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kf\Dropbox\Phil Trans Archive\Statistical Spreadsheets\Dataseries individually\"/>
    </mc:Choice>
  </mc:AlternateContent>
  <xr:revisionPtr revIDLastSave="0" documentId="13_ncr:1_{3EF4EA0C-86DA-4424-9704-FF522F9E315F}" xr6:coauthVersionLast="47" xr6:coauthVersionMax="47" xr10:uidLastSave="{00000000-0000-0000-0000-000000000000}"/>
  <bookViews>
    <workbookView xWindow="-120" yWindow="-120" windowWidth="29040" windowHeight="15840" xr2:uid="{00000000-000D-0000-FFFF-FFFF00000000}"/>
  </bookViews>
  <sheets>
    <sheet name="README" sheetId="4" r:id="rId1"/>
    <sheet name="Trans and Proc 1863-2010" sheetId="1" r:id="rId2"/>
    <sheet name="YearBk, BiogMem, N&amp;R 1955-2010" sheetId="3" r:id="rId3"/>
    <sheet name="1935 Circulation snapsho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72" i="1" l="1"/>
  <c r="AE73" i="1"/>
  <c r="AE74" i="1"/>
  <c r="AE75" i="1"/>
  <c r="AE76" i="1"/>
  <c r="AE77" i="1"/>
  <c r="AE78" i="1"/>
  <c r="AE79" i="1"/>
  <c r="AE80" i="1"/>
  <c r="AE81" i="1"/>
  <c r="AE82" i="1"/>
  <c r="X72" i="1"/>
  <c r="X73" i="1"/>
  <c r="X74" i="1"/>
  <c r="X75" i="1"/>
  <c r="X76" i="1"/>
  <c r="X77" i="1"/>
  <c r="X78" i="1"/>
  <c r="X79" i="1"/>
  <c r="X80" i="1"/>
  <c r="X81" i="1"/>
  <c r="X82" i="1"/>
  <c r="Q72" i="1"/>
  <c r="Q73" i="1"/>
  <c r="Q74" i="1"/>
  <c r="Q75" i="1"/>
  <c r="Q76" i="1"/>
  <c r="Q77" i="1"/>
  <c r="Q78" i="1"/>
  <c r="Q79" i="1"/>
  <c r="Q80" i="1"/>
  <c r="Q81" i="1"/>
  <c r="Q82" i="1"/>
  <c r="I82" i="1"/>
  <c r="I81" i="1"/>
  <c r="I80" i="1"/>
  <c r="I79" i="1"/>
  <c r="I78" i="1"/>
  <c r="I77" i="1"/>
  <c r="I76" i="1"/>
  <c r="I75" i="1"/>
  <c r="I74" i="1"/>
  <c r="I73" i="1"/>
  <c r="I72" i="1"/>
  <c r="AE85" i="1"/>
  <c r="AE71" i="1"/>
  <c r="AE70" i="1"/>
  <c r="AE69" i="1"/>
  <c r="AE68" i="1"/>
  <c r="AE67" i="1"/>
  <c r="AE65" i="1"/>
  <c r="AE64"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29" i="1"/>
  <c r="AE22" i="1"/>
  <c r="X85" i="1"/>
  <c r="X71" i="1"/>
  <c r="X70" i="1"/>
  <c r="X69" i="1"/>
  <c r="X68" i="1"/>
  <c r="X67" i="1"/>
  <c r="X65" i="1"/>
  <c r="X64"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29" i="1"/>
  <c r="X22" i="1"/>
  <c r="Q85" i="1"/>
  <c r="Q71" i="1"/>
  <c r="Q70" i="1"/>
  <c r="Q69" i="1"/>
  <c r="Q68" i="1"/>
  <c r="Q67" i="1"/>
  <c r="Q65" i="1"/>
  <c r="Q64"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29" i="1"/>
  <c r="Q22" i="1"/>
  <c r="I85" i="1"/>
  <c r="I71" i="1"/>
  <c r="I70" i="1"/>
  <c r="I69" i="1"/>
  <c r="I68" i="1"/>
  <c r="I67" i="1"/>
  <c r="I65" i="1"/>
  <c r="I64"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29" i="1"/>
  <c r="I22" i="1"/>
  <c r="J31" i="3" l="1"/>
  <c r="J30" i="3"/>
  <c r="G31" i="3"/>
  <c r="G30" i="3"/>
  <c r="D31" i="3"/>
  <c r="D30" i="3"/>
  <c r="J50" i="3" l="1"/>
  <c r="G50" i="3"/>
  <c r="D50" i="3"/>
  <c r="I28" i="3" l="1"/>
  <c r="F28" i="3"/>
  <c r="C28" i="3"/>
  <c r="AB48" i="1"/>
  <c r="AB62" i="1"/>
  <c r="U62" i="1"/>
  <c r="U48" i="1"/>
  <c r="M49" i="1"/>
  <c r="M50" i="1"/>
  <c r="M51" i="1"/>
  <c r="M52" i="1"/>
  <c r="M53" i="1"/>
  <c r="M54" i="1"/>
  <c r="M55" i="1"/>
  <c r="M56" i="1"/>
  <c r="M57" i="1"/>
  <c r="M58" i="1"/>
  <c r="M59" i="1"/>
  <c r="M60" i="1"/>
  <c r="M61" i="1"/>
  <c r="M62" i="1"/>
  <c r="M48" i="1"/>
  <c r="E49" i="1"/>
  <c r="E50" i="1"/>
  <c r="E51" i="1"/>
  <c r="E52" i="1"/>
  <c r="E53" i="1"/>
  <c r="E54" i="1"/>
  <c r="E55" i="1"/>
  <c r="E56" i="1"/>
  <c r="E57" i="1"/>
  <c r="E58" i="1"/>
  <c r="E59" i="1"/>
  <c r="E60" i="1"/>
  <c r="E61" i="1"/>
  <c r="E62" i="1"/>
  <c r="E48" i="1"/>
  <c r="G28" i="3" l="1"/>
  <c r="G27" i="3"/>
  <c r="J28" i="3"/>
  <c r="J27" i="3"/>
  <c r="J33" i="3" l="1"/>
  <c r="J34" i="3"/>
  <c r="J35" i="3"/>
  <c r="J36" i="3"/>
  <c r="J32" i="3"/>
  <c r="G33" i="3"/>
  <c r="G34" i="3"/>
  <c r="G35" i="3"/>
  <c r="G36" i="3"/>
  <c r="G32" i="3"/>
  <c r="J3" i="3"/>
  <c r="J4" i="3"/>
  <c r="J5" i="3"/>
  <c r="J6" i="3"/>
  <c r="J7" i="3"/>
  <c r="J8" i="3"/>
  <c r="J9" i="3"/>
  <c r="J10" i="3"/>
  <c r="J11" i="3"/>
  <c r="J12" i="3"/>
  <c r="J13" i="3"/>
  <c r="J14" i="3"/>
  <c r="J15" i="3"/>
  <c r="J16" i="3"/>
  <c r="J17" i="3"/>
  <c r="J18" i="3"/>
  <c r="J19" i="3"/>
  <c r="J20" i="3"/>
  <c r="J21" i="3"/>
  <c r="J22" i="3"/>
  <c r="J23" i="3"/>
  <c r="J24" i="3"/>
  <c r="J25" i="3"/>
  <c r="J26" i="3"/>
  <c r="J2" i="3"/>
  <c r="G3" i="3"/>
  <c r="G4" i="3"/>
  <c r="G5" i="3"/>
  <c r="G6" i="3"/>
  <c r="G7" i="3"/>
  <c r="G8" i="3"/>
  <c r="G9" i="3"/>
  <c r="G10" i="3"/>
  <c r="G11" i="3"/>
  <c r="G12" i="3"/>
  <c r="G13" i="3"/>
  <c r="G14" i="3"/>
  <c r="G15" i="3"/>
  <c r="G16" i="3"/>
  <c r="G17" i="3"/>
  <c r="G18" i="3"/>
  <c r="G19" i="3"/>
  <c r="G20" i="3"/>
  <c r="G21" i="3"/>
  <c r="G22" i="3"/>
  <c r="G23" i="3"/>
  <c r="G24" i="3"/>
  <c r="G25" i="3"/>
  <c r="G26" i="3"/>
  <c r="G2" i="3"/>
  <c r="D3" i="3"/>
  <c r="D4" i="3"/>
  <c r="D5" i="3"/>
  <c r="D6" i="3"/>
  <c r="D7" i="3"/>
  <c r="D8" i="3"/>
  <c r="D9" i="3"/>
  <c r="D10" i="3"/>
  <c r="D11" i="3"/>
  <c r="D12" i="3"/>
  <c r="D13" i="3"/>
  <c r="D14" i="3"/>
  <c r="D15" i="3"/>
  <c r="D16" i="3"/>
  <c r="D18" i="3"/>
  <c r="D19" i="3"/>
  <c r="D20" i="3"/>
  <c r="D21" i="3"/>
  <c r="D22" i="3"/>
  <c r="D23" i="3"/>
  <c r="D24" i="3"/>
  <c r="D25" i="3"/>
  <c r="D26" i="3"/>
  <c r="D2" i="3"/>
  <c r="D33" i="3"/>
  <c r="D34" i="3"/>
  <c r="D35" i="3"/>
  <c r="D36" i="3"/>
  <c r="D32" i="3"/>
  <c r="AB22" i="1" l="1"/>
  <c r="U22" i="1"/>
  <c r="M22" i="1"/>
  <c r="E22" i="1"/>
  <c r="G10" i="2" l="1"/>
  <c r="G9" i="2"/>
  <c r="G6" i="2"/>
  <c r="G5" i="2"/>
  <c r="B21" i="2"/>
  <c r="B22" i="2"/>
  <c r="C18" i="2" l="1"/>
  <c r="D18" i="2"/>
  <c r="E18" i="2"/>
  <c r="B18" i="2"/>
  <c r="AC10" i="1" l="1"/>
  <c r="AE10" i="1" s="1"/>
  <c r="AB10" i="1"/>
  <c r="V10" i="1"/>
  <c r="X10" i="1" s="1"/>
  <c r="U10" i="1"/>
  <c r="Q10" i="1"/>
  <c r="M10" i="1"/>
  <c r="I10" i="1"/>
  <c r="E10" i="1"/>
  <c r="AD11" i="1" l="1"/>
  <c r="AC11" i="1"/>
  <c r="W11" i="1"/>
  <c r="V11" i="1"/>
  <c r="X11" i="1" l="1"/>
  <c r="AE11" i="1"/>
  <c r="AD12" i="1"/>
  <c r="AE12" i="1" s="1"/>
  <c r="W12" i="1"/>
  <c r="X12" i="1" s="1"/>
  <c r="T8" i="1" l="1"/>
  <c r="AA8" i="1"/>
  <c r="L8" i="1"/>
  <c r="D8" i="1"/>
  <c r="AA9" i="1"/>
  <c r="T9" i="1"/>
  <c r="L9" i="1"/>
  <c r="D9" i="1"/>
  <c r="T3" i="1" l="1"/>
  <c r="S3" i="1"/>
  <c r="V3" i="1"/>
  <c r="U3" i="1" l="1"/>
  <c r="AC28" i="1"/>
  <c r="AE28" i="1" s="1"/>
</calcChain>
</file>

<file path=xl/sharedStrings.xml><?xml version="1.0" encoding="utf-8"?>
<sst xmlns="http://schemas.openxmlformats.org/spreadsheetml/2006/main" count="199" uniqueCount="118">
  <si>
    <t>Print Run</t>
  </si>
  <si>
    <t>To Fellows</t>
  </si>
  <si>
    <t>To Institutions</t>
  </si>
  <si>
    <t>Trans A</t>
  </si>
  <si>
    <t>Trans B</t>
  </si>
  <si>
    <t>Proc A</t>
  </si>
  <si>
    <t>Proc B</t>
  </si>
  <si>
    <t>Source</t>
  </si>
  <si>
    <t>Proc B circulation was 570 to fellows and exchanges; the rest of the 1500 bought by 'libraries and private subscribers', see Memorandum on the Proceedings of the Royal Society Series B (1954) Q/20(54)</t>
  </si>
  <si>
    <t>Free Total</t>
  </si>
  <si>
    <t>CMP 20 Jan 1898 ("That the ordinary edition for the future be limited to 800 copies, including 50 reserve copies in sheets, and that the issue in bound volumes be 250 instead of 432 as heretofore")</t>
  </si>
  <si>
    <t>Memo on 'Sales of Phil Trans' 7 June 1955, photo in OM/3 (OM/26/55)</t>
  </si>
  <si>
    <t>&gt; 32</t>
  </si>
  <si>
    <t>&gt;35</t>
  </si>
  <si>
    <t>&gt;193</t>
  </si>
  <si>
    <t>&gt;134</t>
  </si>
  <si>
    <t>Total Free</t>
  </si>
  <si>
    <t>T&amp;F Journal 1873-77, f.12</t>
  </si>
  <si>
    <t>Figures are with Proc A until the split in 1905</t>
  </si>
  <si>
    <t>CMP/03 5 Nov 1863. Note that sales include the very, very discounted 'sales' to fellows of Chemical Soc and RIA</t>
  </si>
  <si>
    <t>Year book (1956), p.199, referring to 1 Oct 1954 (before taking over marketing from CUP)</t>
  </si>
  <si>
    <t>Year book (1957), 201-02</t>
  </si>
  <si>
    <t>GIS spreadsheet, from Year-book list</t>
  </si>
  <si>
    <t>Figures are with Trans A until the split in 1887</t>
  </si>
  <si>
    <t>GIS spreadsheet, from list at front of Phil Trans</t>
  </si>
  <si>
    <t>Total Sold</t>
  </si>
  <si>
    <t>Subscriptions</t>
  </si>
  <si>
    <t>Harrison average sales over last three vols, as reported in CUP to RS, 19 Aug. 1937, CUP PrC/R299</t>
  </si>
  <si>
    <t>CUP sales to 8 August, for first vol published by them, in CUP (Kingsford) to RS (H. Lyons) 19 August 1937, CUP PrC/R299</t>
  </si>
  <si>
    <t>Sales (Parts)</t>
  </si>
  <si>
    <t>Sales (Vols)</t>
  </si>
  <si>
    <t>Subs</t>
  </si>
  <si>
    <t>Sales (parts)</t>
  </si>
  <si>
    <t>Subscriptions (Parts &amp; Vols)</t>
  </si>
  <si>
    <t>Subscriptions (Parts or Vols)</t>
  </si>
  <si>
    <t>RS Tender documents 1936, in CUP archive Pr578</t>
  </si>
  <si>
    <t>Print run</t>
  </si>
  <si>
    <t>… in wrappers ‘for distribution or sale by parts’</t>
  </si>
  <si>
    <t>… in sheets for binding into volumes for distribution or sale by volumes’</t>
  </si>
  <si>
    <t>Total Print Run</t>
  </si>
  <si>
    <t>Sales</t>
  </si>
  <si>
    <t>Sales of parts… by subscription</t>
  </si>
  <si>
    <t>… from other sources</t>
  </si>
  <si>
    <t>Sales by volume, by subscription</t>
  </si>
  <si>
    <t>Sales by volume, not by subs</t>
  </si>
  <si>
    <t>small</t>
  </si>
  <si>
    <t>Total Sales</t>
  </si>
  <si>
    <t>Distribution</t>
  </si>
  <si>
    <t>Distribution to FRS</t>
  </si>
  <si>
    <t>Distribution to Institutions</t>
  </si>
  <si>
    <t>Total Distribution</t>
  </si>
  <si>
    <t>Remaining on hand</t>
  </si>
  <si>
    <t>Ratio Sales:Distribution</t>
  </si>
  <si>
    <t>% Fellows taking Proc A/B</t>
  </si>
  <si>
    <t>% Fellows taking Trans A/B</t>
  </si>
  <si>
    <t>FRS</t>
  </si>
  <si>
    <t>ProcB:ProcA</t>
  </si>
  <si>
    <t>TransB:TransA</t>
  </si>
  <si>
    <t>% Proc sales as volumes</t>
  </si>
  <si>
    <t>%Trans sales as volumes</t>
  </si>
  <si>
    <t>YB(1958), 205.</t>
  </si>
  <si>
    <t>YB(1959), 207</t>
  </si>
  <si>
    <t>YB(1960), 219. Problems in USSR/China/Japan for ProcA</t>
  </si>
  <si>
    <t>YB (1961), 227</t>
  </si>
  <si>
    <t>YB (1962), 227</t>
  </si>
  <si>
    <t>YB(1963), 244</t>
  </si>
  <si>
    <t>Year</t>
  </si>
  <si>
    <t>YB(1963), p244</t>
  </si>
  <si>
    <t>YB(1964), 254</t>
  </si>
  <si>
    <t>YB(1965), 261</t>
  </si>
  <si>
    <t>YB(1966), 261</t>
  </si>
  <si>
    <t>YB (1967), 268</t>
  </si>
  <si>
    <t>YB (1968), 278</t>
  </si>
  <si>
    <t>YB (1969), 291</t>
  </si>
  <si>
    <t>YB(1970), 302</t>
  </si>
  <si>
    <t>YB(1972), 324</t>
  </si>
  <si>
    <t>YB(1972), 325</t>
  </si>
  <si>
    <t>YB (1973), p318</t>
  </si>
  <si>
    <t>YB(1975), p335</t>
  </si>
  <si>
    <t>YB(1975), p.336</t>
  </si>
  <si>
    <t>YB(1978), p.291</t>
  </si>
  <si>
    <t>Distribution of Royal Society Publications 1947, RS OM/2 (48)</t>
  </si>
  <si>
    <t>Year book (1956), p.199, referring to 30 Sept 1955 (AFTER taking over marketing from CUP); there are also January 1955 figures in OM6(55)</t>
  </si>
  <si>
    <t>OM/17(55), 12 April 1955</t>
  </si>
  <si>
    <t>YB (1973), p318; for free distribution, see Theobald's report 9 May 1973, RMA/199</t>
  </si>
  <si>
    <t>YB(1979), p.293</t>
  </si>
  <si>
    <t>Annual Report(1979), p12</t>
  </si>
  <si>
    <t>Annual Report(1980), p.12</t>
  </si>
  <si>
    <t>Annual Report (1981), p.19</t>
  </si>
  <si>
    <t>Annual Report (1981), p.18</t>
  </si>
  <si>
    <t>Annual Report(1982), p.16</t>
  </si>
  <si>
    <t>Annual Report (1983), p.17, with ref to 31 August 1983</t>
  </si>
  <si>
    <t>AR(1984), p.17</t>
  </si>
  <si>
    <t>Free</t>
  </si>
  <si>
    <t>N&amp;R Total Circulation</t>
  </si>
  <si>
    <t>Year Book Total Circulation</t>
  </si>
  <si>
    <t>Biog Mem Total Circulation</t>
  </si>
  <si>
    <t>Year Book Subscribers</t>
  </si>
  <si>
    <t>Biog Mem Subscribers</t>
  </si>
  <si>
    <t>N&amp;R Subscribers</t>
  </si>
  <si>
    <t>1995 review C/31(95), p.8</t>
  </si>
  <si>
    <t>1995 review C/31(95), p.5</t>
  </si>
  <si>
    <t>Trends in Subscriptions and Prices' (1987) in C/87(87)</t>
  </si>
  <si>
    <t>Trends in Subscriptions and Prices' (1987) in C/87(87); free distribution elsewhere in same doc</t>
  </si>
  <si>
    <t>Trends in Subscriptions and Prices' (1987) in C/87(87); free circulation elsewhere in same doc</t>
  </si>
  <si>
    <t>Geographical Spread of End Users 2008.xlsx [Stuart Taylor] Also has geographical breakdown of subscribers</t>
  </si>
  <si>
    <t>Annual Report (1989), p.12</t>
  </si>
  <si>
    <t>Email from C. Lusty to P. Collins, 13/11/2013 [nB compared to published figures for 1989, this implies that the public figure includes the 'free subscriptions'… Though the Proc figures are out by further than the Trans figures… Fellows?]</t>
  </si>
  <si>
    <t>North American subscriptions (ONLY), 13 Dec 1949, OM/68(49) meeting with CUP</t>
  </si>
  <si>
    <t>SUBNOS 1989-2005 spreadsheet from C Lusty</t>
  </si>
  <si>
    <t>SUBNOS spreadsheet from C Lusty (NB these are July figures, probably 6-10 down on actual end of year)</t>
  </si>
  <si>
    <t>SUBNOS spreadsheet from C Lusty (Sept figures)</t>
  </si>
  <si>
    <t>Information from 'Sales and Distribution of Royal Society Periodicals', c.1935. This is a document prepared by RS staff in late 1935, to provide information to printers interested in tendering for the RS printing contract. A copy survives in the archive of Cambridge University Press, held at Cambridge UL, Pr578</t>
  </si>
  <si>
    <t>This spreadsheet contains our best data on the actual circulation (including sales, but also, where known, non-commercial distribution, e.g. to fellows, and as gifts/exchanges to learned institutions)</t>
  </si>
  <si>
    <t>From 1955 (when the RS set up its own sales/marketing team) until 1989, the circulation figures were published each year in the Society's YearBook (or, Annual Report, 1980-89). Prior to that, circulation information is only rarely available (as far as we have found so far). After 1990, the Society stopped making its sales/circulation figures public (look at the graph in the second tab, and you'll guess why), but they do survive in internal reports.</t>
  </si>
  <si>
    <t>Tab2 focuses on the Transactions and the Proceedings: the earliest data are from 1863</t>
  </si>
  <si>
    <t>Tab3 focuses on the so-called 'other publications': the Year Book, Biographical Memoirs, and Notes &amp; Records (data starts 1955)</t>
  </si>
  <si>
    <t>Tab4 includes a snapshot of circulation c.1935. This is the most detailed pre-1955 information. It comes from a document prepared by RS staff in late 1935, to provide information to printers interested in tendering for the RS printing contract. A copy of  'Sales and Distribution of Royal Society Periodicals' survives in the archive of Cambridge University Press, held at Cambridge UL, Pr578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</si>
</sst>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 x14ac:knownFonts="1">
    <font>
      <sz val="11"/>
      <color theme="1"/>
      <name val="Calibri"/>
      <family val="2"/>
      <scheme val="minor"/>
    </font>
    <font>
      <b/>
      <sz val="11"/>
      <color theme="1"/>
      <name val="Calibri"/>
      <family val="2"/>
      <scheme val="minor"/>
    </font>
    <font>
      <sz val="10"/>
      <name val="Arial"/>
      <family val="2"/>
    </font>
  </fonts>
  <fills count="7">
    <fill>
      <patternFill patternType="none"/>
    </fill>
    <fill>
      <patternFill patternType="gray125"/>
    </fill>
    <fill>
      <patternFill patternType="solid">
        <fgColor theme="9" tint="0.79998168889431442"/>
        <bgColor indexed="64"/>
      </patternFill>
    </fill>
    <fill>
      <patternFill patternType="solid">
        <fgColor theme="0"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33">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1" fillId="5" borderId="0" xfId="0" applyFont="1" applyFill="1"/>
    <xf numFmtId="0" fontId="0" fillId="0" borderId="0" xfId="0" applyFill="1"/>
    <xf numFmtId="0" fontId="1" fillId="0" borderId="0" xfId="0" applyFont="1" applyFill="1"/>
    <xf numFmtId="0" fontId="1" fillId="2" borderId="0" xfId="0" applyFont="1" applyFill="1"/>
    <xf numFmtId="0" fontId="1" fillId="3" borderId="0" xfId="0" applyFont="1" applyFill="1"/>
    <xf numFmtId="0" fontId="1" fillId="4" borderId="0" xfId="0" applyFont="1" applyFill="1"/>
    <xf numFmtId="0" fontId="0" fillId="6" borderId="0" xfId="0" applyFill="1"/>
    <xf numFmtId="0" fontId="1" fillId="6" borderId="0" xfId="0" applyFont="1" applyFill="1"/>
    <xf numFmtId="0" fontId="0" fillId="6" borderId="0" xfId="0" applyFill="1" applyAlignment="1">
      <alignment horizontal="center" vertical="top"/>
    </xf>
    <xf numFmtId="0" fontId="0" fillId="6" borderId="0" xfId="0" applyFill="1" applyAlignment="1">
      <alignment horizontal="center" vertical="top"/>
    </xf>
    <xf numFmtId="0" fontId="0" fillId="2" borderId="0" xfId="0" applyFont="1" applyFill="1"/>
    <xf numFmtId="164" fontId="0" fillId="0" borderId="0" xfId="0" applyNumberFormat="1"/>
    <xf numFmtId="0" fontId="0" fillId="0" borderId="0" xfId="0" applyAlignment="1">
      <alignment wrapText="1"/>
    </xf>
    <xf numFmtId="0" fontId="1" fillId="0" borderId="0" xfId="0" applyFont="1" applyAlignment="1">
      <alignment wrapText="1"/>
    </xf>
    <xf numFmtId="0" fontId="1" fillId="0" borderId="0" xfId="0" applyFont="1"/>
    <xf numFmtId="165" fontId="0" fillId="0" borderId="0" xfId="0" applyNumberFormat="1"/>
    <xf numFmtId="2" fontId="0" fillId="0" borderId="0" xfId="0" applyNumberFormat="1"/>
    <xf numFmtId="0" fontId="0" fillId="0" borderId="0" xfId="0" applyFont="1"/>
    <xf numFmtId="0" fontId="0" fillId="0" borderId="0" xfId="0" quotePrefix="1" applyFont="1"/>
    <xf numFmtId="0" fontId="0" fillId="5" borderId="0" xfId="0" applyFont="1" applyFill="1"/>
    <xf numFmtId="0" fontId="0" fillId="0" borderId="0" xfId="0" applyFont="1" applyFill="1"/>
    <xf numFmtId="0" fontId="0" fillId="0" borderId="0" xfId="0" applyFont="1" applyAlignment="1">
      <alignment wrapText="1"/>
    </xf>
    <xf numFmtId="0" fontId="2" fillId="0" borderId="0" xfId="0" applyFont="1"/>
    <xf numFmtId="0" fontId="0" fillId="6" borderId="0" xfId="0" applyFill="1" applyAlignment="1">
      <alignment horizontal="center" vertical="top"/>
    </xf>
    <xf numFmtId="0" fontId="0" fillId="4" borderId="0" xfId="0" applyFill="1" applyAlignment="1">
      <alignment wrapText="1"/>
    </xf>
    <xf numFmtId="0" fontId="1" fillId="4" borderId="0" xfId="0" applyFont="1" applyFill="1" applyAlignment="1">
      <alignment wrapText="1"/>
    </xf>
    <xf numFmtId="0" fontId="0" fillId="4" borderId="0" xfId="0" applyFill="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Subscriptions to Royal Society Journals, 1947-1995</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'Trans and Proc 1863-2010'!$B$1</c:f>
              <c:strCache>
                <c:ptCount val="1"/>
                <c:pt idx="0">
                  <c:v>Trans 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xmlns:c15="http://schemas.microsoft.com/office/drawing/2012/chart" uri="{02D57815-91ED-43cb-92C2-25804820EDAC}">
                  <c15:fullRef>
                    <c15:sqref>'Trans and Proc 1863-2010'!$A$22:$A$85</c15:sqref>
                  </c15:fullRef>
                </c:ext>
              </c:extLst>
              <c:f>('Trans and Proc 1863-2010'!$A$22:$A$23,'Trans and Proc 1863-2010'!$A$25:$A$65,'Trans and Proc 1863-2010'!$A$67:$A$85)</c:f>
              <c:numCache>
                <c:formatCode>General</c:formatCode>
                <c:ptCount val="62"/>
                <c:pt idx="0">
                  <c:v>1947</c:v>
                </c:pt>
                <c:pt idx="1">
                  <c:v>1948</c:v>
                </c:pt>
                <c:pt idx="2">
                  <c:v>1950</c:v>
                </c:pt>
                <c:pt idx="3">
                  <c:v>1951</c:v>
                </c:pt>
                <c:pt idx="4">
                  <c:v>1952</c:v>
                </c:pt>
                <c:pt idx="5">
                  <c:v>1953</c:v>
                </c:pt>
                <c:pt idx="6">
                  <c:v>1954</c:v>
                </c:pt>
                <c:pt idx="7">
                  <c:v>1955</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numCache>
            </c:numRef>
          </c:cat>
          <c:val>
            <c:numRef>
              <c:extLst>
                <c:ext xmlns:c15="http://schemas.microsoft.com/office/drawing/2012/chart" uri="{02D57815-91ED-43cb-92C2-25804820EDAC}">
                  <c15:fullRef>
                    <c15:sqref>'Trans and Proc 1863-2010'!$H$22:$H$85</c15:sqref>
                  </c15:fullRef>
                </c:ext>
              </c:extLst>
              <c:f>('Trans and Proc 1863-2010'!$H$22:$H$23,'Trans and Proc 1863-2010'!$H$25:$H$65,'Trans and Proc 1863-2010'!$H$67:$H$85)</c:f>
              <c:numCache>
                <c:formatCode>General</c:formatCode>
                <c:ptCount val="62"/>
                <c:pt idx="0">
                  <c:v>257</c:v>
                </c:pt>
                <c:pt idx="6">
                  <c:v>475</c:v>
                </c:pt>
                <c:pt idx="7">
                  <c:v>514</c:v>
                </c:pt>
                <c:pt idx="8">
                  <c:v>538</c:v>
                </c:pt>
                <c:pt idx="9">
                  <c:v>668</c:v>
                </c:pt>
                <c:pt idx="10">
                  <c:v>689</c:v>
                </c:pt>
                <c:pt idx="11">
                  <c:v>688</c:v>
                </c:pt>
                <c:pt idx="12">
                  <c:v>732</c:v>
                </c:pt>
                <c:pt idx="13">
                  <c:v>748</c:v>
                </c:pt>
                <c:pt idx="14">
                  <c:v>799</c:v>
                </c:pt>
                <c:pt idx="15">
                  <c:v>861</c:v>
                </c:pt>
                <c:pt idx="16">
                  <c:v>883</c:v>
                </c:pt>
                <c:pt idx="17">
                  <c:v>978</c:v>
                </c:pt>
                <c:pt idx="18">
                  <c:v>995</c:v>
                </c:pt>
                <c:pt idx="19">
                  <c:v>902</c:v>
                </c:pt>
                <c:pt idx="20">
                  <c:v>938</c:v>
                </c:pt>
                <c:pt idx="21">
                  <c:v>948</c:v>
                </c:pt>
                <c:pt idx="22">
                  <c:v>1017</c:v>
                </c:pt>
                <c:pt idx="23">
                  <c:v>1023</c:v>
                </c:pt>
                <c:pt idx="24">
                  <c:v>1007</c:v>
                </c:pt>
                <c:pt idx="25">
                  <c:v>979</c:v>
                </c:pt>
                <c:pt idx="26">
                  <c:v>1016</c:v>
                </c:pt>
                <c:pt idx="27">
                  <c:v>1037</c:v>
                </c:pt>
                <c:pt idx="28">
                  <c:v>1023</c:v>
                </c:pt>
                <c:pt idx="29">
                  <c:v>1002</c:v>
                </c:pt>
                <c:pt idx="30">
                  <c:v>988</c:v>
                </c:pt>
                <c:pt idx="31">
                  <c:v>966</c:v>
                </c:pt>
                <c:pt idx="32">
                  <c:v>952</c:v>
                </c:pt>
                <c:pt idx="33">
                  <c:v>933</c:v>
                </c:pt>
                <c:pt idx="34">
                  <c:v>921</c:v>
                </c:pt>
                <c:pt idx="35">
                  <c:v>890</c:v>
                </c:pt>
                <c:pt idx="36">
                  <c:v>864</c:v>
                </c:pt>
                <c:pt idx="37">
                  <c:v>843</c:v>
                </c:pt>
                <c:pt idx="38">
                  <c:v>798</c:v>
                </c:pt>
                <c:pt idx="39">
                  <c:v>768</c:v>
                </c:pt>
                <c:pt idx="41">
                  <c:v>747</c:v>
                </c:pt>
                <c:pt idx="42">
                  <c:v>741</c:v>
                </c:pt>
                <c:pt idx="43">
                  <c:v>704</c:v>
                </c:pt>
                <c:pt idx="44">
                  <c:v>663</c:v>
                </c:pt>
                <c:pt idx="45">
                  <c:v>641</c:v>
                </c:pt>
                <c:pt idx="46">
                  <c:v>639</c:v>
                </c:pt>
                <c:pt idx="47">
                  <c:v>622</c:v>
                </c:pt>
                <c:pt idx="48">
                  <c:v>599</c:v>
                </c:pt>
                <c:pt idx="49">
                  <c:v>581</c:v>
                </c:pt>
                <c:pt idx="50">
                  <c:v>569</c:v>
                </c:pt>
                <c:pt idx="51">
                  <c:v>539</c:v>
                </c:pt>
                <c:pt idx="52">
                  <c:v>508</c:v>
                </c:pt>
                <c:pt idx="53">
                  <c:v>487</c:v>
                </c:pt>
                <c:pt idx="54">
                  <c:v>468</c:v>
                </c:pt>
                <c:pt idx="55">
                  <c:v>464</c:v>
                </c:pt>
                <c:pt idx="56">
                  <c:v>439</c:v>
                </c:pt>
                <c:pt idx="57">
                  <c:v>417</c:v>
                </c:pt>
                <c:pt idx="58">
                  <c:v>398</c:v>
                </c:pt>
                <c:pt idx="61">
                  <c:v>434</c:v>
                </c:pt>
              </c:numCache>
            </c:numRef>
          </c:val>
          <c:smooth val="0"/>
          <c:extLst>
            <c:ext xmlns:c16="http://schemas.microsoft.com/office/drawing/2014/chart" uri="{C3380CC4-5D6E-409C-BE32-E72D297353CC}">
              <c16:uniqueId val="{00000000-5A87-49B9-8D2E-9ACDE44F5D5E}"/>
            </c:ext>
          </c:extLst>
        </c:ser>
        <c:ser>
          <c:idx val="1"/>
          <c:order val="1"/>
          <c:tx>
            <c:strRef>
              <c:f>'Trans and Proc 1863-2010'!$J$1</c:f>
              <c:strCache>
                <c:ptCount val="1"/>
                <c:pt idx="0">
                  <c:v>Trans 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extLst>
                <c:ext xmlns:c15="http://schemas.microsoft.com/office/drawing/2012/chart" uri="{02D57815-91ED-43cb-92C2-25804820EDAC}">
                  <c15:fullRef>
                    <c15:sqref>'Trans and Proc 1863-2010'!$A$22:$A$85</c15:sqref>
                  </c15:fullRef>
                </c:ext>
              </c:extLst>
              <c:f>('Trans and Proc 1863-2010'!$A$22:$A$23,'Trans and Proc 1863-2010'!$A$25:$A$65,'Trans and Proc 1863-2010'!$A$67:$A$85)</c:f>
              <c:numCache>
                <c:formatCode>General</c:formatCode>
                <c:ptCount val="62"/>
                <c:pt idx="0">
                  <c:v>1947</c:v>
                </c:pt>
                <c:pt idx="1">
                  <c:v>1948</c:v>
                </c:pt>
                <c:pt idx="2">
                  <c:v>1950</c:v>
                </c:pt>
                <c:pt idx="3">
                  <c:v>1951</c:v>
                </c:pt>
                <c:pt idx="4">
                  <c:v>1952</c:v>
                </c:pt>
                <c:pt idx="5">
                  <c:v>1953</c:v>
                </c:pt>
                <c:pt idx="6">
                  <c:v>1954</c:v>
                </c:pt>
                <c:pt idx="7">
                  <c:v>1955</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numCache>
            </c:numRef>
          </c:cat>
          <c:val>
            <c:numRef>
              <c:extLst>
                <c:ext xmlns:c15="http://schemas.microsoft.com/office/drawing/2012/chart" uri="{02D57815-91ED-43cb-92C2-25804820EDAC}">
                  <c15:fullRef>
                    <c15:sqref>'Trans and Proc 1863-2010'!$P$22:$P$85</c15:sqref>
                  </c15:fullRef>
                </c:ext>
              </c:extLst>
              <c:f>('Trans and Proc 1863-2010'!$P$22:$P$23,'Trans and Proc 1863-2010'!$P$25:$P$65,'Trans and Proc 1863-2010'!$P$67:$P$85)</c:f>
              <c:numCache>
                <c:formatCode>General</c:formatCode>
                <c:ptCount val="62"/>
                <c:pt idx="0">
                  <c:v>192</c:v>
                </c:pt>
                <c:pt idx="6">
                  <c:v>305</c:v>
                </c:pt>
                <c:pt idx="7">
                  <c:v>315</c:v>
                </c:pt>
                <c:pt idx="8">
                  <c:v>372</c:v>
                </c:pt>
                <c:pt idx="9">
                  <c:v>393</c:v>
                </c:pt>
                <c:pt idx="10">
                  <c:v>454</c:v>
                </c:pt>
                <c:pt idx="11">
                  <c:v>505</c:v>
                </c:pt>
                <c:pt idx="12">
                  <c:v>514</c:v>
                </c:pt>
                <c:pt idx="13">
                  <c:v>504</c:v>
                </c:pt>
                <c:pt idx="14">
                  <c:v>511</c:v>
                </c:pt>
                <c:pt idx="15">
                  <c:v>530</c:v>
                </c:pt>
                <c:pt idx="16">
                  <c:v>580</c:v>
                </c:pt>
                <c:pt idx="17">
                  <c:v>592</c:v>
                </c:pt>
                <c:pt idx="18">
                  <c:v>577</c:v>
                </c:pt>
                <c:pt idx="19">
                  <c:v>610</c:v>
                </c:pt>
                <c:pt idx="20">
                  <c:v>621</c:v>
                </c:pt>
                <c:pt idx="21">
                  <c:v>651</c:v>
                </c:pt>
                <c:pt idx="22">
                  <c:v>681</c:v>
                </c:pt>
                <c:pt idx="23">
                  <c:v>678</c:v>
                </c:pt>
                <c:pt idx="24">
                  <c:v>672</c:v>
                </c:pt>
                <c:pt idx="25">
                  <c:v>708</c:v>
                </c:pt>
                <c:pt idx="26">
                  <c:v>751</c:v>
                </c:pt>
                <c:pt idx="27">
                  <c:v>752</c:v>
                </c:pt>
                <c:pt idx="28">
                  <c:v>756</c:v>
                </c:pt>
                <c:pt idx="29">
                  <c:v>729</c:v>
                </c:pt>
                <c:pt idx="30">
                  <c:v>730</c:v>
                </c:pt>
                <c:pt idx="31">
                  <c:v>715</c:v>
                </c:pt>
                <c:pt idx="32">
                  <c:v>727</c:v>
                </c:pt>
                <c:pt idx="33">
                  <c:v>725</c:v>
                </c:pt>
                <c:pt idx="34">
                  <c:v>726</c:v>
                </c:pt>
                <c:pt idx="35">
                  <c:v>701</c:v>
                </c:pt>
                <c:pt idx="36">
                  <c:v>688</c:v>
                </c:pt>
                <c:pt idx="37">
                  <c:v>669</c:v>
                </c:pt>
                <c:pt idx="38">
                  <c:v>612</c:v>
                </c:pt>
                <c:pt idx="39">
                  <c:v>615</c:v>
                </c:pt>
                <c:pt idx="41">
                  <c:v>618</c:v>
                </c:pt>
                <c:pt idx="42">
                  <c:v>602</c:v>
                </c:pt>
                <c:pt idx="43">
                  <c:v>563</c:v>
                </c:pt>
                <c:pt idx="44">
                  <c:v>536</c:v>
                </c:pt>
                <c:pt idx="45">
                  <c:v>515</c:v>
                </c:pt>
                <c:pt idx="46">
                  <c:v>518</c:v>
                </c:pt>
                <c:pt idx="47">
                  <c:v>496</c:v>
                </c:pt>
                <c:pt idx="48">
                  <c:v>498</c:v>
                </c:pt>
                <c:pt idx="49">
                  <c:v>488</c:v>
                </c:pt>
                <c:pt idx="50">
                  <c:v>480</c:v>
                </c:pt>
                <c:pt idx="51">
                  <c:v>475</c:v>
                </c:pt>
                <c:pt idx="52">
                  <c:v>457</c:v>
                </c:pt>
                <c:pt idx="53">
                  <c:v>444</c:v>
                </c:pt>
                <c:pt idx="54">
                  <c:v>436</c:v>
                </c:pt>
                <c:pt idx="55">
                  <c:v>423</c:v>
                </c:pt>
                <c:pt idx="56">
                  <c:v>404</c:v>
                </c:pt>
                <c:pt idx="57">
                  <c:v>402</c:v>
                </c:pt>
                <c:pt idx="58">
                  <c:v>387</c:v>
                </c:pt>
                <c:pt idx="61">
                  <c:v>414</c:v>
                </c:pt>
              </c:numCache>
            </c:numRef>
          </c:val>
          <c:smooth val="0"/>
          <c:extLst>
            <c:ext xmlns:c16="http://schemas.microsoft.com/office/drawing/2014/chart" uri="{C3380CC4-5D6E-409C-BE32-E72D297353CC}">
              <c16:uniqueId val="{00000001-5A87-49B9-8D2E-9ACDE44F5D5E}"/>
            </c:ext>
          </c:extLst>
        </c:ser>
        <c:ser>
          <c:idx val="2"/>
          <c:order val="2"/>
          <c:tx>
            <c:strRef>
              <c:f>'Trans and Proc 1863-2010'!$R$1</c:f>
              <c:strCache>
                <c:ptCount val="1"/>
                <c:pt idx="0">
                  <c:v>Proc 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extLst>
                <c:ext xmlns:c15="http://schemas.microsoft.com/office/drawing/2012/chart" uri="{02D57815-91ED-43cb-92C2-25804820EDAC}">
                  <c15:fullRef>
                    <c15:sqref>'Trans and Proc 1863-2010'!$A$22:$A$85</c15:sqref>
                  </c15:fullRef>
                </c:ext>
              </c:extLst>
              <c:f>('Trans and Proc 1863-2010'!$A$22:$A$23,'Trans and Proc 1863-2010'!$A$25:$A$65,'Trans and Proc 1863-2010'!$A$67:$A$85)</c:f>
              <c:numCache>
                <c:formatCode>General</c:formatCode>
                <c:ptCount val="62"/>
                <c:pt idx="0">
                  <c:v>1947</c:v>
                </c:pt>
                <c:pt idx="1">
                  <c:v>1948</c:v>
                </c:pt>
                <c:pt idx="2">
                  <c:v>1950</c:v>
                </c:pt>
                <c:pt idx="3">
                  <c:v>1951</c:v>
                </c:pt>
                <c:pt idx="4">
                  <c:v>1952</c:v>
                </c:pt>
                <c:pt idx="5">
                  <c:v>1953</c:v>
                </c:pt>
                <c:pt idx="6">
                  <c:v>1954</c:v>
                </c:pt>
                <c:pt idx="7">
                  <c:v>1955</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numCache>
            </c:numRef>
          </c:cat>
          <c:val>
            <c:numRef>
              <c:extLst>
                <c:ext xmlns:c15="http://schemas.microsoft.com/office/drawing/2012/chart" uri="{02D57815-91ED-43cb-92C2-25804820EDAC}">
                  <c15:fullRef>
                    <c15:sqref>'Trans and Proc 1863-2010'!$V$22:$V$85</c15:sqref>
                  </c15:fullRef>
                </c:ext>
              </c:extLst>
              <c:f>('Trans and Proc 1863-2010'!$V$22:$V$23,'Trans and Proc 1863-2010'!$V$25:$V$65,'Trans and Proc 1863-2010'!$V$67:$V$85)</c:f>
              <c:numCache>
                <c:formatCode>General</c:formatCode>
                <c:ptCount val="62"/>
                <c:pt idx="0">
                  <c:v>781</c:v>
                </c:pt>
                <c:pt idx="6">
                  <c:v>1339</c:v>
                </c:pt>
                <c:pt idx="8">
                  <c:v>1728</c:v>
                </c:pt>
                <c:pt idx="9">
                  <c:v>1910</c:v>
                </c:pt>
                <c:pt idx="10">
                  <c:v>1975</c:v>
                </c:pt>
                <c:pt idx="11">
                  <c:v>1982</c:v>
                </c:pt>
                <c:pt idx="12">
                  <c:v>1941</c:v>
                </c:pt>
                <c:pt idx="13">
                  <c:v>2063</c:v>
                </c:pt>
                <c:pt idx="14">
                  <c:v>2208</c:v>
                </c:pt>
                <c:pt idx="15">
                  <c:v>2281</c:v>
                </c:pt>
                <c:pt idx="16">
                  <c:v>2285</c:v>
                </c:pt>
                <c:pt idx="17">
                  <c:v>2384</c:v>
                </c:pt>
                <c:pt idx="18">
                  <c:v>2491</c:v>
                </c:pt>
                <c:pt idx="19">
                  <c:v>2496</c:v>
                </c:pt>
                <c:pt idx="20">
                  <c:v>2548</c:v>
                </c:pt>
                <c:pt idx="21">
                  <c:v>2467</c:v>
                </c:pt>
                <c:pt idx="22">
                  <c:v>2386</c:v>
                </c:pt>
                <c:pt idx="23">
                  <c:v>2486</c:v>
                </c:pt>
                <c:pt idx="24">
                  <c:v>2492</c:v>
                </c:pt>
                <c:pt idx="25">
                  <c:v>2430</c:v>
                </c:pt>
                <c:pt idx="26">
                  <c:v>2346</c:v>
                </c:pt>
                <c:pt idx="27">
                  <c:v>2402</c:v>
                </c:pt>
                <c:pt idx="28">
                  <c:v>2323</c:v>
                </c:pt>
                <c:pt idx="29">
                  <c:v>2191</c:v>
                </c:pt>
                <c:pt idx="30">
                  <c:v>2135</c:v>
                </c:pt>
                <c:pt idx="31">
                  <c:v>2042</c:v>
                </c:pt>
                <c:pt idx="32">
                  <c:v>1948</c:v>
                </c:pt>
                <c:pt idx="33">
                  <c:v>1924</c:v>
                </c:pt>
                <c:pt idx="34">
                  <c:v>1893</c:v>
                </c:pt>
                <c:pt idx="35">
                  <c:v>1795</c:v>
                </c:pt>
                <c:pt idx="36">
                  <c:v>1718</c:v>
                </c:pt>
                <c:pt idx="37">
                  <c:v>1620</c:v>
                </c:pt>
                <c:pt idx="38">
                  <c:v>1596</c:v>
                </c:pt>
                <c:pt idx="39">
                  <c:v>1476</c:v>
                </c:pt>
                <c:pt idx="41">
                  <c:v>1441</c:v>
                </c:pt>
                <c:pt idx="42">
                  <c:v>1402</c:v>
                </c:pt>
                <c:pt idx="43">
                  <c:v>1328</c:v>
                </c:pt>
                <c:pt idx="44">
                  <c:v>1259</c:v>
                </c:pt>
                <c:pt idx="45">
                  <c:v>1208</c:v>
                </c:pt>
                <c:pt idx="46">
                  <c:v>1179</c:v>
                </c:pt>
                <c:pt idx="47">
                  <c:v>1125</c:v>
                </c:pt>
                <c:pt idx="48">
                  <c:v>1074</c:v>
                </c:pt>
                <c:pt idx="49">
                  <c:v>1035</c:v>
                </c:pt>
                <c:pt idx="50">
                  <c:v>991</c:v>
                </c:pt>
                <c:pt idx="51">
                  <c:v>947</c:v>
                </c:pt>
                <c:pt idx="52">
                  <c:v>868</c:v>
                </c:pt>
                <c:pt idx="53">
                  <c:v>813</c:v>
                </c:pt>
                <c:pt idx="54">
                  <c:v>778</c:v>
                </c:pt>
                <c:pt idx="55">
                  <c:v>791</c:v>
                </c:pt>
                <c:pt idx="56">
                  <c:v>738</c:v>
                </c:pt>
                <c:pt idx="57">
                  <c:v>680</c:v>
                </c:pt>
                <c:pt idx="58">
                  <c:v>644</c:v>
                </c:pt>
                <c:pt idx="61">
                  <c:v>667</c:v>
                </c:pt>
              </c:numCache>
            </c:numRef>
          </c:val>
          <c:smooth val="0"/>
          <c:extLst>
            <c:ext xmlns:c16="http://schemas.microsoft.com/office/drawing/2014/chart" uri="{C3380CC4-5D6E-409C-BE32-E72D297353CC}">
              <c16:uniqueId val="{00000002-5A87-49B9-8D2E-9ACDE44F5D5E}"/>
            </c:ext>
          </c:extLst>
        </c:ser>
        <c:ser>
          <c:idx val="3"/>
          <c:order val="3"/>
          <c:tx>
            <c:strRef>
              <c:f>'Trans and Proc 1863-2010'!$Y$1</c:f>
              <c:strCache>
                <c:ptCount val="1"/>
                <c:pt idx="0">
                  <c:v>Proc 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xmlns:c15="http://schemas.microsoft.com/office/drawing/2012/chart" uri="{02D57815-91ED-43cb-92C2-25804820EDAC}">
                  <c15:fullRef>
                    <c15:sqref>'Trans and Proc 1863-2010'!$A$22:$A$85</c15:sqref>
                  </c15:fullRef>
                </c:ext>
              </c:extLst>
              <c:f>('Trans and Proc 1863-2010'!$A$22:$A$23,'Trans and Proc 1863-2010'!$A$25:$A$65,'Trans and Proc 1863-2010'!$A$67:$A$85)</c:f>
              <c:numCache>
                <c:formatCode>General</c:formatCode>
                <c:ptCount val="62"/>
                <c:pt idx="0">
                  <c:v>1947</c:v>
                </c:pt>
                <c:pt idx="1">
                  <c:v>1948</c:v>
                </c:pt>
                <c:pt idx="2">
                  <c:v>1950</c:v>
                </c:pt>
                <c:pt idx="3">
                  <c:v>1951</c:v>
                </c:pt>
                <c:pt idx="4">
                  <c:v>1952</c:v>
                </c:pt>
                <c:pt idx="5">
                  <c:v>1953</c:v>
                </c:pt>
                <c:pt idx="6">
                  <c:v>1954</c:v>
                </c:pt>
                <c:pt idx="7">
                  <c:v>1955</c:v>
                </c:pt>
                <c:pt idx="8">
                  <c:v>1955</c:v>
                </c:pt>
                <c:pt idx="9">
                  <c:v>1956</c:v>
                </c:pt>
                <c:pt idx="10">
                  <c:v>1957</c:v>
                </c:pt>
                <c:pt idx="11">
                  <c:v>1958</c:v>
                </c:pt>
                <c:pt idx="12">
                  <c:v>1959</c:v>
                </c:pt>
                <c:pt idx="13">
                  <c:v>1960</c:v>
                </c:pt>
                <c:pt idx="14">
                  <c:v>1961</c:v>
                </c:pt>
                <c:pt idx="15">
                  <c:v>1962</c:v>
                </c:pt>
                <c:pt idx="16">
                  <c:v>1963</c:v>
                </c:pt>
                <c:pt idx="17">
                  <c:v>1964</c:v>
                </c:pt>
                <c:pt idx="18">
                  <c:v>1965</c:v>
                </c:pt>
                <c:pt idx="19">
                  <c:v>1966</c:v>
                </c:pt>
                <c:pt idx="20">
                  <c:v>1967</c:v>
                </c:pt>
                <c:pt idx="21">
                  <c:v>1968</c:v>
                </c:pt>
                <c:pt idx="22">
                  <c:v>1969</c:v>
                </c:pt>
                <c:pt idx="23">
                  <c:v>1970</c:v>
                </c:pt>
                <c:pt idx="24">
                  <c:v>1971</c:v>
                </c:pt>
                <c:pt idx="25">
                  <c:v>1972</c:v>
                </c:pt>
                <c:pt idx="26">
                  <c:v>1973</c:v>
                </c:pt>
                <c:pt idx="27">
                  <c:v>1974</c:v>
                </c:pt>
                <c:pt idx="28">
                  <c:v>1975</c:v>
                </c:pt>
                <c:pt idx="29">
                  <c:v>1976</c:v>
                </c:pt>
                <c:pt idx="30">
                  <c:v>1977</c:v>
                </c:pt>
                <c:pt idx="31">
                  <c:v>1978</c:v>
                </c:pt>
                <c:pt idx="32">
                  <c:v>1979</c:v>
                </c:pt>
                <c:pt idx="33">
                  <c:v>1980</c:v>
                </c:pt>
                <c:pt idx="34">
                  <c:v>1981</c:v>
                </c:pt>
                <c:pt idx="35">
                  <c:v>1982</c:v>
                </c:pt>
                <c:pt idx="36">
                  <c:v>1983</c:v>
                </c:pt>
                <c:pt idx="37">
                  <c:v>1984</c:v>
                </c:pt>
                <c:pt idx="38">
                  <c:v>1985</c:v>
                </c:pt>
                <c:pt idx="39">
                  <c:v>1986</c:v>
                </c:pt>
                <c:pt idx="40">
                  <c:v>1987</c:v>
                </c:pt>
                <c:pt idx="41">
                  <c:v>1988</c:v>
                </c:pt>
                <c:pt idx="42">
                  <c:v>1989</c:v>
                </c:pt>
                <c:pt idx="43">
                  <c:v>1990</c:v>
                </c:pt>
                <c:pt idx="44">
                  <c:v>1991</c:v>
                </c:pt>
                <c:pt idx="45">
                  <c:v>1992</c:v>
                </c:pt>
                <c:pt idx="46">
                  <c:v>1993</c:v>
                </c:pt>
                <c:pt idx="47">
                  <c:v>1994</c:v>
                </c:pt>
                <c:pt idx="48">
                  <c:v>1995</c:v>
                </c:pt>
                <c:pt idx="49">
                  <c:v>1996</c:v>
                </c:pt>
                <c:pt idx="50">
                  <c:v>1997</c:v>
                </c:pt>
                <c:pt idx="51">
                  <c:v>1998</c:v>
                </c:pt>
                <c:pt idx="52">
                  <c:v>1999</c:v>
                </c:pt>
                <c:pt idx="53">
                  <c:v>2000</c:v>
                </c:pt>
                <c:pt idx="54">
                  <c:v>2001</c:v>
                </c:pt>
                <c:pt idx="55">
                  <c:v>2002</c:v>
                </c:pt>
                <c:pt idx="56">
                  <c:v>2003</c:v>
                </c:pt>
                <c:pt idx="57">
                  <c:v>2004</c:v>
                </c:pt>
                <c:pt idx="58">
                  <c:v>2005</c:v>
                </c:pt>
                <c:pt idx="59">
                  <c:v>2006</c:v>
                </c:pt>
                <c:pt idx="60">
                  <c:v>2007</c:v>
                </c:pt>
                <c:pt idx="61">
                  <c:v>2008</c:v>
                </c:pt>
              </c:numCache>
            </c:numRef>
          </c:cat>
          <c:val>
            <c:numRef>
              <c:extLst>
                <c:ext xmlns:c15="http://schemas.microsoft.com/office/drawing/2012/chart" uri="{02D57815-91ED-43cb-92C2-25804820EDAC}">
                  <c15:fullRef>
                    <c15:sqref>'Trans and Proc 1863-2010'!$AC$22:$AC$85</c15:sqref>
                  </c15:fullRef>
                </c:ext>
              </c:extLst>
              <c:f>('Trans and Proc 1863-2010'!$AC$22:$AC$23,'Trans and Proc 1863-2010'!$AC$25:$AC$65,'Trans and Proc 1863-2010'!$AC$67:$AC$85)</c:f>
              <c:numCache>
                <c:formatCode>General</c:formatCode>
                <c:ptCount val="62"/>
                <c:pt idx="0">
                  <c:v>558</c:v>
                </c:pt>
                <c:pt idx="5">
                  <c:v>930</c:v>
                </c:pt>
                <c:pt idx="6">
                  <c:v>865</c:v>
                </c:pt>
                <c:pt idx="8">
                  <c:v>994</c:v>
                </c:pt>
                <c:pt idx="9">
                  <c:v>1078</c:v>
                </c:pt>
                <c:pt idx="10">
                  <c:v>1119</c:v>
                </c:pt>
                <c:pt idx="11">
                  <c:v>1074</c:v>
                </c:pt>
                <c:pt idx="12">
                  <c:v>1184</c:v>
                </c:pt>
                <c:pt idx="13">
                  <c:v>1202</c:v>
                </c:pt>
                <c:pt idx="14">
                  <c:v>1300</c:v>
                </c:pt>
                <c:pt idx="15">
                  <c:v>1308</c:v>
                </c:pt>
                <c:pt idx="16">
                  <c:v>1364</c:v>
                </c:pt>
                <c:pt idx="17">
                  <c:v>1434</c:v>
                </c:pt>
                <c:pt idx="18">
                  <c:v>1474</c:v>
                </c:pt>
                <c:pt idx="19">
                  <c:v>1528</c:v>
                </c:pt>
                <c:pt idx="20">
                  <c:v>1572</c:v>
                </c:pt>
                <c:pt idx="21">
                  <c:v>1561</c:v>
                </c:pt>
                <c:pt idx="22">
                  <c:v>1611</c:v>
                </c:pt>
                <c:pt idx="23">
                  <c:v>1648</c:v>
                </c:pt>
                <c:pt idx="24">
                  <c:v>1709</c:v>
                </c:pt>
                <c:pt idx="25">
                  <c:v>1695</c:v>
                </c:pt>
                <c:pt idx="26">
                  <c:v>1665</c:v>
                </c:pt>
                <c:pt idx="27">
                  <c:v>1703</c:v>
                </c:pt>
                <c:pt idx="28">
                  <c:v>1688</c:v>
                </c:pt>
                <c:pt idx="29">
                  <c:v>1620</c:v>
                </c:pt>
                <c:pt idx="30">
                  <c:v>1607</c:v>
                </c:pt>
                <c:pt idx="31">
                  <c:v>1551</c:v>
                </c:pt>
                <c:pt idx="32">
                  <c:v>1516</c:v>
                </c:pt>
                <c:pt idx="33">
                  <c:v>1519</c:v>
                </c:pt>
                <c:pt idx="34">
                  <c:v>1485</c:v>
                </c:pt>
                <c:pt idx="35">
                  <c:v>1431</c:v>
                </c:pt>
                <c:pt idx="36">
                  <c:v>1388</c:v>
                </c:pt>
                <c:pt idx="37">
                  <c:v>1218</c:v>
                </c:pt>
                <c:pt idx="38">
                  <c:v>1247</c:v>
                </c:pt>
                <c:pt idx="39">
                  <c:v>1223</c:v>
                </c:pt>
                <c:pt idx="41">
                  <c:v>1195</c:v>
                </c:pt>
                <c:pt idx="42">
                  <c:v>1166</c:v>
                </c:pt>
                <c:pt idx="43">
                  <c:v>1118</c:v>
                </c:pt>
                <c:pt idx="44">
                  <c:v>1075</c:v>
                </c:pt>
                <c:pt idx="45">
                  <c:v>1045</c:v>
                </c:pt>
                <c:pt idx="46">
                  <c:v>1004</c:v>
                </c:pt>
                <c:pt idx="47">
                  <c:v>977</c:v>
                </c:pt>
                <c:pt idx="48">
                  <c:v>953</c:v>
                </c:pt>
                <c:pt idx="49">
                  <c:v>929</c:v>
                </c:pt>
                <c:pt idx="50">
                  <c:v>901</c:v>
                </c:pt>
                <c:pt idx="51">
                  <c:v>870</c:v>
                </c:pt>
                <c:pt idx="52">
                  <c:v>819</c:v>
                </c:pt>
                <c:pt idx="53">
                  <c:v>789</c:v>
                </c:pt>
                <c:pt idx="54">
                  <c:v>784</c:v>
                </c:pt>
                <c:pt idx="55">
                  <c:v>781</c:v>
                </c:pt>
                <c:pt idx="56">
                  <c:v>743</c:v>
                </c:pt>
                <c:pt idx="57">
                  <c:v>741</c:v>
                </c:pt>
                <c:pt idx="58">
                  <c:v>717</c:v>
                </c:pt>
                <c:pt idx="61">
                  <c:v>751</c:v>
                </c:pt>
              </c:numCache>
            </c:numRef>
          </c:val>
          <c:smooth val="0"/>
          <c:extLst>
            <c:ext xmlns:c16="http://schemas.microsoft.com/office/drawing/2014/chart" uri="{C3380CC4-5D6E-409C-BE32-E72D297353CC}">
              <c16:uniqueId val="{00000003-5A87-49B9-8D2E-9ACDE44F5D5E}"/>
            </c:ext>
          </c:extLst>
        </c:ser>
        <c:dLbls>
          <c:showLegendKey val="0"/>
          <c:showVal val="0"/>
          <c:showCatName val="0"/>
          <c:showSerName val="0"/>
          <c:showPercent val="0"/>
          <c:showBubbleSize val="0"/>
        </c:dLbls>
        <c:marker val="1"/>
        <c:smooth val="0"/>
        <c:axId val="171330672"/>
        <c:axId val="171328432"/>
      </c:lineChart>
      <c:catAx>
        <c:axId val="1713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328432"/>
        <c:crosses val="autoZero"/>
        <c:auto val="1"/>
        <c:lblAlgn val="ctr"/>
        <c:lblOffset val="100"/>
        <c:noMultiLvlLbl val="0"/>
      </c:catAx>
      <c:valAx>
        <c:axId val="17132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3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t>Sales/Subscriptions of Royal Society Journals, 1935-2008</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'Trans and Proc 1863-2010'!$B$1</c:f>
              <c:strCache>
                <c:ptCount val="1"/>
                <c:pt idx="0">
                  <c:v>Trans 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'Trans and Proc 1863-2010'!$A$10:$A$85</c:f>
              <c:numCache>
                <c:formatCode>General</c:formatCode>
                <c:ptCount val="7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1989</c:v>
                </c:pt>
                <c:pt idx="57">
                  <c:v>1990</c:v>
                </c:pt>
                <c:pt idx="58">
                  <c:v>1991</c:v>
                </c:pt>
                <c:pt idx="59">
                  <c:v>1992</c:v>
                </c:pt>
                <c:pt idx="60">
                  <c:v>1993</c:v>
                </c:pt>
                <c:pt idx="61">
                  <c:v>1994</c:v>
                </c:pt>
                <c:pt idx="62">
                  <c:v>1995</c:v>
                </c:pt>
                <c:pt idx="63">
                  <c:v>1996</c:v>
                </c:pt>
                <c:pt idx="64">
                  <c:v>1997</c:v>
                </c:pt>
                <c:pt idx="65">
                  <c:v>1998</c:v>
                </c:pt>
                <c:pt idx="66">
                  <c:v>1999</c:v>
                </c:pt>
                <c:pt idx="67">
                  <c:v>2000</c:v>
                </c:pt>
                <c:pt idx="68">
                  <c:v>2001</c:v>
                </c:pt>
                <c:pt idx="69">
                  <c:v>2002</c:v>
                </c:pt>
                <c:pt idx="70">
                  <c:v>2003</c:v>
                </c:pt>
                <c:pt idx="71">
                  <c:v>2004</c:v>
                </c:pt>
                <c:pt idx="72">
                  <c:v>2005</c:v>
                </c:pt>
                <c:pt idx="73">
                  <c:v>2006</c:v>
                </c:pt>
                <c:pt idx="74">
                  <c:v>2007</c:v>
                </c:pt>
                <c:pt idx="75">
                  <c:v>2008</c:v>
                </c:pt>
              </c:numCache>
            </c:numRef>
          </c:cat>
          <c:val>
            <c:numRef>
              <c:f>'Trans and Proc 1863-2010'!$I$10:$I$85</c:f>
              <c:numCache>
                <c:formatCode>General</c:formatCode>
                <c:ptCount val="76"/>
                <c:pt idx="0">
                  <c:v>280</c:v>
                </c:pt>
                <c:pt idx="12">
                  <c:v>257</c:v>
                </c:pt>
                <c:pt idx="19">
                  <c:v>475</c:v>
                </c:pt>
                <c:pt idx="21">
                  <c:v>538</c:v>
                </c:pt>
                <c:pt idx="22">
                  <c:v>668</c:v>
                </c:pt>
                <c:pt idx="23">
                  <c:v>689</c:v>
                </c:pt>
                <c:pt idx="24">
                  <c:v>688</c:v>
                </c:pt>
                <c:pt idx="25">
                  <c:v>732</c:v>
                </c:pt>
                <c:pt idx="26">
                  <c:v>748</c:v>
                </c:pt>
                <c:pt idx="27">
                  <c:v>799</c:v>
                </c:pt>
                <c:pt idx="28">
                  <c:v>861</c:v>
                </c:pt>
                <c:pt idx="29">
                  <c:v>883</c:v>
                </c:pt>
                <c:pt idx="30">
                  <c:v>978</c:v>
                </c:pt>
                <c:pt idx="31">
                  <c:v>995</c:v>
                </c:pt>
                <c:pt idx="32">
                  <c:v>902</c:v>
                </c:pt>
                <c:pt idx="33">
                  <c:v>938</c:v>
                </c:pt>
                <c:pt idx="34">
                  <c:v>948</c:v>
                </c:pt>
                <c:pt idx="35">
                  <c:v>1017</c:v>
                </c:pt>
                <c:pt idx="36">
                  <c:v>1023</c:v>
                </c:pt>
                <c:pt idx="37">
                  <c:v>1007</c:v>
                </c:pt>
                <c:pt idx="38">
                  <c:v>979</c:v>
                </c:pt>
                <c:pt idx="39">
                  <c:v>1016</c:v>
                </c:pt>
                <c:pt idx="40">
                  <c:v>1037</c:v>
                </c:pt>
                <c:pt idx="41">
                  <c:v>1023</c:v>
                </c:pt>
                <c:pt idx="42">
                  <c:v>1002</c:v>
                </c:pt>
                <c:pt idx="43">
                  <c:v>988</c:v>
                </c:pt>
                <c:pt idx="44">
                  <c:v>966</c:v>
                </c:pt>
                <c:pt idx="45">
                  <c:v>952</c:v>
                </c:pt>
                <c:pt idx="46">
                  <c:v>933</c:v>
                </c:pt>
                <c:pt idx="47">
                  <c:v>921</c:v>
                </c:pt>
                <c:pt idx="48">
                  <c:v>890</c:v>
                </c:pt>
                <c:pt idx="49">
                  <c:v>864</c:v>
                </c:pt>
                <c:pt idx="50">
                  <c:v>843</c:v>
                </c:pt>
                <c:pt idx="51">
                  <c:v>798</c:v>
                </c:pt>
                <c:pt idx="52">
                  <c:v>768</c:v>
                </c:pt>
                <c:pt idx="54">
                  <c:v>747</c:v>
                </c:pt>
                <c:pt idx="55">
                  <c:v>741</c:v>
                </c:pt>
                <c:pt idx="57">
                  <c:v>704</c:v>
                </c:pt>
                <c:pt idx="58">
                  <c:v>663</c:v>
                </c:pt>
                <c:pt idx="59">
                  <c:v>641</c:v>
                </c:pt>
                <c:pt idx="60">
                  <c:v>639</c:v>
                </c:pt>
                <c:pt idx="61">
                  <c:v>622</c:v>
                </c:pt>
                <c:pt idx="62">
                  <c:v>599</c:v>
                </c:pt>
                <c:pt idx="63">
                  <c:v>581</c:v>
                </c:pt>
                <c:pt idx="64">
                  <c:v>569</c:v>
                </c:pt>
                <c:pt idx="65">
                  <c:v>539</c:v>
                </c:pt>
                <c:pt idx="66">
                  <c:v>508</c:v>
                </c:pt>
                <c:pt idx="67">
                  <c:v>487</c:v>
                </c:pt>
                <c:pt idx="68">
                  <c:v>468</c:v>
                </c:pt>
                <c:pt idx="69">
                  <c:v>464</c:v>
                </c:pt>
                <c:pt idx="70">
                  <c:v>439</c:v>
                </c:pt>
                <c:pt idx="71">
                  <c:v>417</c:v>
                </c:pt>
                <c:pt idx="72">
                  <c:v>398</c:v>
                </c:pt>
                <c:pt idx="75">
                  <c:v>434</c:v>
                </c:pt>
              </c:numCache>
            </c:numRef>
          </c:val>
          <c:smooth val="0"/>
          <c:extLst>
            <c:ext xmlns:c16="http://schemas.microsoft.com/office/drawing/2014/chart" uri="{C3380CC4-5D6E-409C-BE32-E72D297353CC}">
              <c16:uniqueId val="{00000000-7E0E-4E3E-A3EF-AB855B4A72C3}"/>
            </c:ext>
          </c:extLst>
        </c:ser>
        <c:ser>
          <c:idx val="1"/>
          <c:order val="1"/>
          <c:tx>
            <c:strRef>
              <c:f>'Trans and Proc 1863-2010'!$J$1</c:f>
              <c:strCache>
                <c:ptCount val="1"/>
                <c:pt idx="0">
                  <c:v>Trans B</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'Trans and Proc 1863-2010'!$A$10:$A$85</c:f>
              <c:numCache>
                <c:formatCode>General</c:formatCode>
                <c:ptCount val="7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1989</c:v>
                </c:pt>
                <c:pt idx="57">
                  <c:v>1990</c:v>
                </c:pt>
                <c:pt idx="58">
                  <c:v>1991</c:v>
                </c:pt>
                <c:pt idx="59">
                  <c:v>1992</c:v>
                </c:pt>
                <c:pt idx="60">
                  <c:v>1993</c:v>
                </c:pt>
                <c:pt idx="61">
                  <c:v>1994</c:v>
                </c:pt>
                <c:pt idx="62">
                  <c:v>1995</c:v>
                </c:pt>
                <c:pt idx="63">
                  <c:v>1996</c:v>
                </c:pt>
                <c:pt idx="64">
                  <c:v>1997</c:v>
                </c:pt>
                <c:pt idx="65">
                  <c:v>1998</c:v>
                </c:pt>
                <c:pt idx="66">
                  <c:v>1999</c:v>
                </c:pt>
                <c:pt idx="67">
                  <c:v>2000</c:v>
                </c:pt>
                <c:pt idx="68">
                  <c:v>2001</c:v>
                </c:pt>
                <c:pt idx="69">
                  <c:v>2002</c:v>
                </c:pt>
                <c:pt idx="70">
                  <c:v>2003</c:v>
                </c:pt>
                <c:pt idx="71">
                  <c:v>2004</c:v>
                </c:pt>
                <c:pt idx="72">
                  <c:v>2005</c:v>
                </c:pt>
                <c:pt idx="73">
                  <c:v>2006</c:v>
                </c:pt>
                <c:pt idx="74">
                  <c:v>2007</c:v>
                </c:pt>
                <c:pt idx="75">
                  <c:v>2008</c:v>
                </c:pt>
              </c:numCache>
            </c:numRef>
          </c:cat>
          <c:val>
            <c:numRef>
              <c:f>'Trans and Proc 1863-2010'!$Q$10:$Q$85</c:f>
              <c:numCache>
                <c:formatCode>General</c:formatCode>
                <c:ptCount val="76"/>
                <c:pt idx="0">
                  <c:v>215</c:v>
                </c:pt>
                <c:pt idx="12">
                  <c:v>192</c:v>
                </c:pt>
                <c:pt idx="19">
                  <c:v>305</c:v>
                </c:pt>
                <c:pt idx="21">
                  <c:v>372</c:v>
                </c:pt>
                <c:pt idx="22">
                  <c:v>393</c:v>
                </c:pt>
                <c:pt idx="23">
                  <c:v>454</c:v>
                </c:pt>
                <c:pt idx="24">
                  <c:v>505</c:v>
                </c:pt>
                <c:pt idx="25">
                  <c:v>514</c:v>
                </c:pt>
                <c:pt idx="26">
                  <c:v>504</c:v>
                </c:pt>
                <c:pt idx="27">
                  <c:v>511</c:v>
                </c:pt>
                <c:pt idx="28">
                  <c:v>530</c:v>
                </c:pt>
                <c:pt idx="29">
                  <c:v>580</c:v>
                </c:pt>
                <c:pt idx="30">
                  <c:v>592</c:v>
                </c:pt>
                <c:pt idx="31">
                  <c:v>577</c:v>
                </c:pt>
                <c:pt idx="32">
                  <c:v>610</c:v>
                </c:pt>
                <c:pt idx="33">
                  <c:v>621</c:v>
                </c:pt>
                <c:pt idx="34">
                  <c:v>651</c:v>
                </c:pt>
                <c:pt idx="35">
                  <c:v>681</c:v>
                </c:pt>
                <c:pt idx="36">
                  <c:v>678</c:v>
                </c:pt>
                <c:pt idx="37">
                  <c:v>672</c:v>
                </c:pt>
                <c:pt idx="38">
                  <c:v>708</c:v>
                </c:pt>
                <c:pt idx="39">
                  <c:v>751</c:v>
                </c:pt>
                <c:pt idx="40">
                  <c:v>752</c:v>
                </c:pt>
                <c:pt idx="41">
                  <c:v>756</c:v>
                </c:pt>
                <c:pt idx="42">
                  <c:v>729</c:v>
                </c:pt>
                <c:pt idx="43">
                  <c:v>730</c:v>
                </c:pt>
                <c:pt idx="44">
                  <c:v>715</c:v>
                </c:pt>
                <c:pt idx="45">
                  <c:v>727</c:v>
                </c:pt>
                <c:pt idx="46">
                  <c:v>725</c:v>
                </c:pt>
                <c:pt idx="47">
                  <c:v>726</c:v>
                </c:pt>
                <c:pt idx="48">
                  <c:v>701</c:v>
                </c:pt>
                <c:pt idx="49">
                  <c:v>688</c:v>
                </c:pt>
                <c:pt idx="50">
                  <c:v>669</c:v>
                </c:pt>
                <c:pt idx="51">
                  <c:v>612</c:v>
                </c:pt>
                <c:pt idx="52">
                  <c:v>615</c:v>
                </c:pt>
                <c:pt idx="54">
                  <c:v>618</c:v>
                </c:pt>
                <c:pt idx="55">
                  <c:v>602</c:v>
                </c:pt>
                <c:pt idx="57">
                  <c:v>563</c:v>
                </c:pt>
                <c:pt idx="58">
                  <c:v>536</c:v>
                </c:pt>
                <c:pt idx="59">
                  <c:v>515</c:v>
                </c:pt>
                <c:pt idx="60">
                  <c:v>518</c:v>
                </c:pt>
                <c:pt idx="61">
                  <c:v>496</c:v>
                </c:pt>
                <c:pt idx="62">
                  <c:v>498</c:v>
                </c:pt>
                <c:pt idx="63">
                  <c:v>488</c:v>
                </c:pt>
                <c:pt idx="64">
                  <c:v>480</c:v>
                </c:pt>
                <c:pt idx="65">
                  <c:v>475</c:v>
                </c:pt>
                <c:pt idx="66">
                  <c:v>457</c:v>
                </c:pt>
                <c:pt idx="67">
                  <c:v>444</c:v>
                </c:pt>
                <c:pt idx="68">
                  <c:v>436</c:v>
                </c:pt>
                <c:pt idx="69">
                  <c:v>423</c:v>
                </c:pt>
                <c:pt idx="70">
                  <c:v>404</c:v>
                </c:pt>
                <c:pt idx="71">
                  <c:v>402</c:v>
                </c:pt>
                <c:pt idx="72">
                  <c:v>387</c:v>
                </c:pt>
                <c:pt idx="75">
                  <c:v>414</c:v>
                </c:pt>
              </c:numCache>
            </c:numRef>
          </c:val>
          <c:smooth val="0"/>
          <c:extLst>
            <c:ext xmlns:c16="http://schemas.microsoft.com/office/drawing/2014/chart" uri="{C3380CC4-5D6E-409C-BE32-E72D297353CC}">
              <c16:uniqueId val="{00000001-7E0E-4E3E-A3EF-AB855B4A72C3}"/>
            </c:ext>
          </c:extLst>
        </c:ser>
        <c:ser>
          <c:idx val="2"/>
          <c:order val="2"/>
          <c:tx>
            <c:strRef>
              <c:f>'Trans and Proc 1863-2010'!$R$1</c:f>
              <c:strCache>
                <c:ptCount val="1"/>
                <c:pt idx="0">
                  <c:v>Proc 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'Trans and Proc 1863-2010'!$A$10:$A$85</c:f>
              <c:numCache>
                <c:formatCode>General</c:formatCode>
                <c:ptCount val="7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1989</c:v>
                </c:pt>
                <c:pt idx="57">
                  <c:v>1990</c:v>
                </c:pt>
                <c:pt idx="58">
                  <c:v>1991</c:v>
                </c:pt>
                <c:pt idx="59">
                  <c:v>1992</c:v>
                </c:pt>
                <c:pt idx="60">
                  <c:v>1993</c:v>
                </c:pt>
                <c:pt idx="61">
                  <c:v>1994</c:v>
                </c:pt>
                <c:pt idx="62">
                  <c:v>1995</c:v>
                </c:pt>
                <c:pt idx="63">
                  <c:v>1996</c:v>
                </c:pt>
                <c:pt idx="64">
                  <c:v>1997</c:v>
                </c:pt>
                <c:pt idx="65">
                  <c:v>1998</c:v>
                </c:pt>
                <c:pt idx="66">
                  <c:v>1999</c:v>
                </c:pt>
                <c:pt idx="67">
                  <c:v>2000</c:v>
                </c:pt>
                <c:pt idx="68">
                  <c:v>2001</c:v>
                </c:pt>
                <c:pt idx="69">
                  <c:v>2002</c:v>
                </c:pt>
                <c:pt idx="70">
                  <c:v>2003</c:v>
                </c:pt>
                <c:pt idx="71">
                  <c:v>2004</c:v>
                </c:pt>
                <c:pt idx="72">
                  <c:v>2005</c:v>
                </c:pt>
                <c:pt idx="73">
                  <c:v>2006</c:v>
                </c:pt>
                <c:pt idx="74">
                  <c:v>2007</c:v>
                </c:pt>
                <c:pt idx="75">
                  <c:v>2008</c:v>
                </c:pt>
              </c:numCache>
            </c:numRef>
          </c:cat>
          <c:val>
            <c:numRef>
              <c:f>'Trans and Proc 1863-2010'!$X$10:$X$85</c:f>
              <c:numCache>
                <c:formatCode>0.0</c:formatCode>
                <c:ptCount val="76"/>
                <c:pt idx="0" formatCode="General">
                  <c:v>725</c:v>
                </c:pt>
                <c:pt idx="1">
                  <c:v>731.33333333333337</c:v>
                </c:pt>
                <c:pt idx="2" formatCode="General">
                  <c:v>732</c:v>
                </c:pt>
                <c:pt idx="12" formatCode="General">
                  <c:v>781</c:v>
                </c:pt>
                <c:pt idx="19" formatCode="General">
                  <c:v>1339</c:v>
                </c:pt>
                <c:pt idx="21" formatCode="General">
                  <c:v>1728</c:v>
                </c:pt>
                <c:pt idx="22" formatCode="General">
                  <c:v>1910</c:v>
                </c:pt>
                <c:pt idx="23" formatCode="General">
                  <c:v>1975</c:v>
                </c:pt>
                <c:pt idx="24" formatCode="General">
                  <c:v>1982</c:v>
                </c:pt>
                <c:pt idx="25" formatCode="General">
                  <c:v>1941</c:v>
                </c:pt>
                <c:pt idx="26" formatCode="General">
                  <c:v>2063</c:v>
                </c:pt>
                <c:pt idx="27" formatCode="General">
                  <c:v>2208</c:v>
                </c:pt>
                <c:pt idx="28" formatCode="General">
                  <c:v>2281</c:v>
                </c:pt>
                <c:pt idx="29" formatCode="General">
                  <c:v>2285</c:v>
                </c:pt>
                <c:pt idx="30" formatCode="General">
                  <c:v>2384</c:v>
                </c:pt>
                <c:pt idx="31" formatCode="General">
                  <c:v>2491</c:v>
                </c:pt>
                <c:pt idx="32" formatCode="General">
                  <c:v>2496</c:v>
                </c:pt>
                <c:pt idx="33" formatCode="General">
                  <c:v>2548</c:v>
                </c:pt>
                <c:pt idx="34" formatCode="General">
                  <c:v>2467</c:v>
                </c:pt>
                <c:pt idx="35" formatCode="General">
                  <c:v>2386</c:v>
                </c:pt>
                <c:pt idx="36" formatCode="General">
                  <c:v>2486</c:v>
                </c:pt>
                <c:pt idx="37" formatCode="General">
                  <c:v>2492</c:v>
                </c:pt>
                <c:pt idx="38" formatCode="General">
                  <c:v>2430</c:v>
                </c:pt>
                <c:pt idx="39" formatCode="General">
                  <c:v>2346</c:v>
                </c:pt>
                <c:pt idx="40" formatCode="General">
                  <c:v>2402</c:v>
                </c:pt>
                <c:pt idx="41" formatCode="General">
                  <c:v>2323</c:v>
                </c:pt>
                <c:pt idx="42" formatCode="General">
                  <c:v>2191</c:v>
                </c:pt>
                <c:pt idx="43" formatCode="General">
                  <c:v>2135</c:v>
                </c:pt>
                <c:pt idx="44" formatCode="General">
                  <c:v>2042</c:v>
                </c:pt>
                <c:pt idx="45" formatCode="General">
                  <c:v>1948</c:v>
                </c:pt>
                <c:pt idx="46" formatCode="General">
                  <c:v>1924</c:v>
                </c:pt>
                <c:pt idx="47" formatCode="General">
                  <c:v>1893</c:v>
                </c:pt>
                <c:pt idx="48" formatCode="General">
                  <c:v>1795</c:v>
                </c:pt>
                <c:pt idx="49" formatCode="General">
                  <c:v>1718</c:v>
                </c:pt>
                <c:pt idx="50" formatCode="General">
                  <c:v>1620</c:v>
                </c:pt>
                <c:pt idx="51" formatCode="General">
                  <c:v>1596</c:v>
                </c:pt>
                <c:pt idx="52" formatCode="General">
                  <c:v>1476</c:v>
                </c:pt>
                <c:pt idx="54" formatCode="General">
                  <c:v>1441</c:v>
                </c:pt>
                <c:pt idx="55" formatCode="General">
                  <c:v>1402</c:v>
                </c:pt>
                <c:pt idx="57" formatCode="General">
                  <c:v>1328</c:v>
                </c:pt>
                <c:pt idx="58" formatCode="General">
                  <c:v>1259</c:v>
                </c:pt>
                <c:pt idx="59" formatCode="General">
                  <c:v>1208</c:v>
                </c:pt>
                <c:pt idx="60" formatCode="General">
                  <c:v>1179</c:v>
                </c:pt>
                <c:pt idx="61" formatCode="General">
                  <c:v>1125</c:v>
                </c:pt>
                <c:pt idx="62" formatCode="General">
                  <c:v>1074</c:v>
                </c:pt>
                <c:pt idx="63" formatCode="General">
                  <c:v>1035</c:v>
                </c:pt>
                <c:pt idx="64" formatCode="General">
                  <c:v>991</c:v>
                </c:pt>
                <c:pt idx="65" formatCode="General">
                  <c:v>947</c:v>
                </c:pt>
                <c:pt idx="66" formatCode="General">
                  <c:v>868</c:v>
                </c:pt>
                <c:pt idx="67" formatCode="General">
                  <c:v>813</c:v>
                </c:pt>
                <c:pt idx="68" formatCode="General">
                  <c:v>778</c:v>
                </c:pt>
                <c:pt idx="69" formatCode="General">
                  <c:v>791</c:v>
                </c:pt>
                <c:pt idx="70" formatCode="General">
                  <c:v>738</c:v>
                </c:pt>
                <c:pt idx="71" formatCode="General">
                  <c:v>680</c:v>
                </c:pt>
                <c:pt idx="72" formatCode="General">
                  <c:v>644</c:v>
                </c:pt>
                <c:pt idx="75" formatCode="General">
                  <c:v>667</c:v>
                </c:pt>
              </c:numCache>
            </c:numRef>
          </c:val>
          <c:smooth val="0"/>
          <c:extLst>
            <c:ext xmlns:c16="http://schemas.microsoft.com/office/drawing/2014/chart" uri="{C3380CC4-5D6E-409C-BE32-E72D297353CC}">
              <c16:uniqueId val="{00000002-7E0E-4E3E-A3EF-AB855B4A72C3}"/>
            </c:ext>
          </c:extLst>
        </c:ser>
        <c:ser>
          <c:idx val="3"/>
          <c:order val="3"/>
          <c:tx>
            <c:strRef>
              <c:f>'Trans and Proc 1863-2010'!$Y$1</c:f>
              <c:strCache>
                <c:ptCount val="1"/>
                <c:pt idx="0">
                  <c:v>Proc 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'Trans and Proc 1863-2010'!$A$10:$A$85</c:f>
              <c:numCache>
                <c:formatCode>General</c:formatCode>
                <c:ptCount val="76"/>
                <c:pt idx="0">
                  <c:v>1935</c:v>
                </c:pt>
                <c:pt idx="1">
                  <c:v>1936</c:v>
                </c:pt>
                <c:pt idx="2">
                  <c:v>1937</c:v>
                </c:pt>
                <c:pt idx="3">
                  <c:v>1938</c:v>
                </c:pt>
                <c:pt idx="4">
                  <c:v>1939</c:v>
                </c:pt>
                <c:pt idx="5">
                  <c:v>1940</c:v>
                </c:pt>
                <c:pt idx="6">
                  <c:v>1941</c:v>
                </c:pt>
                <c:pt idx="7">
                  <c:v>1942</c:v>
                </c:pt>
                <c:pt idx="8">
                  <c:v>1943</c:v>
                </c:pt>
                <c:pt idx="9">
                  <c:v>1944</c:v>
                </c:pt>
                <c:pt idx="10">
                  <c:v>1945</c:v>
                </c:pt>
                <c:pt idx="11">
                  <c:v>1946</c:v>
                </c:pt>
                <c:pt idx="12">
                  <c:v>1947</c:v>
                </c:pt>
                <c:pt idx="13">
                  <c:v>1948</c:v>
                </c:pt>
                <c:pt idx="14">
                  <c:v>1949</c:v>
                </c:pt>
                <c:pt idx="15">
                  <c:v>1950</c:v>
                </c:pt>
                <c:pt idx="16">
                  <c:v>1951</c:v>
                </c:pt>
                <c:pt idx="17">
                  <c:v>1952</c:v>
                </c:pt>
                <c:pt idx="18">
                  <c:v>1953</c:v>
                </c:pt>
                <c:pt idx="19">
                  <c:v>1954</c:v>
                </c:pt>
                <c:pt idx="20">
                  <c:v>1955</c:v>
                </c:pt>
                <c:pt idx="21">
                  <c:v>1955</c:v>
                </c:pt>
                <c:pt idx="22">
                  <c:v>1956</c:v>
                </c:pt>
                <c:pt idx="23">
                  <c:v>1957</c:v>
                </c:pt>
                <c:pt idx="24">
                  <c:v>1958</c:v>
                </c:pt>
                <c:pt idx="25">
                  <c:v>1959</c:v>
                </c:pt>
                <c:pt idx="26">
                  <c:v>1960</c:v>
                </c:pt>
                <c:pt idx="27">
                  <c:v>1961</c:v>
                </c:pt>
                <c:pt idx="28">
                  <c:v>1962</c:v>
                </c:pt>
                <c:pt idx="29">
                  <c:v>1963</c:v>
                </c:pt>
                <c:pt idx="30">
                  <c:v>1964</c:v>
                </c:pt>
                <c:pt idx="31">
                  <c:v>1965</c:v>
                </c:pt>
                <c:pt idx="32">
                  <c:v>1966</c:v>
                </c:pt>
                <c:pt idx="33">
                  <c:v>1967</c:v>
                </c:pt>
                <c:pt idx="34">
                  <c:v>1968</c:v>
                </c:pt>
                <c:pt idx="35">
                  <c:v>1969</c:v>
                </c:pt>
                <c:pt idx="36">
                  <c:v>1970</c:v>
                </c:pt>
                <c:pt idx="37">
                  <c:v>1971</c:v>
                </c:pt>
                <c:pt idx="38">
                  <c:v>1972</c:v>
                </c:pt>
                <c:pt idx="39">
                  <c:v>1973</c:v>
                </c:pt>
                <c:pt idx="40">
                  <c:v>1974</c:v>
                </c:pt>
                <c:pt idx="41">
                  <c:v>1975</c:v>
                </c:pt>
                <c:pt idx="42">
                  <c:v>1976</c:v>
                </c:pt>
                <c:pt idx="43">
                  <c:v>1977</c:v>
                </c:pt>
                <c:pt idx="44">
                  <c:v>1978</c:v>
                </c:pt>
                <c:pt idx="45">
                  <c:v>1979</c:v>
                </c:pt>
                <c:pt idx="46">
                  <c:v>1980</c:v>
                </c:pt>
                <c:pt idx="47">
                  <c:v>1981</c:v>
                </c:pt>
                <c:pt idx="48">
                  <c:v>1982</c:v>
                </c:pt>
                <c:pt idx="49">
                  <c:v>1983</c:v>
                </c:pt>
                <c:pt idx="50">
                  <c:v>1984</c:v>
                </c:pt>
                <c:pt idx="51">
                  <c:v>1985</c:v>
                </c:pt>
                <c:pt idx="52">
                  <c:v>1986</c:v>
                </c:pt>
                <c:pt idx="53">
                  <c:v>1987</c:v>
                </c:pt>
                <c:pt idx="54">
                  <c:v>1988</c:v>
                </c:pt>
                <c:pt idx="55">
                  <c:v>1989</c:v>
                </c:pt>
                <c:pt idx="56">
                  <c:v>1989</c:v>
                </c:pt>
                <c:pt idx="57">
                  <c:v>1990</c:v>
                </c:pt>
                <c:pt idx="58">
                  <c:v>1991</c:v>
                </c:pt>
                <c:pt idx="59">
                  <c:v>1992</c:v>
                </c:pt>
                <c:pt idx="60">
                  <c:v>1993</c:v>
                </c:pt>
                <c:pt idx="61">
                  <c:v>1994</c:v>
                </c:pt>
                <c:pt idx="62">
                  <c:v>1995</c:v>
                </c:pt>
                <c:pt idx="63">
                  <c:v>1996</c:v>
                </c:pt>
                <c:pt idx="64">
                  <c:v>1997</c:v>
                </c:pt>
                <c:pt idx="65">
                  <c:v>1998</c:v>
                </c:pt>
                <c:pt idx="66">
                  <c:v>1999</c:v>
                </c:pt>
                <c:pt idx="67">
                  <c:v>2000</c:v>
                </c:pt>
                <c:pt idx="68">
                  <c:v>2001</c:v>
                </c:pt>
                <c:pt idx="69">
                  <c:v>2002</c:v>
                </c:pt>
                <c:pt idx="70">
                  <c:v>2003</c:v>
                </c:pt>
                <c:pt idx="71">
                  <c:v>2004</c:v>
                </c:pt>
                <c:pt idx="72">
                  <c:v>2005</c:v>
                </c:pt>
                <c:pt idx="73">
                  <c:v>2006</c:v>
                </c:pt>
                <c:pt idx="74">
                  <c:v>2007</c:v>
                </c:pt>
                <c:pt idx="75">
                  <c:v>2008</c:v>
                </c:pt>
              </c:numCache>
            </c:numRef>
          </c:cat>
          <c:val>
            <c:numRef>
              <c:f>'Trans and Proc 1863-2010'!$AE$10:$AE$85</c:f>
              <c:numCache>
                <c:formatCode>0.0</c:formatCode>
                <c:ptCount val="76"/>
                <c:pt idx="0" formatCode="General">
                  <c:v>420</c:v>
                </c:pt>
                <c:pt idx="1">
                  <c:v>423.66666666666663</c:v>
                </c:pt>
                <c:pt idx="2" formatCode="General">
                  <c:v>422</c:v>
                </c:pt>
                <c:pt idx="12" formatCode="General">
                  <c:v>558</c:v>
                </c:pt>
                <c:pt idx="18" formatCode="General">
                  <c:v>930</c:v>
                </c:pt>
                <c:pt idx="19" formatCode="General">
                  <c:v>865</c:v>
                </c:pt>
                <c:pt idx="21" formatCode="General">
                  <c:v>994</c:v>
                </c:pt>
                <c:pt idx="22" formatCode="General">
                  <c:v>1078</c:v>
                </c:pt>
                <c:pt idx="23" formatCode="General">
                  <c:v>1119</c:v>
                </c:pt>
                <c:pt idx="24" formatCode="General">
                  <c:v>1074</c:v>
                </c:pt>
                <c:pt idx="25" formatCode="General">
                  <c:v>1184</c:v>
                </c:pt>
                <c:pt idx="26" formatCode="General">
                  <c:v>1202</c:v>
                </c:pt>
                <c:pt idx="27" formatCode="General">
                  <c:v>1300</c:v>
                </c:pt>
                <c:pt idx="28" formatCode="General">
                  <c:v>1308</c:v>
                </c:pt>
                <c:pt idx="29" formatCode="General">
                  <c:v>1364</c:v>
                </c:pt>
                <c:pt idx="30" formatCode="General">
                  <c:v>1434</c:v>
                </c:pt>
                <c:pt idx="31" formatCode="General">
                  <c:v>1474</c:v>
                </c:pt>
                <c:pt idx="32" formatCode="General">
                  <c:v>1528</c:v>
                </c:pt>
                <c:pt idx="33" formatCode="General">
                  <c:v>1572</c:v>
                </c:pt>
                <c:pt idx="34" formatCode="General">
                  <c:v>1561</c:v>
                </c:pt>
                <c:pt idx="35" formatCode="General">
                  <c:v>1611</c:v>
                </c:pt>
                <c:pt idx="36" formatCode="General">
                  <c:v>1648</c:v>
                </c:pt>
                <c:pt idx="37" formatCode="General">
                  <c:v>1709</c:v>
                </c:pt>
                <c:pt idx="38" formatCode="General">
                  <c:v>1695</c:v>
                </c:pt>
                <c:pt idx="39" formatCode="General">
                  <c:v>1665</c:v>
                </c:pt>
                <c:pt idx="40" formatCode="General">
                  <c:v>1703</c:v>
                </c:pt>
                <c:pt idx="41" formatCode="General">
                  <c:v>1688</c:v>
                </c:pt>
                <c:pt idx="42" formatCode="General">
                  <c:v>1620</c:v>
                </c:pt>
                <c:pt idx="43" formatCode="General">
                  <c:v>1607</c:v>
                </c:pt>
                <c:pt idx="44" formatCode="General">
                  <c:v>1551</c:v>
                </c:pt>
                <c:pt idx="45" formatCode="General">
                  <c:v>1516</c:v>
                </c:pt>
                <c:pt idx="46" formatCode="General">
                  <c:v>1519</c:v>
                </c:pt>
                <c:pt idx="47" formatCode="General">
                  <c:v>1485</c:v>
                </c:pt>
                <c:pt idx="48" formatCode="General">
                  <c:v>1431</c:v>
                </c:pt>
                <c:pt idx="49" formatCode="General">
                  <c:v>1388</c:v>
                </c:pt>
                <c:pt idx="50" formatCode="General">
                  <c:v>1218</c:v>
                </c:pt>
                <c:pt idx="51" formatCode="General">
                  <c:v>1247</c:v>
                </c:pt>
                <c:pt idx="52" formatCode="General">
                  <c:v>1223</c:v>
                </c:pt>
                <c:pt idx="54" formatCode="General">
                  <c:v>1195</c:v>
                </c:pt>
                <c:pt idx="55" formatCode="General">
                  <c:v>1166</c:v>
                </c:pt>
                <c:pt idx="57" formatCode="General">
                  <c:v>1118</c:v>
                </c:pt>
                <c:pt idx="58" formatCode="General">
                  <c:v>1075</c:v>
                </c:pt>
                <c:pt idx="59" formatCode="General">
                  <c:v>1045</c:v>
                </c:pt>
                <c:pt idx="60" formatCode="General">
                  <c:v>1004</c:v>
                </c:pt>
                <c:pt idx="61" formatCode="General">
                  <c:v>977</c:v>
                </c:pt>
                <c:pt idx="62" formatCode="General">
                  <c:v>953</c:v>
                </c:pt>
                <c:pt idx="63" formatCode="General">
                  <c:v>929</c:v>
                </c:pt>
                <c:pt idx="64" formatCode="General">
                  <c:v>901</c:v>
                </c:pt>
                <c:pt idx="65" formatCode="General">
                  <c:v>870</c:v>
                </c:pt>
                <c:pt idx="66" formatCode="General">
                  <c:v>819</c:v>
                </c:pt>
                <c:pt idx="67" formatCode="General">
                  <c:v>789</c:v>
                </c:pt>
                <c:pt idx="68" formatCode="General">
                  <c:v>784</c:v>
                </c:pt>
                <c:pt idx="69" formatCode="General">
                  <c:v>781</c:v>
                </c:pt>
                <c:pt idx="70" formatCode="General">
                  <c:v>743</c:v>
                </c:pt>
                <c:pt idx="71" formatCode="General">
                  <c:v>741</c:v>
                </c:pt>
                <c:pt idx="72" formatCode="General">
                  <c:v>717</c:v>
                </c:pt>
                <c:pt idx="75" formatCode="General">
                  <c:v>751</c:v>
                </c:pt>
              </c:numCache>
            </c:numRef>
          </c:val>
          <c:smooth val="0"/>
          <c:extLst>
            <c:ext xmlns:c16="http://schemas.microsoft.com/office/drawing/2014/chart" uri="{C3380CC4-5D6E-409C-BE32-E72D297353CC}">
              <c16:uniqueId val="{00000003-7E0E-4E3E-A3EF-AB855B4A72C3}"/>
            </c:ext>
          </c:extLst>
        </c:ser>
        <c:dLbls>
          <c:showLegendKey val="0"/>
          <c:showVal val="0"/>
          <c:showCatName val="0"/>
          <c:showSerName val="0"/>
          <c:showPercent val="0"/>
          <c:showBubbleSize val="0"/>
        </c:dLbls>
        <c:marker val="1"/>
        <c:smooth val="0"/>
        <c:axId val="171330672"/>
        <c:axId val="171328432"/>
      </c:lineChart>
      <c:dateAx>
        <c:axId val="171330672"/>
        <c:scaling>
          <c:orientation val="minMax"/>
        </c:scaling>
        <c:delete val="0"/>
        <c:axPos val="b"/>
        <c:numFmt formatCode="General" sourceLinked="1"/>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1328432"/>
        <c:crosses val="autoZero"/>
        <c:auto val="0"/>
        <c:lblOffset val="100"/>
        <c:baseTimeUnit val="days"/>
        <c:majorUnit val="5"/>
        <c:majorTimeUnit val="days"/>
      </c:dateAx>
      <c:valAx>
        <c:axId val="171328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13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b="1">
                <a:solidFill>
                  <a:sysClr val="windowText" lastClr="000000"/>
                </a:solidFill>
              </a:rPr>
              <a:t>Subscribers to Royal Society 'other' journals, 1961-2008</a:t>
            </a:r>
          </a:p>
        </c:rich>
      </c:tx>
      <c:overlay val="0"/>
      <c:spPr>
        <a:solidFill>
          <a:sysClr val="window" lastClr="FFFFFF"/>
        </a:solid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1"/>
          <c:order val="0"/>
          <c:tx>
            <c:strRef>
              <c:f>'YearBk, BiogMem, N&amp;R 1955-2010'!$B$1</c:f>
              <c:strCache>
                <c:ptCount val="1"/>
                <c:pt idx="0">
                  <c:v>Year Book Subscribers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'YearBk, BiogMem, N&amp;R 1955-2010'!$A$3:$A$50</c:f>
              <c:numCache>
                <c:formatCode>General</c:formatCode>
                <c:ptCount val="48"/>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numCache>
            </c:numRef>
          </c:cat>
          <c:val>
            <c:numRef>
              <c:f>'YearBk, BiogMem, N&amp;R 1955-2010'!$B$3:$B$50</c:f>
              <c:numCache>
                <c:formatCode>General</c:formatCode>
                <c:ptCount val="48"/>
                <c:pt idx="0">
                  <c:v>154</c:v>
                </c:pt>
                <c:pt idx="1">
                  <c:v>224</c:v>
                </c:pt>
                <c:pt idx="2">
                  <c:v>367</c:v>
                </c:pt>
                <c:pt idx="3">
                  <c:v>358</c:v>
                </c:pt>
                <c:pt idx="4">
                  <c:v>430</c:v>
                </c:pt>
                <c:pt idx="5">
                  <c:v>397</c:v>
                </c:pt>
                <c:pt idx="6">
                  <c:v>324</c:v>
                </c:pt>
                <c:pt idx="7">
                  <c:v>425</c:v>
                </c:pt>
                <c:pt idx="8">
                  <c:v>418</c:v>
                </c:pt>
                <c:pt idx="9">
                  <c:v>438</c:v>
                </c:pt>
                <c:pt idx="10">
                  <c:v>485</c:v>
                </c:pt>
                <c:pt idx="11">
                  <c:v>430</c:v>
                </c:pt>
                <c:pt idx="12">
                  <c:v>431</c:v>
                </c:pt>
                <c:pt idx="13">
                  <c:v>427</c:v>
                </c:pt>
                <c:pt idx="15">
                  <c:v>412</c:v>
                </c:pt>
                <c:pt idx="16">
                  <c:v>395</c:v>
                </c:pt>
                <c:pt idx="17">
                  <c:v>405</c:v>
                </c:pt>
                <c:pt idx="18">
                  <c:v>440</c:v>
                </c:pt>
                <c:pt idx="19">
                  <c:v>420</c:v>
                </c:pt>
                <c:pt idx="20">
                  <c:v>383</c:v>
                </c:pt>
                <c:pt idx="21">
                  <c:v>369</c:v>
                </c:pt>
                <c:pt idx="22">
                  <c:v>370</c:v>
                </c:pt>
                <c:pt idx="23">
                  <c:v>361</c:v>
                </c:pt>
                <c:pt idx="25">
                  <c:v>214</c:v>
                </c:pt>
                <c:pt idx="27">
                  <c:v>332</c:v>
                </c:pt>
                <c:pt idx="28">
                  <c:v>304</c:v>
                </c:pt>
                <c:pt idx="29">
                  <c:v>266</c:v>
                </c:pt>
                <c:pt idx="30">
                  <c:v>243</c:v>
                </c:pt>
                <c:pt idx="31">
                  <c:v>230</c:v>
                </c:pt>
                <c:pt idx="32">
                  <c:v>180</c:v>
                </c:pt>
                <c:pt idx="33">
                  <c:v>203</c:v>
                </c:pt>
                <c:pt idx="47">
                  <c:v>105</c:v>
                </c:pt>
              </c:numCache>
            </c:numRef>
          </c:val>
          <c:smooth val="0"/>
          <c:extLst>
            <c:ext xmlns:c16="http://schemas.microsoft.com/office/drawing/2014/chart" uri="{C3380CC4-5D6E-409C-BE32-E72D297353CC}">
              <c16:uniqueId val="{00000000-BFB4-46EA-B8C5-547F4A7966E9}"/>
            </c:ext>
          </c:extLst>
        </c:ser>
        <c:ser>
          <c:idx val="2"/>
          <c:order val="1"/>
          <c:tx>
            <c:strRef>
              <c:f>'YearBk, BiogMem, N&amp;R 1955-2010'!$E$1</c:f>
              <c:strCache>
                <c:ptCount val="1"/>
                <c:pt idx="0">
                  <c:v>Biog Mem Subscribers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'YearBk, BiogMem, N&amp;R 1955-2010'!$A$3:$A$50</c:f>
              <c:numCache>
                <c:formatCode>General</c:formatCode>
                <c:ptCount val="48"/>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numCache>
            </c:numRef>
          </c:cat>
          <c:val>
            <c:numRef>
              <c:f>'YearBk, BiogMem, N&amp;R 1955-2010'!$E$3:$E$50</c:f>
              <c:numCache>
                <c:formatCode>General</c:formatCode>
                <c:ptCount val="48"/>
                <c:pt idx="0">
                  <c:v>306</c:v>
                </c:pt>
                <c:pt idx="1">
                  <c:v>357</c:v>
                </c:pt>
                <c:pt idx="2">
                  <c:v>385</c:v>
                </c:pt>
                <c:pt idx="3">
                  <c:v>418</c:v>
                </c:pt>
                <c:pt idx="4">
                  <c:v>442</c:v>
                </c:pt>
                <c:pt idx="5">
                  <c:v>474</c:v>
                </c:pt>
                <c:pt idx="6">
                  <c:v>335</c:v>
                </c:pt>
                <c:pt idx="7">
                  <c:v>448</c:v>
                </c:pt>
                <c:pt idx="8">
                  <c:v>506</c:v>
                </c:pt>
                <c:pt idx="9">
                  <c:v>504</c:v>
                </c:pt>
                <c:pt idx="10">
                  <c:v>550</c:v>
                </c:pt>
                <c:pt idx="11">
                  <c:v>581</c:v>
                </c:pt>
                <c:pt idx="12">
                  <c:v>580</c:v>
                </c:pt>
                <c:pt idx="13">
                  <c:v>553</c:v>
                </c:pt>
                <c:pt idx="14">
                  <c:v>529</c:v>
                </c:pt>
                <c:pt idx="15">
                  <c:v>529</c:v>
                </c:pt>
                <c:pt idx="16">
                  <c:v>517</c:v>
                </c:pt>
                <c:pt idx="17">
                  <c:v>503</c:v>
                </c:pt>
                <c:pt idx="18">
                  <c:v>506</c:v>
                </c:pt>
                <c:pt idx="19">
                  <c:v>479</c:v>
                </c:pt>
                <c:pt idx="20">
                  <c:v>494</c:v>
                </c:pt>
                <c:pt idx="21">
                  <c:v>447</c:v>
                </c:pt>
                <c:pt idx="22">
                  <c:v>440</c:v>
                </c:pt>
                <c:pt idx="23">
                  <c:v>411</c:v>
                </c:pt>
                <c:pt idx="24">
                  <c:v>425</c:v>
                </c:pt>
                <c:pt idx="25">
                  <c:v>441</c:v>
                </c:pt>
                <c:pt idx="27">
                  <c:v>379</c:v>
                </c:pt>
                <c:pt idx="28">
                  <c:v>331</c:v>
                </c:pt>
                <c:pt idx="29">
                  <c:v>247</c:v>
                </c:pt>
                <c:pt idx="30">
                  <c:v>248</c:v>
                </c:pt>
                <c:pt idx="31">
                  <c:v>247</c:v>
                </c:pt>
                <c:pt idx="32">
                  <c:v>244</c:v>
                </c:pt>
                <c:pt idx="33">
                  <c:v>273</c:v>
                </c:pt>
                <c:pt idx="47">
                  <c:v>158</c:v>
                </c:pt>
              </c:numCache>
            </c:numRef>
          </c:val>
          <c:smooth val="0"/>
          <c:extLst>
            <c:ext xmlns:c16="http://schemas.microsoft.com/office/drawing/2014/chart" uri="{C3380CC4-5D6E-409C-BE32-E72D297353CC}">
              <c16:uniqueId val="{00000001-BFB4-46EA-B8C5-547F4A7966E9}"/>
            </c:ext>
          </c:extLst>
        </c:ser>
        <c:ser>
          <c:idx val="3"/>
          <c:order val="2"/>
          <c:tx>
            <c:strRef>
              <c:f>'YearBk, BiogMem, N&amp;R 1955-2010'!$H$1</c:f>
              <c:strCache>
                <c:ptCount val="1"/>
                <c:pt idx="0">
                  <c:v>N&amp;R Subscribers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'YearBk, BiogMem, N&amp;R 1955-2010'!$A$3:$A$50</c:f>
              <c:numCache>
                <c:formatCode>General</c:formatCode>
                <c:ptCount val="48"/>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numCache>
            </c:numRef>
          </c:cat>
          <c:val>
            <c:numRef>
              <c:f>'YearBk, BiogMem, N&amp;R 1955-2010'!$H$3:$H$50</c:f>
              <c:numCache>
                <c:formatCode>General</c:formatCode>
                <c:ptCount val="48"/>
                <c:pt idx="0">
                  <c:v>116</c:v>
                </c:pt>
                <c:pt idx="1">
                  <c:v>151</c:v>
                </c:pt>
                <c:pt idx="2">
                  <c:v>180</c:v>
                </c:pt>
                <c:pt idx="3">
                  <c:v>202</c:v>
                </c:pt>
                <c:pt idx="4">
                  <c:v>234</c:v>
                </c:pt>
                <c:pt idx="5">
                  <c:v>243</c:v>
                </c:pt>
                <c:pt idx="6">
                  <c:v>204</c:v>
                </c:pt>
                <c:pt idx="7">
                  <c:v>246</c:v>
                </c:pt>
                <c:pt idx="8">
                  <c:v>280</c:v>
                </c:pt>
                <c:pt idx="9">
                  <c:v>313</c:v>
                </c:pt>
                <c:pt idx="10">
                  <c:v>328</c:v>
                </c:pt>
                <c:pt idx="11">
                  <c:v>354</c:v>
                </c:pt>
                <c:pt idx="12">
                  <c:v>366</c:v>
                </c:pt>
                <c:pt idx="13">
                  <c:v>367</c:v>
                </c:pt>
                <c:pt idx="14">
                  <c:v>370</c:v>
                </c:pt>
                <c:pt idx="15">
                  <c:v>363</c:v>
                </c:pt>
                <c:pt idx="16">
                  <c:v>380</c:v>
                </c:pt>
                <c:pt idx="17">
                  <c:v>372</c:v>
                </c:pt>
                <c:pt idx="18">
                  <c:v>372</c:v>
                </c:pt>
                <c:pt idx="19">
                  <c:v>374</c:v>
                </c:pt>
                <c:pt idx="20">
                  <c:v>372</c:v>
                </c:pt>
                <c:pt idx="21">
                  <c:v>378</c:v>
                </c:pt>
                <c:pt idx="22">
                  <c:v>365</c:v>
                </c:pt>
                <c:pt idx="23">
                  <c:v>355</c:v>
                </c:pt>
                <c:pt idx="24">
                  <c:v>332</c:v>
                </c:pt>
                <c:pt idx="25">
                  <c:v>309</c:v>
                </c:pt>
                <c:pt idx="27">
                  <c:v>314</c:v>
                </c:pt>
                <c:pt idx="28">
                  <c:v>280</c:v>
                </c:pt>
                <c:pt idx="29">
                  <c:v>284</c:v>
                </c:pt>
                <c:pt idx="30">
                  <c:v>277</c:v>
                </c:pt>
                <c:pt idx="31">
                  <c:v>272</c:v>
                </c:pt>
                <c:pt idx="32">
                  <c:v>266</c:v>
                </c:pt>
                <c:pt idx="33">
                  <c:v>270</c:v>
                </c:pt>
                <c:pt idx="34">
                  <c:v>253</c:v>
                </c:pt>
                <c:pt idx="35">
                  <c:v>253</c:v>
                </c:pt>
                <c:pt idx="36">
                  <c:v>253</c:v>
                </c:pt>
                <c:pt idx="37">
                  <c:v>243</c:v>
                </c:pt>
                <c:pt idx="38">
                  <c:v>242</c:v>
                </c:pt>
                <c:pt idx="39">
                  <c:v>229</c:v>
                </c:pt>
                <c:pt idx="40">
                  <c:v>230</c:v>
                </c:pt>
                <c:pt idx="41">
                  <c:v>223</c:v>
                </c:pt>
                <c:pt idx="42">
                  <c:v>221</c:v>
                </c:pt>
                <c:pt idx="43">
                  <c:v>216</c:v>
                </c:pt>
                <c:pt idx="44">
                  <c:v>206</c:v>
                </c:pt>
                <c:pt idx="47">
                  <c:v>230</c:v>
                </c:pt>
              </c:numCache>
            </c:numRef>
          </c:val>
          <c:smooth val="0"/>
          <c:extLst>
            <c:ext xmlns:c16="http://schemas.microsoft.com/office/drawing/2014/chart" uri="{C3380CC4-5D6E-409C-BE32-E72D297353CC}">
              <c16:uniqueId val="{00000002-BFB4-46EA-B8C5-547F4A7966E9}"/>
            </c:ext>
          </c:extLst>
        </c:ser>
        <c:dLbls>
          <c:showLegendKey val="0"/>
          <c:showVal val="0"/>
          <c:showCatName val="0"/>
          <c:showSerName val="0"/>
          <c:showPercent val="0"/>
          <c:showBubbleSize val="0"/>
        </c:dLbls>
        <c:marker val="1"/>
        <c:smooth val="0"/>
        <c:axId val="176950464"/>
        <c:axId val="176951024"/>
      </c:lineChart>
      <c:catAx>
        <c:axId val="176950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51024"/>
        <c:crosses val="autoZero"/>
        <c:auto val="1"/>
        <c:lblAlgn val="ctr"/>
        <c:lblOffset val="100"/>
        <c:noMultiLvlLbl val="0"/>
      </c:catAx>
      <c:valAx>
        <c:axId val="176951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950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36</xdr:col>
      <xdr:colOff>238125</xdr:colOff>
      <xdr:row>22</xdr:row>
      <xdr:rowOff>38099</xdr:rowOff>
    </xdr:from>
    <xdr:to>
      <xdr:col>55</xdr:col>
      <xdr:colOff>428625</xdr:colOff>
      <xdr:row>54</xdr:row>
      <xdr:rowOff>123824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245534</xdr:colOff>
      <xdr:row>55</xdr:row>
      <xdr:rowOff>169333</xdr:rowOff>
    </xdr:from>
    <xdr:to>
      <xdr:col>55</xdr:col>
      <xdr:colOff>436034</xdr:colOff>
      <xdr:row>88</xdr:row>
      <xdr:rowOff>68791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1</xdr:row>
      <xdr:rowOff>142875</xdr:rowOff>
    </xdr:from>
    <xdr:to>
      <xdr:col>28</xdr:col>
      <xdr:colOff>438150</xdr:colOff>
      <xdr:row>24</xdr:row>
      <xdr:rowOff>9531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BEF4-A8D6-46C3-8A9A-0050E2F81136}">
  <dimension ref="A1:M9"/>
  <sheetViews>
    <sheetView tabSelected="1" workbookViewId="0">
      <selection activeCell="G2" sqref="G2"/>
    </sheetView>
  </sheetViews>
  <sheetFormatPr defaultRowHeight="15" x14ac:dyDescent="0.25"/>
  <sheetData>
    <row r="1" spans="1:13" x14ac:dyDescent="0.25">
      <c r="A1" t="s">
        <v>113</v>
      </c>
    </row>
    <row r="3" spans="1:13" ht="69" customHeight="1" x14ac:dyDescent="0.25">
      <c r="A3" s="32" t="s">
        <v>114</v>
      </c>
      <c r="B3" s="32"/>
      <c r="C3" s="32"/>
      <c r="D3" s="32"/>
      <c r="E3" s="32"/>
      <c r="F3" s="32"/>
      <c r="G3" s="32"/>
      <c r="H3" s="32"/>
      <c r="I3" s="32"/>
      <c r="J3" s="32"/>
      <c r="K3" s="32"/>
      <c r="L3" s="32"/>
      <c r="M3" s="32"/>
    </row>
    <row r="5" spans="1:13" x14ac:dyDescent="0.25">
      <c r="A5" t="s">
        <v>115</v>
      </c>
    </row>
    <row r="7" spans="1:13" x14ac:dyDescent="0.25">
      <c r="A7" t="s">
        <v>116</v>
      </c>
    </row>
    <row r="9" spans="1:13" ht="51" customHeight="1" x14ac:dyDescent="0.25">
      <c r="A9" s="32" t="s">
        <v>117</v>
      </c>
      <c r="B9" s="32"/>
      <c r="C9" s="32"/>
      <c r="D9" s="32"/>
      <c r="E9" s="32"/>
      <c r="F9" s="32"/>
      <c r="G9" s="32"/>
      <c r="H9" s="32"/>
      <c r="I9" s="32"/>
      <c r="J9" s="32"/>
      <c r="K9" s="32"/>
      <c r="L9" s="32"/>
      <c r="M9" s="32"/>
    </row>
  </sheetData>
  <mergeCells count="2">
    <mergeCell ref="A3:M3"/>
    <mergeCell ref="A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6"/>
  <sheetViews>
    <sheetView zoomScale="90" zoomScaleNormal="90" workbookViewId="0">
      <pane xSplit="1" ySplit="2" topLeftCell="B51" activePane="bottomRight" state="frozen"/>
      <selection pane="topRight" activeCell="B1" sqref="B1"/>
      <selection pane="bottomLeft" activeCell="A3" sqref="A3"/>
      <selection pane="bottomRight" activeCell="AF55" sqref="AF55"/>
    </sheetView>
  </sheetViews>
  <sheetFormatPr defaultRowHeight="15" outlineLevelCol="1" x14ac:dyDescent="0.25"/>
  <cols>
    <col min="1" max="1" width="9.140625" style="19"/>
    <col min="2" max="2" width="12.42578125" customWidth="1"/>
    <col min="3" max="3" width="11.85546875" hidden="1" customWidth="1" outlineLevel="1"/>
    <col min="4" max="4" width="14.140625" hidden="1" customWidth="1" outlineLevel="1"/>
    <col min="5" max="5" width="10.5703125" customWidth="1" collapsed="1"/>
    <col min="6" max="6" width="10.5703125" customWidth="1"/>
    <col min="7" max="7" width="10.5703125" customWidth="1" outlineLevel="1"/>
    <col min="8" max="8" width="13.140625" customWidth="1" outlineLevel="1"/>
    <col min="11" max="12" width="9.140625" hidden="1" customWidth="1" outlineLevel="1"/>
    <col min="13" max="13" width="9.140625" collapsed="1"/>
    <col min="14" max="16" width="9.140625" customWidth="1" outlineLevel="1"/>
    <col min="19" max="20" width="9.140625" hidden="1" customWidth="1" outlineLevel="1"/>
    <col min="21" max="21" width="9.140625" collapsed="1"/>
    <col min="22" max="23" width="9.140625" customWidth="1" outlineLevel="1"/>
    <col min="26" max="26" width="10" hidden="1" customWidth="1" outlineLevel="1"/>
    <col min="27" max="27" width="13" hidden="1" customWidth="1" outlineLevel="1"/>
    <col min="28" max="28" width="13" customWidth="1" collapsed="1"/>
    <col min="29" max="30" width="12.28515625" customWidth="1" outlineLevel="1"/>
    <col min="31" max="31" width="12.28515625" customWidth="1"/>
    <col min="32" max="32" width="9.140625" style="22"/>
  </cols>
  <sheetData>
    <row r="1" spans="1:32" x14ac:dyDescent="0.25">
      <c r="B1" s="8" t="s">
        <v>3</v>
      </c>
      <c r="C1" s="1"/>
      <c r="D1" s="1"/>
      <c r="E1" s="1"/>
      <c r="F1" s="1"/>
      <c r="G1" s="1"/>
      <c r="H1" s="1"/>
      <c r="J1" s="9" t="s">
        <v>4</v>
      </c>
      <c r="K1" s="2"/>
      <c r="L1" s="2"/>
      <c r="M1" s="2"/>
      <c r="N1" s="2"/>
      <c r="O1" s="2"/>
      <c r="P1" s="2"/>
      <c r="Q1" s="2"/>
      <c r="R1" s="10" t="s">
        <v>5</v>
      </c>
      <c r="S1" s="3"/>
      <c r="T1" s="3"/>
      <c r="U1" s="10"/>
      <c r="V1" s="3"/>
      <c r="W1" s="3"/>
      <c r="X1" s="3"/>
      <c r="Y1" s="5" t="s">
        <v>6</v>
      </c>
      <c r="Z1" s="4"/>
      <c r="AA1" s="4"/>
      <c r="AB1" s="4"/>
      <c r="AC1" s="4"/>
      <c r="AD1" s="4"/>
      <c r="AE1" s="4"/>
    </row>
    <row r="2" spans="1:32" x14ac:dyDescent="0.25">
      <c r="B2" s="1" t="s">
        <v>0</v>
      </c>
      <c r="C2" s="1" t="s">
        <v>1</v>
      </c>
      <c r="D2" s="1" t="s">
        <v>2</v>
      </c>
      <c r="E2" s="8" t="s">
        <v>16</v>
      </c>
      <c r="F2" s="8" t="s">
        <v>29</v>
      </c>
      <c r="G2" s="15" t="s">
        <v>30</v>
      </c>
      <c r="H2" s="1" t="s">
        <v>26</v>
      </c>
      <c r="I2" s="8" t="s">
        <v>25</v>
      </c>
      <c r="J2" s="2" t="s">
        <v>0</v>
      </c>
      <c r="K2" s="2" t="s">
        <v>1</v>
      </c>
      <c r="L2" s="2" t="s">
        <v>2</v>
      </c>
      <c r="M2" s="9" t="s">
        <v>16</v>
      </c>
      <c r="N2" s="2" t="s">
        <v>29</v>
      </c>
      <c r="O2" s="2" t="s">
        <v>30</v>
      </c>
      <c r="P2" s="2" t="s">
        <v>31</v>
      </c>
      <c r="Q2" s="9" t="s">
        <v>25</v>
      </c>
      <c r="R2" s="3" t="s">
        <v>0</v>
      </c>
      <c r="S2" s="3" t="s">
        <v>1</v>
      </c>
      <c r="T2" s="3" t="s">
        <v>2</v>
      </c>
      <c r="U2" s="10" t="s">
        <v>16</v>
      </c>
      <c r="V2" s="3" t="s">
        <v>33</v>
      </c>
      <c r="W2" s="3" t="s">
        <v>32</v>
      </c>
      <c r="X2" s="10" t="s">
        <v>25</v>
      </c>
      <c r="Y2" s="4" t="s">
        <v>0</v>
      </c>
      <c r="Z2" s="4" t="s">
        <v>1</v>
      </c>
      <c r="AA2" s="4" t="s">
        <v>2</v>
      </c>
      <c r="AB2" s="5" t="s">
        <v>9</v>
      </c>
      <c r="AC2" s="4" t="s">
        <v>34</v>
      </c>
      <c r="AD2" s="4" t="s">
        <v>32</v>
      </c>
      <c r="AE2" s="5" t="s">
        <v>25</v>
      </c>
      <c r="AF2" s="24" t="s">
        <v>7</v>
      </c>
    </row>
    <row r="3" spans="1:32" s="6" customFormat="1" x14ac:dyDescent="0.25">
      <c r="A3" s="7">
        <v>1863</v>
      </c>
      <c r="E3" s="7"/>
      <c r="F3" s="7"/>
      <c r="G3" s="7"/>
      <c r="J3" s="28" t="s">
        <v>23</v>
      </c>
      <c r="K3" s="28"/>
      <c r="L3" s="28"/>
      <c r="M3" s="28"/>
      <c r="N3" s="28"/>
      <c r="O3" s="13"/>
      <c r="P3" s="14"/>
      <c r="Q3" s="13"/>
      <c r="R3" s="6">
        <v>1500</v>
      </c>
      <c r="S3" s="6">
        <f>606+50</f>
        <v>656</v>
      </c>
      <c r="T3" s="6">
        <f>5+158</f>
        <v>163</v>
      </c>
      <c r="U3" s="7">
        <f>S3+T3</f>
        <v>819</v>
      </c>
      <c r="V3" s="6">
        <f>56+12+366+100</f>
        <v>534</v>
      </c>
      <c r="Y3" s="11" t="s">
        <v>18</v>
      </c>
      <c r="Z3" s="11"/>
      <c r="AA3" s="11"/>
      <c r="AB3" s="12"/>
      <c r="AF3" s="25" t="s">
        <v>19</v>
      </c>
    </row>
    <row r="4" spans="1:32" s="6" customFormat="1" x14ac:dyDescent="0.25">
      <c r="A4" s="7">
        <v>1873</v>
      </c>
      <c r="E4" s="7"/>
      <c r="F4" s="7"/>
      <c r="G4" s="7"/>
      <c r="J4" s="28"/>
      <c r="K4" s="28"/>
      <c r="L4" s="28"/>
      <c r="M4" s="28"/>
      <c r="N4" s="28"/>
      <c r="O4" s="13"/>
      <c r="P4" s="14"/>
      <c r="Q4" s="13"/>
      <c r="R4" s="6">
        <v>1750</v>
      </c>
      <c r="U4" s="7"/>
      <c r="Y4" s="11"/>
      <c r="Z4" s="11"/>
      <c r="AA4" s="11"/>
      <c r="AB4" s="12"/>
      <c r="AF4" s="22" t="s">
        <v>17</v>
      </c>
    </row>
    <row r="5" spans="1:32" s="6" customFormat="1" x14ac:dyDescent="0.25">
      <c r="A5" s="7">
        <v>1878</v>
      </c>
      <c r="D5" s="6">
        <v>151</v>
      </c>
      <c r="E5" s="7"/>
      <c r="F5" s="7"/>
      <c r="G5" s="7"/>
      <c r="J5" s="28"/>
      <c r="K5" s="28"/>
      <c r="L5" s="28"/>
      <c r="M5" s="28"/>
      <c r="N5" s="28"/>
      <c r="O5" s="13"/>
      <c r="P5" s="14"/>
      <c r="Q5" s="13"/>
      <c r="T5" s="6">
        <v>113</v>
      </c>
      <c r="U5" s="7"/>
      <c r="Y5" s="11"/>
      <c r="Z5" s="11"/>
      <c r="AA5" s="11"/>
      <c r="AB5" s="12"/>
      <c r="AF5" s="22" t="s">
        <v>24</v>
      </c>
    </row>
    <row r="6" spans="1:32" s="6" customFormat="1" x14ac:dyDescent="0.25">
      <c r="A6" s="7">
        <v>1897</v>
      </c>
      <c r="B6" s="6">
        <v>1000</v>
      </c>
      <c r="J6" s="6">
        <v>1000</v>
      </c>
      <c r="Y6" s="11"/>
      <c r="Z6" s="11"/>
      <c r="AA6" s="11"/>
      <c r="AB6" s="12"/>
      <c r="AF6" s="25"/>
    </row>
    <row r="7" spans="1:32" x14ac:dyDescent="0.25">
      <c r="A7" s="19">
        <v>1898</v>
      </c>
      <c r="B7">
        <v>800</v>
      </c>
      <c r="J7">
        <v>800</v>
      </c>
      <c r="Y7" s="11"/>
      <c r="Z7" s="11"/>
      <c r="AA7" s="11"/>
      <c r="AB7" s="11"/>
      <c r="AF7" s="22" t="s">
        <v>10</v>
      </c>
    </row>
    <row r="8" spans="1:32" x14ac:dyDescent="0.25">
      <c r="A8" s="19">
        <v>1908</v>
      </c>
      <c r="D8">
        <f>184+50</f>
        <v>234</v>
      </c>
      <c r="L8">
        <f>184+29+1</f>
        <v>214</v>
      </c>
      <c r="T8">
        <f>189+7+1</f>
        <v>197</v>
      </c>
      <c r="AA8">
        <f>189+5+1</f>
        <v>195</v>
      </c>
      <c r="AF8" s="22" t="s">
        <v>22</v>
      </c>
    </row>
    <row r="9" spans="1:32" x14ac:dyDescent="0.25">
      <c r="A9" s="19">
        <v>1930</v>
      </c>
      <c r="D9">
        <f>149+45</f>
        <v>194</v>
      </c>
      <c r="L9">
        <f>149+35+1</f>
        <v>185</v>
      </c>
      <c r="T9">
        <f>92+35</f>
        <v>127</v>
      </c>
      <c r="AA9">
        <f>92+33</f>
        <v>125</v>
      </c>
      <c r="AF9" s="22" t="s">
        <v>22</v>
      </c>
    </row>
    <row r="10" spans="1:32" x14ac:dyDescent="0.25">
      <c r="A10" s="19">
        <v>1935</v>
      </c>
      <c r="B10">
        <v>900</v>
      </c>
      <c r="C10">
        <v>125</v>
      </c>
      <c r="D10">
        <v>120</v>
      </c>
      <c r="E10">
        <f>C10+D10</f>
        <v>245</v>
      </c>
      <c r="F10">
        <v>230</v>
      </c>
      <c r="G10">
        <v>50</v>
      </c>
      <c r="H10">
        <v>0</v>
      </c>
      <c r="I10">
        <f>F10+G10+H10</f>
        <v>280</v>
      </c>
      <c r="J10">
        <v>750</v>
      </c>
      <c r="K10">
        <v>100</v>
      </c>
      <c r="L10">
        <v>130</v>
      </c>
      <c r="M10">
        <f>K10+L10</f>
        <v>230</v>
      </c>
      <c r="N10">
        <v>170</v>
      </c>
      <c r="O10">
        <v>45</v>
      </c>
      <c r="P10">
        <v>0</v>
      </c>
      <c r="Q10">
        <f>N10+O10+P10</f>
        <v>215</v>
      </c>
      <c r="R10">
        <v>1400</v>
      </c>
      <c r="S10">
        <v>320</v>
      </c>
      <c r="T10">
        <v>200</v>
      </c>
      <c r="U10" s="7">
        <f>S10+T10</f>
        <v>520</v>
      </c>
      <c r="V10">
        <f>680+25</f>
        <v>705</v>
      </c>
      <c r="W10">
        <v>20</v>
      </c>
      <c r="X10">
        <f>V10+W10</f>
        <v>725</v>
      </c>
      <c r="Y10">
        <v>1060</v>
      </c>
      <c r="Z10">
        <v>270</v>
      </c>
      <c r="AA10">
        <v>205</v>
      </c>
      <c r="AB10">
        <f>Z10+AA10</f>
        <v>475</v>
      </c>
      <c r="AC10">
        <f>380+20</f>
        <v>400</v>
      </c>
      <c r="AD10">
        <v>20</v>
      </c>
      <c r="AE10">
        <f>AC10+AD10</f>
        <v>420</v>
      </c>
      <c r="AF10" s="22" t="s">
        <v>35</v>
      </c>
    </row>
    <row r="11" spans="1:32" x14ac:dyDescent="0.25">
      <c r="A11" s="19">
        <v>1936</v>
      </c>
      <c r="V11" s="16">
        <f>(628+624+624)/3</f>
        <v>625.33333333333337</v>
      </c>
      <c r="W11">
        <f>((88+26)+(82+26)+(72+24))/3</f>
        <v>106</v>
      </c>
      <c r="X11" s="16">
        <f>V11+W11</f>
        <v>731.33333333333337</v>
      </c>
      <c r="AC11" s="16">
        <f>(360+361+348)/3</f>
        <v>356.33333333333331</v>
      </c>
      <c r="AD11" s="16">
        <f>((57+20)+(54+19)+52)/3</f>
        <v>67.333333333333329</v>
      </c>
      <c r="AE11" s="16">
        <f>AC11+AD11</f>
        <v>423.66666666666663</v>
      </c>
      <c r="AF11" s="22" t="s">
        <v>27</v>
      </c>
    </row>
    <row r="12" spans="1:32" x14ac:dyDescent="0.25">
      <c r="A12" s="19">
        <v>1937</v>
      </c>
      <c r="V12">
        <v>658</v>
      </c>
      <c r="W12">
        <f>55+19</f>
        <v>74</v>
      </c>
      <c r="X12">
        <f>V12+W12</f>
        <v>732</v>
      </c>
      <c r="AC12">
        <v>360</v>
      </c>
      <c r="AD12">
        <f>47+15</f>
        <v>62</v>
      </c>
      <c r="AE12">
        <f>AC12+AD12</f>
        <v>422</v>
      </c>
      <c r="AF12" s="22" t="s">
        <v>28</v>
      </c>
    </row>
    <row r="13" spans="1:32" x14ac:dyDescent="0.25">
      <c r="A13" s="19">
        <v>1938</v>
      </c>
    </row>
    <row r="14" spans="1:32" x14ac:dyDescent="0.25">
      <c r="A14" s="19">
        <v>1939</v>
      </c>
    </row>
    <row r="15" spans="1:32" x14ac:dyDescent="0.25">
      <c r="A15" s="19">
        <v>1940</v>
      </c>
    </row>
    <row r="16" spans="1:32" x14ac:dyDescent="0.25">
      <c r="A16" s="19">
        <v>1941</v>
      </c>
    </row>
    <row r="17" spans="1:32" x14ac:dyDescent="0.25">
      <c r="A17" s="19">
        <v>1942</v>
      </c>
    </row>
    <row r="18" spans="1:32" x14ac:dyDescent="0.25">
      <c r="A18" s="19">
        <v>1943</v>
      </c>
    </row>
    <row r="19" spans="1:32" x14ac:dyDescent="0.25">
      <c r="A19" s="19">
        <v>1944</v>
      </c>
    </row>
    <row r="20" spans="1:32" x14ac:dyDescent="0.25">
      <c r="A20" s="19">
        <v>1945</v>
      </c>
    </row>
    <row r="21" spans="1:32" x14ac:dyDescent="0.25">
      <c r="A21" s="19">
        <v>1946</v>
      </c>
    </row>
    <row r="22" spans="1:32" x14ac:dyDescent="0.25">
      <c r="A22" s="19">
        <v>1947</v>
      </c>
      <c r="B22">
        <v>800</v>
      </c>
      <c r="C22">
        <v>248</v>
      </c>
      <c r="D22">
        <v>98</v>
      </c>
      <c r="E22">
        <f>C22+D22</f>
        <v>346</v>
      </c>
      <c r="H22">
        <v>257</v>
      </c>
      <c r="I22">
        <f>F22+G22+H22</f>
        <v>257</v>
      </c>
      <c r="J22">
        <v>750</v>
      </c>
      <c r="K22">
        <v>204</v>
      </c>
      <c r="L22">
        <v>106</v>
      </c>
      <c r="M22">
        <f>K22+L22</f>
        <v>310</v>
      </c>
      <c r="P22">
        <v>192</v>
      </c>
      <c r="Q22">
        <f>N22+O22+P22</f>
        <v>192</v>
      </c>
      <c r="R22">
        <v>1450</v>
      </c>
      <c r="S22">
        <v>327</v>
      </c>
      <c r="T22">
        <v>184</v>
      </c>
      <c r="U22" s="7">
        <f>S22+T22</f>
        <v>511</v>
      </c>
      <c r="V22">
        <v>781</v>
      </c>
      <c r="X22">
        <f>V22+W22</f>
        <v>781</v>
      </c>
      <c r="Y22">
        <v>1225</v>
      </c>
      <c r="Z22">
        <v>301</v>
      </c>
      <c r="AA22">
        <v>188</v>
      </c>
      <c r="AB22">
        <f>Z22+AA22</f>
        <v>489</v>
      </c>
      <c r="AC22">
        <v>558</v>
      </c>
      <c r="AE22">
        <f>AC22+AD22</f>
        <v>558</v>
      </c>
      <c r="AF22" s="22" t="s">
        <v>81</v>
      </c>
    </row>
    <row r="23" spans="1:32" x14ac:dyDescent="0.25">
      <c r="A23" s="19">
        <v>1948</v>
      </c>
      <c r="U23" s="7"/>
    </row>
    <row r="24" spans="1:32" x14ac:dyDescent="0.25">
      <c r="A24" s="19">
        <v>1949</v>
      </c>
      <c r="H24" t="s">
        <v>12</v>
      </c>
      <c r="P24" t="s">
        <v>13</v>
      </c>
      <c r="V24" t="s">
        <v>14</v>
      </c>
      <c r="AC24" t="s">
        <v>15</v>
      </c>
      <c r="AF24" s="22" t="s">
        <v>108</v>
      </c>
    </row>
    <row r="25" spans="1:32" x14ac:dyDescent="0.25">
      <c r="A25" s="19">
        <v>1950</v>
      </c>
    </row>
    <row r="26" spans="1:32" x14ac:dyDescent="0.25">
      <c r="A26" s="19">
        <v>1951</v>
      </c>
    </row>
    <row r="27" spans="1:32" x14ac:dyDescent="0.25">
      <c r="A27" s="19">
        <v>1952</v>
      </c>
    </row>
    <row r="28" spans="1:32" x14ac:dyDescent="0.25">
      <c r="A28" s="19">
        <v>1953</v>
      </c>
      <c r="Y28">
        <v>1500</v>
      </c>
      <c r="AB28">
        <v>570</v>
      </c>
      <c r="AC28">
        <f>Y28-AB28</f>
        <v>930</v>
      </c>
      <c r="AE28">
        <f t="shared" ref="AE28:AE29" si="0">AC28+AD28</f>
        <v>930</v>
      </c>
      <c r="AF28" s="22" t="s">
        <v>8</v>
      </c>
    </row>
    <row r="29" spans="1:32" x14ac:dyDescent="0.25">
      <c r="A29" s="19">
        <v>1954</v>
      </c>
      <c r="H29">
        <v>475</v>
      </c>
      <c r="I29">
        <f t="shared" ref="I29:I82" si="1">F29+G29+H29</f>
        <v>475</v>
      </c>
      <c r="P29">
        <v>305</v>
      </c>
      <c r="Q29">
        <f t="shared" ref="Q29:Q85" si="2">N29+O29+P29</f>
        <v>305</v>
      </c>
      <c r="V29">
        <v>1339</v>
      </c>
      <c r="X29">
        <f>V29+W29</f>
        <v>1339</v>
      </c>
      <c r="AC29">
        <v>865</v>
      </c>
      <c r="AE29">
        <f t="shared" si="0"/>
        <v>865</v>
      </c>
      <c r="AF29" s="22" t="s">
        <v>20</v>
      </c>
    </row>
    <row r="30" spans="1:32" x14ac:dyDescent="0.25">
      <c r="A30" s="8">
        <v>1955</v>
      </c>
      <c r="B30" s="1"/>
      <c r="C30" s="1"/>
      <c r="D30" s="1"/>
      <c r="E30" s="1"/>
      <c r="F30" s="1"/>
      <c r="G30" s="1"/>
      <c r="H30" s="1">
        <v>514</v>
      </c>
      <c r="I30" s="1"/>
      <c r="J30" s="1"/>
      <c r="K30" s="1"/>
      <c r="L30" s="1"/>
      <c r="M30" s="1"/>
      <c r="N30" s="1"/>
      <c r="O30" s="1"/>
      <c r="P30" s="1">
        <v>315</v>
      </c>
      <c r="Q30" s="1"/>
      <c r="R30" s="1"/>
      <c r="S30" s="1"/>
      <c r="T30" s="1"/>
      <c r="U30" s="1"/>
      <c r="V30" s="1"/>
      <c r="W30" s="1"/>
      <c r="X30" s="1"/>
      <c r="Y30" s="1"/>
      <c r="Z30" s="1"/>
      <c r="AA30" s="1"/>
      <c r="AB30" s="1"/>
      <c r="AC30" s="1"/>
      <c r="AD30" s="1"/>
      <c r="AE30" s="1"/>
      <c r="AF30" s="15" t="s">
        <v>11</v>
      </c>
    </row>
    <row r="31" spans="1:32" x14ac:dyDescent="0.25">
      <c r="A31" s="19">
        <v>1955</v>
      </c>
      <c r="H31">
        <v>538</v>
      </c>
      <c r="I31">
        <f t="shared" si="1"/>
        <v>538</v>
      </c>
      <c r="P31">
        <v>372</v>
      </c>
      <c r="Q31">
        <f t="shared" si="2"/>
        <v>372</v>
      </c>
      <c r="V31">
        <v>1728</v>
      </c>
      <c r="X31">
        <f t="shared" ref="X31:X82" si="3">V31+W31</f>
        <v>1728</v>
      </c>
      <c r="AC31">
        <v>994</v>
      </c>
      <c r="AE31">
        <f t="shared" ref="AE31:AE82" si="4">AC31+AD31</f>
        <v>994</v>
      </c>
      <c r="AF31" s="22" t="s">
        <v>82</v>
      </c>
    </row>
    <row r="32" spans="1:32" x14ac:dyDescent="0.25">
      <c r="A32" s="19">
        <v>1956</v>
      </c>
      <c r="H32">
        <v>668</v>
      </c>
      <c r="I32">
        <f t="shared" si="1"/>
        <v>668</v>
      </c>
      <c r="P32">
        <v>393</v>
      </c>
      <c r="Q32">
        <f t="shared" si="2"/>
        <v>393</v>
      </c>
      <c r="V32">
        <v>1910</v>
      </c>
      <c r="X32">
        <f t="shared" si="3"/>
        <v>1910</v>
      </c>
      <c r="AC32">
        <v>1078</v>
      </c>
      <c r="AE32">
        <f t="shared" si="4"/>
        <v>1078</v>
      </c>
      <c r="AF32" s="22" t="s">
        <v>21</v>
      </c>
    </row>
    <row r="33" spans="1:32" x14ac:dyDescent="0.25">
      <c r="A33" s="19">
        <v>1957</v>
      </c>
      <c r="H33">
        <v>689</v>
      </c>
      <c r="I33">
        <f t="shared" si="1"/>
        <v>689</v>
      </c>
      <c r="P33">
        <v>454</v>
      </c>
      <c r="Q33">
        <f t="shared" si="2"/>
        <v>454</v>
      </c>
      <c r="V33">
        <v>1975</v>
      </c>
      <c r="X33">
        <f t="shared" si="3"/>
        <v>1975</v>
      </c>
      <c r="AC33">
        <v>1119</v>
      </c>
      <c r="AE33">
        <f t="shared" si="4"/>
        <v>1119</v>
      </c>
      <c r="AF33" s="22" t="s">
        <v>60</v>
      </c>
    </row>
    <row r="34" spans="1:32" x14ac:dyDescent="0.25">
      <c r="A34" s="19">
        <v>1958</v>
      </c>
      <c r="H34">
        <v>688</v>
      </c>
      <c r="I34">
        <f t="shared" si="1"/>
        <v>688</v>
      </c>
      <c r="P34">
        <v>505</v>
      </c>
      <c r="Q34">
        <f t="shared" si="2"/>
        <v>505</v>
      </c>
      <c r="V34">
        <v>1982</v>
      </c>
      <c r="X34">
        <f t="shared" si="3"/>
        <v>1982</v>
      </c>
      <c r="AC34">
        <v>1074</v>
      </c>
      <c r="AE34">
        <f t="shared" si="4"/>
        <v>1074</v>
      </c>
      <c r="AF34" s="22" t="s">
        <v>61</v>
      </c>
    </row>
    <row r="35" spans="1:32" x14ac:dyDescent="0.25">
      <c r="A35" s="19">
        <v>1959</v>
      </c>
      <c r="H35">
        <v>732</v>
      </c>
      <c r="I35">
        <f t="shared" si="1"/>
        <v>732</v>
      </c>
      <c r="P35">
        <v>514</v>
      </c>
      <c r="Q35">
        <f t="shared" si="2"/>
        <v>514</v>
      </c>
      <c r="V35">
        <v>1941</v>
      </c>
      <c r="X35">
        <f t="shared" si="3"/>
        <v>1941</v>
      </c>
      <c r="AC35">
        <v>1184</v>
      </c>
      <c r="AE35">
        <f t="shared" si="4"/>
        <v>1184</v>
      </c>
      <c r="AF35" s="22" t="s">
        <v>62</v>
      </c>
    </row>
    <row r="36" spans="1:32" x14ac:dyDescent="0.25">
      <c r="A36" s="19">
        <v>1960</v>
      </c>
      <c r="H36">
        <v>748</v>
      </c>
      <c r="I36">
        <f t="shared" si="1"/>
        <v>748</v>
      </c>
      <c r="P36">
        <v>504</v>
      </c>
      <c r="Q36">
        <f t="shared" si="2"/>
        <v>504</v>
      </c>
      <c r="V36">
        <v>2063</v>
      </c>
      <c r="X36">
        <f t="shared" si="3"/>
        <v>2063</v>
      </c>
      <c r="AC36">
        <v>1202</v>
      </c>
      <c r="AE36">
        <f t="shared" si="4"/>
        <v>1202</v>
      </c>
      <c r="AF36" s="22" t="s">
        <v>63</v>
      </c>
    </row>
    <row r="37" spans="1:32" x14ac:dyDescent="0.25">
      <c r="A37" s="19">
        <v>1961</v>
      </c>
      <c r="H37">
        <v>799</v>
      </c>
      <c r="I37">
        <f t="shared" si="1"/>
        <v>799</v>
      </c>
      <c r="P37">
        <v>511</v>
      </c>
      <c r="Q37">
        <f t="shared" si="2"/>
        <v>511</v>
      </c>
      <c r="V37">
        <v>2208</v>
      </c>
      <c r="X37">
        <f t="shared" si="3"/>
        <v>2208</v>
      </c>
      <c r="AC37">
        <v>1300</v>
      </c>
      <c r="AE37">
        <f t="shared" si="4"/>
        <v>1300</v>
      </c>
      <c r="AF37" s="22" t="s">
        <v>64</v>
      </c>
    </row>
    <row r="38" spans="1:32" x14ac:dyDescent="0.25">
      <c r="A38" s="19">
        <v>1962</v>
      </c>
      <c r="H38">
        <v>861</v>
      </c>
      <c r="I38">
        <f t="shared" si="1"/>
        <v>861</v>
      </c>
      <c r="P38">
        <v>530</v>
      </c>
      <c r="Q38">
        <f t="shared" si="2"/>
        <v>530</v>
      </c>
      <c r="V38">
        <v>2281</v>
      </c>
      <c r="X38">
        <f t="shared" si="3"/>
        <v>2281</v>
      </c>
      <c r="AC38">
        <v>1308</v>
      </c>
      <c r="AE38">
        <f t="shared" si="4"/>
        <v>1308</v>
      </c>
      <c r="AF38" s="22" t="s">
        <v>65</v>
      </c>
    </row>
    <row r="39" spans="1:32" x14ac:dyDescent="0.25">
      <c r="A39" s="19">
        <v>1963</v>
      </c>
      <c r="H39">
        <v>883</v>
      </c>
      <c r="I39">
        <f t="shared" si="1"/>
        <v>883</v>
      </c>
      <c r="P39">
        <v>580</v>
      </c>
      <c r="Q39">
        <f t="shared" si="2"/>
        <v>580</v>
      </c>
      <c r="V39">
        <v>2285</v>
      </c>
      <c r="X39">
        <f t="shared" si="3"/>
        <v>2285</v>
      </c>
      <c r="AC39">
        <v>1364</v>
      </c>
      <c r="AE39">
        <f t="shared" si="4"/>
        <v>1364</v>
      </c>
      <c r="AF39" s="22" t="s">
        <v>68</v>
      </c>
    </row>
    <row r="40" spans="1:32" x14ac:dyDescent="0.25">
      <c r="A40" s="19">
        <v>1964</v>
      </c>
      <c r="H40">
        <v>978</v>
      </c>
      <c r="I40">
        <f t="shared" si="1"/>
        <v>978</v>
      </c>
      <c r="P40">
        <v>592</v>
      </c>
      <c r="Q40">
        <f t="shared" si="2"/>
        <v>592</v>
      </c>
      <c r="V40">
        <v>2384</v>
      </c>
      <c r="X40">
        <f t="shared" si="3"/>
        <v>2384</v>
      </c>
      <c r="AC40">
        <v>1434</v>
      </c>
      <c r="AE40">
        <f t="shared" si="4"/>
        <v>1434</v>
      </c>
      <c r="AF40" s="22" t="s">
        <v>69</v>
      </c>
    </row>
    <row r="41" spans="1:32" x14ac:dyDescent="0.25">
      <c r="A41" s="19">
        <v>1965</v>
      </c>
      <c r="H41">
        <v>995</v>
      </c>
      <c r="I41">
        <f t="shared" si="1"/>
        <v>995</v>
      </c>
      <c r="P41">
        <v>577</v>
      </c>
      <c r="Q41">
        <f t="shared" si="2"/>
        <v>577</v>
      </c>
      <c r="V41">
        <v>2491</v>
      </c>
      <c r="X41">
        <f t="shared" si="3"/>
        <v>2491</v>
      </c>
      <c r="AC41">
        <v>1474</v>
      </c>
      <c r="AE41">
        <f t="shared" si="4"/>
        <v>1474</v>
      </c>
      <c r="AF41" s="22" t="s">
        <v>70</v>
      </c>
    </row>
    <row r="42" spans="1:32" x14ac:dyDescent="0.25">
      <c r="A42" s="19">
        <v>1966</v>
      </c>
      <c r="H42">
        <v>902</v>
      </c>
      <c r="I42">
        <f t="shared" si="1"/>
        <v>902</v>
      </c>
      <c r="P42">
        <v>610</v>
      </c>
      <c r="Q42">
        <f t="shared" si="2"/>
        <v>610</v>
      </c>
      <c r="V42">
        <v>2496</v>
      </c>
      <c r="X42">
        <f t="shared" si="3"/>
        <v>2496</v>
      </c>
      <c r="AC42">
        <v>1528</v>
      </c>
      <c r="AE42">
        <f t="shared" si="4"/>
        <v>1528</v>
      </c>
      <c r="AF42" s="22" t="s">
        <v>71</v>
      </c>
    </row>
    <row r="43" spans="1:32" x14ac:dyDescent="0.25">
      <c r="A43" s="19">
        <v>1967</v>
      </c>
      <c r="H43">
        <v>938</v>
      </c>
      <c r="I43">
        <f t="shared" si="1"/>
        <v>938</v>
      </c>
      <c r="P43">
        <v>621</v>
      </c>
      <c r="Q43">
        <f t="shared" si="2"/>
        <v>621</v>
      </c>
      <c r="V43">
        <v>2548</v>
      </c>
      <c r="X43">
        <f t="shared" si="3"/>
        <v>2548</v>
      </c>
      <c r="AC43">
        <v>1572</v>
      </c>
      <c r="AE43">
        <f t="shared" si="4"/>
        <v>1572</v>
      </c>
      <c r="AF43" s="22" t="s">
        <v>72</v>
      </c>
    </row>
    <row r="44" spans="1:32" x14ac:dyDescent="0.25">
      <c r="A44" s="19">
        <v>1968</v>
      </c>
      <c r="H44">
        <v>948</v>
      </c>
      <c r="I44">
        <f t="shared" si="1"/>
        <v>948</v>
      </c>
      <c r="P44">
        <v>651</v>
      </c>
      <c r="Q44">
        <f t="shared" si="2"/>
        <v>651</v>
      </c>
      <c r="V44">
        <v>2467</v>
      </c>
      <c r="X44">
        <f t="shared" si="3"/>
        <v>2467</v>
      </c>
      <c r="AC44">
        <v>1561</v>
      </c>
      <c r="AE44">
        <f t="shared" si="4"/>
        <v>1561</v>
      </c>
      <c r="AF44" s="22" t="s">
        <v>73</v>
      </c>
    </row>
    <row r="45" spans="1:32" x14ac:dyDescent="0.25">
      <c r="A45" s="19">
        <v>1969</v>
      </c>
      <c r="H45">
        <v>1017</v>
      </c>
      <c r="I45">
        <f t="shared" si="1"/>
        <v>1017</v>
      </c>
      <c r="P45">
        <v>681</v>
      </c>
      <c r="Q45">
        <f t="shared" si="2"/>
        <v>681</v>
      </c>
      <c r="V45">
        <v>2386</v>
      </c>
      <c r="X45">
        <f t="shared" si="3"/>
        <v>2386</v>
      </c>
      <c r="AC45">
        <v>1611</v>
      </c>
      <c r="AE45">
        <f t="shared" si="4"/>
        <v>1611</v>
      </c>
      <c r="AF45" s="22" t="s">
        <v>74</v>
      </c>
    </row>
    <row r="46" spans="1:32" x14ac:dyDescent="0.25">
      <c r="A46" s="19">
        <v>1970</v>
      </c>
      <c r="H46">
        <v>1023</v>
      </c>
      <c r="I46">
        <f t="shared" si="1"/>
        <v>1023</v>
      </c>
      <c r="P46">
        <v>678</v>
      </c>
      <c r="Q46">
        <f t="shared" si="2"/>
        <v>678</v>
      </c>
      <c r="V46">
        <v>2486</v>
      </c>
      <c r="X46">
        <f t="shared" si="3"/>
        <v>2486</v>
      </c>
      <c r="AC46">
        <v>1648</v>
      </c>
      <c r="AE46">
        <f t="shared" si="4"/>
        <v>1648</v>
      </c>
      <c r="AF46" s="22" t="s">
        <v>75</v>
      </c>
    </row>
    <row r="47" spans="1:32" x14ac:dyDescent="0.25">
      <c r="A47" s="19">
        <v>1971</v>
      </c>
      <c r="H47">
        <v>1007</v>
      </c>
      <c r="I47">
        <f t="shared" si="1"/>
        <v>1007</v>
      </c>
      <c r="P47">
        <v>672</v>
      </c>
      <c r="Q47">
        <f t="shared" si="2"/>
        <v>672</v>
      </c>
      <c r="V47">
        <v>2492</v>
      </c>
      <c r="X47">
        <f t="shared" si="3"/>
        <v>2492</v>
      </c>
      <c r="AC47">
        <v>1709</v>
      </c>
      <c r="AE47">
        <f t="shared" si="4"/>
        <v>1709</v>
      </c>
      <c r="AF47" s="22" t="s">
        <v>75</v>
      </c>
    </row>
    <row r="48" spans="1:32" x14ac:dyDescent="0.25">
      <c r="A48" s="19">
        <v>1972</v>
      </c>
      <c r="C48">
        <v>310</v>
      </c>
      <c r="D48">
        <v>40</v>
      </c>
      <c r="E48">
        <f>C48+D48</f>
        <v>350</v>
      </c>
      <c r="H48">
        <v>979</v>
      </c>
      <c r="I48">
        <f t="shared" si="1"/>
        <v>979</v>
      </c>
      <c r="K48">
        <v>292</v>
      </c>
      <c r="L48">
        <v>40</v>
      </c>
      <c r="M48">
        <f>K48+L48</f>
        <v>332</v>
      </c>
      <c r="P48">
        <v>708</v>
      </c>
      <c r="Q48">
        <f t="shared" si="2"/>
        <v>708</v>
      </c>
      <c r="S48">
        <v>298</v>
      </c>
      <c r="T48">
        <v>40</v>
      </c>
      <c r="U48">
        <f>S48+T48</f>
        <v>338</v>
      </c>
      <c r="V48">
        <v>2430</v>
      </c>
      <c r="X48">
        <f t="shared" si="3"/>
        <v>2430</v>
      </c>
      <c r="Z48">
        <v>384</v>
      </c>
      <c r="AA48">
        <v>40</v>
      </c>
      <c r="AB48">
        <f>Z48+AA48</f>
        <v>424</v>
      </c>
      <c r="AC48">
        <v>1695</v>
      </c>
      <c r="AE48">
        <f t="shared" si="4"/>
        <v>1695</v>
      </c>
      <c r="AF48" s="23" t="s">
        <v>84</v>
      </c>
    </row>
    <row r="49" spans="1:32" x14ac:dyDescent="0.25">
      <c r="A49" s="19">
        <v>1973</v>
      </c>
      <c r="E49">
        <f t="shared" ref="E49:E62" si="5">C49+D49</f>
        <v>0</v>
      </c>
      <c r="H49">
        <v>1016</v>
      </c>
      <c r="I49">
        <f t="shared" si="1"/>
        <v>1016</v>
      </c>
      <c r="M49">
        <f t="shared" ref="M49:M62" si="6">K49+L49</f>
        <v>0</v>
      </c>
      <c r="P49">
        <v>751</v>
      </c>
      <c r="Q49">
        <f t="shared" si="2"/>
        <v>751</v>
      </c>
      <c r="V49">
        <v>2346</v>
      </c>
      <c r="X49">
        <f t="shared" si="3"/>
        <v>2346</v>
      </c>
      <c r="AC49">
        <v>1665</v>
      </c>
      <c r="AE49">
        <f t="shared" si="4"/>
        <v>1665</v>
      </c>
      <c r="AF49" s="23" t="s">
        <v>78</v>
      </c>
    </row>
    <row r="50" spans="1:32" x14ac:dyDescent="0.25">
      <c r="A50" s="19">
        <v>1974</v>
      </c>
      <c r="E50">
        <f t="shared" si="5"/>
        <v>0</v>
      </c>
      <c r="H50">
        <v>1037</v>
      </c>
      <c r="I50">
        <f t="shared" si="1"/>
        <v>1037</v>
      </c>
      <c r="M50">
        <f t="shared" si="6"/>
        <v>0</v>
      </c>
      <c r="P50">
        <v>752</v>
      </c>
      <c r="Q50">
        <f t="shared" si="2"/>
        <v>752</v>
      </c>
      <c r="V50">
        <v>2402</v>
      </c>
      <c r="X50">
        <f t="shared" si="3"/>
        <v>2402</v>
      </c>
      <c r="AC50">
        <v>1703</v>
      </c>
      <c r="AE50">
        <f t="shared" si="4"/>
        <v>1703</v>
      </c>
      <c r="AF50" s="23" t="s">
        <v>78</v>
      </c>
    </row>
    <row r="51" spans="1:32" x14ac:dyDescent="0.25">
      <c r="A51" s="19">
        <v>1975</v>
      </c>
      <c r="E51">
        <f t="shared" si="5"/>
        <v>0</v>
      </c>
      <c r="H51">
        <v>1023</v>
      </c>
      <c r="I51">
        <f t="shared" si="1"/>
        <v>1023</v>
      </c>
      <c r="M51">
        <f t="shared" si="6"/>
        <v>0</v>
      </c>
      <c r="P51">
        <v>756</v>
      </c>
      <c r="Q51">
        <f t="shared" si="2"/>
        <v>756</v>
      </c>
      <c r="V51">
        <v>2323</v>
      </c>
      <c r="X51">
        <f t="shared" si="3"/>
        <v>2323</v>
      </c>
      <c r="AC51">
        <v>1688</v>
      </c>
      <c r="AE51">
        <f t="shared" si="4"/>
        <v>1688</v>
      </c>
      <c r="AF51" s="23" t="s">
        <v>102</v>
      </c>
    </row>
    <row r="52" spans="1:32" x14ac:dyDescent="0.25">
      <c r="A52" s="19">
        <v>1976</v>
      </c>
      <c r="E52">
        <f t="shared" si="5"/>
        <v>0</v>
      </c>
      <c r="H52">
        <v>1002</v>
      </c>
      <c r="I52">
        <f t="shared" si="1"/>
        <v>1002</v>
      </c>
      <c r="M52">
        <f t="shared" si="6"/>
        <v>0</v>
      </c>
      <c r="P52">
        <v>729</v>
      </c>
      <c r="Q52">
        <f t="shared" si="2"/>
        <v>729</v>
      </c>
      <c r="V52">
        <v>2191</v>
      </c>
      <c r="X52">
        <f t="shared" si="3"/>
        <v>2191</v>
      </c>
      <c r="AC52">
        <v>1620</v>
      </c>
      <c r="AE52">
        <f t="shared" si="4"/>
        <v>1620</v>
      </c>
      <c r="AF52" s="23" t="s">
        <v>80</v>
      </c>
    </row>
    <row r="53" spans="1:32" x14ac:dyDescent="0.25">
      <c r="A53" s="19">
        <v>1977</v>
      </c>
      <c r="E53">
        <f t="shared" si="5"/>
        <v>0</v>
      </c>
      <c r="H53">
        <v>988</v>
      </c>
      <c r="I53">
        <f t="shared" si="1"/>
        <v>988</v>
      </c>
      <c r="M53">
        <f t="shared" si="6"/>
        <v>0</v>
      </c>
      <c r="P53">
        <v>730</v>
      </c>
      <c r="Q53">
        <f t="shared" si="2"/>
        <v>730</v>
      </c>
      <c r="V53">
        <v>2135</v>
      </c>
      <c r="X53">
        <f t="shared" si="3"/>
        <v>2135</v>
      </c>
      <c r="AC53">
        <v>1607</v>
      </c>
      <c r="AE53">
        <f t="shared" si="4"/>
        <v>1607</v>
      </c>
      <c r="AF53" s="23" t="s">
        <v>80</v>
      </c>
    </row>
    <row r="54" spans="1:32" x14ac:dyDescent="0.25">
      <c r="A54" s="19">
        <v>1978</v>
      </c>
      <c r="E54">
        <f t="shared" si="5"/>
        <v>0</v>
      </c>
      <c r="H54">
        <v>966</v>
      </c>
      <c r="I54">
        <f t="shared" si="1"/>
        <v>966</v>
      </c>
      <c r="M54">
        <f t="shared" si="6"/>
        <v>0</v>
      </c>
      <c r="P54">
        <v>715</v>
      </c>
      <c r="Q54">
        <f t="shared" si="2"/>
        <v>715</v>
      </c>
      <c r="V54">
        <v>2042</v>
      </c>
      <c r="X54">
        <f t="shared" si="3"/>
        <v>2042</v>
      </c>
      <c r="AC54">
        <v>1551</v>
      </c>
      <c r="AE54">
        <f t="shared" si="4"/>
        <v>1551</v>
      </c>
      <c r="AF54" s="23" t="s">
        <v>85</v>
      </c>
    </row>
    <row r="55" spans="1:32" x14ac:dyDescent="0.25">
      <c r="A55" s="19">
        <v>1979</v>
      </c>
      <c r="E55">
        <f t="shared" si="5"/>
        <v>0</v>
      </c>
      <c r="H55">
        <v>952</v>
      </c>
      <c r="I55">
        <f t="shared" si="1"/>
        <v>952</v>
      </c>
      <c r="M55">
        <f t="shared" si="6"/>
        <v>0</v>
      </c>
      <c r="P55">
        <v>727</v>
      </c>
      <c r="Q55">
        <f t="shared" si="2"/>
        <v>727</v>
      </c>
      <c r="V55">
        <v>1948</v>
      </c>
      <c r="X55">
        <f t="shared" si="3"/>
        <v>1948</v>
      </c>
      <c r="AC55">
        <v>1516</v>
      </c>
      <c r="AE55">
        <f t="shared" si="4"/>
        <v>1516</v>
      </c>
      <c r="AF55" t="s">
        <v>86</v>
      </c>
    </row>
    <row r="56" spans="1:32" x14ac:dyDescent="0.25">
      <c r="A56" s="19">
        <v>1980</v>
      </c>
      <c r="E56">
        <f t="shared" si="5"/>
        <v>0</v>
      </c>
      <c r="H56">
        <v>933</v>
      </c>
      <c r="I56">
        <f t="shared" si="1"/>
        <v>933</v>
      </c>
      <c r="M56">
        <f t="shared" si="6"/>
        <v>0</v>
      </c>
      <c r="P56">
        <v>725</v>
      </c>
      <c r="Q56">
        <f t="shared" si="2"/>
        <v>725</v>
      </c>
      <c r="V56">
        <v>1924</v>
      </c>
      <c r="X56">
        <f t="shared" si="3"/>
        <v>1924</v>
      </c>
      <c r="AC56">
        <v>1519</v>
      </c>
      <c r="AE56">
        <f t="shared" si="4"/>
        <v>1519</v>
      </c>
      <c r="AF56" t="s">
        <v>87</v>
      </c>
    </row>
    <row r="57" spans="1:32" x14ac:dyDescent="0.25">
      <c r="A57" s="19">
        <v>1981</v>
      </c>
      <c r="E57">
        <f t="shared" si="5"/>
        <v>0</v>
      </c>
      <c r="H57">
        <v>921</v>
      </c>
      <c r="I57">
        <f t="shared" si="1"/>
        <v>921</v>
      </c>
      <c r="M57">
        <f t="shared" si="6"/>
        <v>0</v>
      </c>
      <c r="P57">
        <v>726</v>
      </c>
      <c r="Q57">
        <f t="shared" si="2"/>
        <v>726</v>
      </c>
      <c r="V57">
        <v>1893</v>
      </c>
      <c r="X57">
        <f t="shared" si="3"/>
        <v>1893</v>
      </c>
      <c r="AC57">
        <v>1485</v>
      </c>
      <c r="AE57">
        <f t="shared" si="4"/>
        <v>1485</v>
      </c>
      <c r="AF57" t="s">
        <v>89</v>
      </c>
    </row>
    <row r="58" spans="1:32" x14ac:dyDescent="0.25">
      <c r="A58" s="19">
        <v>1982</v>
      </c>
      <c r="E58">
        <f t="shared" si="5"/>
        <v>0</v>
      </c>
      <c r="H58">
        <v>890</v>
      </c>
      <c r="I58">
        <f t="shared" si="1"/>
        <v>890</v>
      </c>
      <c r="M58">
        <f t="shared" si="6"/>
        <v>0</v>
      </c>
      <c r="P58">
        <v>701</v>
      </c>
      <c r="Q58">
        <f t="shared" si="2"/>
        <v>701</v>
      </c>
      <c r="V58">
        <v>1795</v>
      </c>
      <c r="X58">
        <f t="shared" si="3"/>
        <v>1795</v>
      </c>
      <c r="AC58">
        <v>1431</v>
      </c>
      <c r="AE58">
        <f t="shared" si="4"/>
        <v>1431</v>
      </c>
      <c r="AF58" t="s">
        <v>90</v>
      </c>
    </row>
    <row r="59" spans="1:32" x14ac:dyDescent="0.25">
      <c r="A59" s="19">
        <v>1983</v>
      </c>
      <c r="E59">
        <f t="shared" si="5"/>
        <v>0</v>
      </c>
      <c r="H59">
        <v>864</v>
      </c>
      <c r="I59">
        <f t="shared" si="1"/>
        <v>864</v>
      </c>
      <c r="M59">
        <f t="shared" si="6"/>
        <v>0</v>
      </c>
      <c r="P59">
        <v>688</v>
      </c>
      <c r="Q59">
        <f t="shared" si="2"/>
        <v>688</v>
      </c>
      <c r="V59">
        <v>1718</v>
      </c>
      <c r="X59">
        <f t="shared" si="3"/>
        <v>1718</v>
      </c>
      <c r="AC59">
        <v>1388</v>
      </c>
      <c r="AE59">
        <f t="shared" si="4"/>
        <v>1388</v>
      </c>
      <c r="AF59" t="s">
        <v>91</v>
      </c>
    </row>
    <row r="60" spans="1:32" x14ac:dyDescent="0.25">
      <c r="A60" s="19">
        <v>1984</v>
      </c>
      <c r="E60">
        <f t="shared" si="5"/>
        <v>0</v>
      </c>
      <c r="H60">
        <v>843</v>
      </c>
      <c r="I60">
        <f t="shared" si="1"/>
        <v>843</v>
      </c>
      <c r="M60">
        <f t="shared" si="6"/>
        <v>0</v>
      </c>
      <c r="P60">
        <v>669</v>
      </c>
      <c r="Q60">
        <f t="shared" si="2"/>
        <v>669</v>
      </c>
      <c r="V60">
        <v>1620</v>
      </c>
      <c r="X60">
        <f t="shared" si="3"/>
        <v>1620</v>
      </c>
      <c r="AC60">
        <v>1218</v>
      </c>
      <c r="AE60">
        <f t="shared" si="4"/>
        <v>1218</v>
      </c>
      <c r="AF60" t="s">
        <v>92</v>
      </c>
    </row>
    <row r="61" spans="1:32" x14ac:dyDescent="0.25">
      <c r="A61" s="19">
        <v>1985</v>
      </c>
      <c r="E61">
        <f t="shared" si="5"/>
        <v>0</v>
      </c>
      <c r="H61">
        <v>798</v>
      </c>
      <c r="I61">
        <f t="shared" si="1"/>
        <v>798</v>
      </c>
      <c r="M61">
        <f t="shared" si="6"/>
        <v>0</v>
      </c>
      <c r="P61">
        <v>612</v>
      </c>
      <c r="Q61">
        <f t="shared" si="2"/>
        <v>612</v>
      </c>
      <c r="V61">
        <v>1596</v>
      </c>
      <c r="X61">
        <f t="shared" si="3"/>
        <v>1596</v>
      </c>
      <c r="AC61">
        <v>1247</v>
      </c>
      <c r="AE61">
        <f t="shared" si="4"/>
        <v>1247</v>
      </c>
      <c r="AF61" s="23" t="s">
        <v>102</v>
      </c>
    </row>
    <row r="62" spans="1:32" x14ac:dyDescent="0.25">
      <c r="A62" s="19">
        <v>1986</v>
      </c>
      <c r="C62">
        <v>109</v>
      </c>
      <c r="D62">
        <v>42</v>
      </c>
      <c r="E62">
        <f t="shared" si="5"/>
        <v>151</v>
      </c>
      <c r="H62">
        <v>768</v>
      </c>
      <c r="I62">
        <f t="shared" si="1"/>
        <v>768</v>
      </c>
      <c r="K62">
        <v>92</v>
      </c>
      <c r="L62">
        <v>43</v>
      </c>
      <c r="M62">
        <f t="shared" si="6"/>
        <v>135</v>
      </c>
      <c r="P62">
        <v>615</v>
      </c>
      <c r="Q62">
        <f t="shared" si="2"/>
        <v>615</v>
      </c>
      <c r="S62">
        <v>279</v>
      </c>
      <c r="T62">
        <v>42</v>
      </c>
      <c r="U62">
        <f>S62+T62</f>
        <v>321</v>
      </c>
      <c r="V62">
        <v>1476</v>
      </c>
      <c r="X62">
        <f t="shared" si="3"/>
        <v>1476</v>
      </c>
      <c r="Z62">
        <v>296</v>
      </c>
      <c r="AA62">
        <v>44</v>
      </c>
      <c r="AB62">
        <f>Z62+AA62</f>
        <v>340</v>
      </c>
      <c r="AC62">
        <v>1223</v>
      </c>
      <c r="AE62">
        <f t="shared" si="4"/>
        <v>1223</v>
      </c>
      <c r="AF62" s="23" t="s">
        <v>103</v>
      </c>
    </row>
    <row r="63" spans="1:32" x14ac:dyDescent="0.25">
      <c r="A63" s="19">
        <v>1987</v>
      </c>
      <c r="AF63"/>
    </row>
    <row r="64" spans="1:32" x14ac:dyDescent="0.25">
      <c r="A64" s="19">
        <v>1988</v>
      </c>
      <c r="H64">
        <v>747</v>
      </c>
      <c r="I64">
        <f t="shared" si="1"/>
        <v>747</v>
      </c>
      <c r="P64">
        <v>618</v>
      </c>
      <c r="Q64">
        <f t="shared" si="2"/>
        <v>618</v>
      </c>
      <c r="V64">
        <v>1441</v>
      </c>
      <c r="X64">
        <f t="shared" si="3"/>
        <v>1441</v>
      </c>
      <c r="AC64">
        <v>1195</v>
      </c>
      <c r="AE64">
        <f t="shared" si="4"/>
        <v>1195</v>
      </c>
      <c r="AF64" t="s">
        <v>106</v>
      </c>
    </row>
    <row r="65" spans="1:32" x14ac:dyDescent="0.25">
      <c r="A65" s="19">
        <v>1989</v>
      </c>
      <c r="H65">
        <v>741</v>
      </c>
      <c r="I65">
        <f t="shared" si="1"/>
        <v>741</v>
      </c>
      <c r="P65">
        <v>602</v>
      </c>
      <c r="Q65">
        <f t="shared" si="2"/>
        <v>602</v>
      </c>
      <c r="V65">
        <v>1402</v>
      </c>
      <c r="X65">
        <f t="shared" si="3"/>
        <v>1402</v>
      </c>
      <c r="AC65">
        <v>1166</v>
      </c>
      <c r="AE65">
        <f t="shared" si="4"/>
        <v>1166</v>
      </c>
      <c r="AF65" t="s">
        <v>106</v>
      </c>
    </row>
    <row r="66" spans="1:32" x14ac:dyDescent="0.25">
      <c r="A66" s="8">
        <v>1989</v>
      </c>
      <c r="B66" s="1"/>
      <c r="C66" s="1"/>
      <c r="D66" s="1"/>
      <c r="E66" s="1">
        <v>51</v>
      </c>
      <c r="F66" s="1"/>
      <c r="G66" s="1"/>
      <c r="H66" s="1">
        <v>682</v>
      </c>
      <c r="J66" s="1"/>
      <c r="K66" s="1"/>
      <c r="L66" s="1"/>
      <c r="M66" s="1">
        <v>58</v>
      </c>
      <c r="N66" s="1"/>
      <c r="O66" s="1"/>
      <c r="P66" s="1">
        <v>542</v>
      </c>
      <c r="R66" s="1"/>
      <c r="S66" s="1"/>
      <c r="T66" s="1"/>
      <c r="U66" s="1">
        <v>52</v>
      </c>
      <c r="V66" s="1">
        <v>1297</v>
      </c>
      <c r="W66" s="1"/>
      <c r="Y66" s="1"/>
      <c r="Z66" s="1"/>
      <c r="AA66" s="1"/>
      <c r="AB66" s="1">
        <v>57</v>
      </c>
      <c r="AC66" s="1">
        <v>1069</v>
      </c>
      <c r="AD66" s="1"/>
      <c r="AF66" s="15" t="s">
        <v>107</v>
      </c>
    </row>
    <row r="67" spans="1:32" x14ac:dyDescent="0.25">
      <c r="A67" s="19">
        <v>1990</v>
      </c>
      <c r="H67">
        <v>704</v>
      </c>
      <c r="I67">
        <f t="shared" si="1"/>
        <v>704</v>
      </c>
      <c r="P67">
        <v>563</v>
      </c>
      <c r="Q67">
        <f t="shared" si="2"/>
        <v>563</v>
      </c>
      <c r="V67">
        <v>1328</v>
      </c>
      <c r="X67">
        <f t="shared" si="3"/>
        <v>1328</v>
      </c>
      <c r="AC67">
        <v>1118</v>
      </c>
      <c r="AE67">
        <f t="shared" si="4"/>
        <v>1118</v>
      </c>
      <c r="AF67" t="s">
        <v>101</v>
      </c>
    </row>
    <row r="68" spans="1:32" x14ac:dyDescent="0.25">
      <c r="A68" s="19">
        <v>1991</v>
      </c>
      <c r="H68">
        <v>663</v>
      </c>
      <c r="I68">
        <f t="shared" si="1"/>
        <v>663</v>
      </c>
      <c r="P68">
        <v>536</v>
      </c>
      <c r="Q68">
        <f t="shared" si="2"/>
        <v>536</v>
      </c>
      <c r="V68">
        <v>1259</v>
      </c>
      <c r="X68">
        <f t="shared" si="3"/>
        <v>1259</v>
      </c>
      <c r="AC68">
        <v>1075</v>
      </c>
      <c r="AE68">
        <f t="shared" si="4"/>
        <v>1075</v>
      </c>
      <c r="AF68" t="s">
        <v>101</v>
      </c>
    </row>
    <row r="69" spans="1:32" x14ac:dyDescent="0.25">
      <c r="A69" s="19">
        <v>1992</v>
      </c>
      <c r="H69">
        <v>641</v>
      </c>
      <c r="I69">
        <f t="shared" si="1"/>
        <v>641</v>
      </c>
      <c r="P69">
        <v>515</v>
      </c>
      <c r="Q69">
        <f t="shared" si="2"/>
        <v>515</v>
      </c>
      <c r="V69">
        <v>1208</v>
      </c>
      <c r="X69">
        <f t="shared" si="3"/>
        <v>1208</v>
      </c>
      <c r="AC69">
        <v>1045</v>
      </c>
      <c r="AE69">
        <f t="shared" si="4"/>
        <v>1045</v>
      </c>
      <c r="AF69" t="s">
        <v>101</v>
      </c>
    </row>
    <row r="70" spans="1:32" x14ac:dyDescent="0.25">
      <c r="A70" s="19">
        <v>1993</v>
      </c>
      <c r="H70">
        <v>639</v>
      </c>
      <c r="I70">
        <f t="shared" si="1"/>
        <v>639</v>
      </c>
      <c r="P70">
        <v>518</v>
      </c>
      <c r="Q70">
        <f t="shared" si="2"/>
        <v>518</v>
      </c>
      <c r="V70">
        <v>1179</v>
      </c>
      <c r="X70">
        <f t="shared" si="3"/>
        <v>1179</v>
      </c>
      <c r="AC70">
        <v>1004</v>
      </c>
      <c r="AE70">
        <f t="shared" si="4"/>
        <v>1004</v>
      </c>
      <c r="AF70" t="s">
        <v>101</v>
      </c>
    </row>
    <row r="71" spans="1:32" x14ac:dyDescent="0.25">
      <c r="A71" s="19">
        <v>1994</v>
      </c>
      <c r="H71">
        <v>622</v>
      </c>
      <c r="I71">
        <f t="shared" si="1"/>
        <v>622</v>
      </c>
      <c r="P71">
        <v>496</v>
      </c>
      <c r="Q71">
        <f t="shared" si="2"/>
        <v>496</v>
      </c>
      <c r="V71">
        <v>1125</v>
      </c>
      <c r="X71">
        <f t="shared" si="3"/>
        <v>1125</v>
      </c>
      <c r="AC71">
        <v>977</v>
      </c>
      <c r="AE71">
        <f t="shared" si="4"/>
        <v>977</v>
      </c>
      <c r="AF71" t="s">
        <v>101</v>
      </c>
    </row>
    <row r="72" spans="1:32" x14ac:dyDescent="0.25">
      <c r="A72" s="19">
        <v>1995</v>
      </c>
      <c r="H72">
        <v>599</v>
      </c>
      <c r="I72">
        <f t="shared" si="1"/>
        <v>599</v>
      </c>
      <c r="P72">
        <v>498</v>
      </c>
      <c r="Q72">
        <f t="shared" si="2"/>
        <v>498</v>
      </c>
      <c r="V72">
        <v>1074</v>
      </c>
      <c r="X72">
        <f t="shared" si="3"/>
        <v>1074</v>
      </c>
      <c r="AC72">
        <v>953</v>
      </c>
      <c r="AE72">
        <f t="shared" si="4"/>
        <v>953</v>
      </c>
      <c r="AF72" s="22" t="s">
        <v>109</v>
      </c>
    </row>
    <row r="73" spans="1:32" x14ac:dyDescent="0.25">
      <c r="A73" s="19">
        <v>1996</v>
      </c>
      <c r="H73">
        <v>581</v>
      </c>
      <c r="I73">
        <f t="shared" si="1"/>
        <v>581</v>
      </c>
      <c r="P73">
        <v>488</v>
      </c>
      <c r="Q73">
        <f t="shared" si="2"/>
        <v>488</v>
      </c>
      <c r="V73">
        <v>1035</v>
      </c>
      <c r="X73">
        <f t="shared" si="3"/>
        <v>1035</v>
      </c>
      <c r="AC73">
        <v>929</v>
      </c>
      <c r="AE73">
        <f t="shared" si="4"/>
        <v>929</v>
      </c>
      <c r="AF73" s="22" t="s">
        <v>109</v>
      </c>
    </row>
    <row r="74" spans="1:32" x14ac:dyDescent="0.25">
      <c r="A74" s="19">
        <v>1997</v>
      </c>
      <c r="H74">
        <v>569</v>
      </c>
      <c r="I74">
        <f t="shared" si="1"/>
        <v>569</v>
      </c>
      <c r="P74">
        <v>480</v>
      </c>
      <c r="Q74">
        <f t="shared" si="2"/>
        <v>480</v>
      </c>
      <c r="V74">
        <v>991</v>
      </c>
      <c r="X74">
        <f t="shared" si="3"/>
        <v>991</v>
      </c>
      <c r="AC74">
        <v>901</v>
      </c>
      <c r="AE74">
        <f t="shared" si="4"/>
        <v>901</v>
      </c>
      <c r="AF74" s="22" t="s">
        <v>109</v>
      </c>
    </row>
    <row r="75" spans="1:32" x14ac:dyDescent="0.25">
      <c r="A75" s="19">
        <v>1998</v>
      </c>
      <c r="H75">
        <v>539</v>
      </c>
      <c r="I75">
        <f t="shared" si="1"/>
        <v>539</v>
      </c>
      <c r="P75">
        <v>475</v>
      </c>
      <c r="Q75">
        <f t="shared" si="2"/>
        <v>475</v>
      </c>
      <c r="V75">
        <v>947</v>
      </c>
      <c r="X75">
        <f t="shared" si="3"/>
        <v>947</v>
      </c>
      <c r="AC75">
        <v>870</v>
      </c>
      <c r="AE75">
        <f t="shared" si="4"/>
        <v>870</v>
      </c>
      <c r="AF75" s="22" t="s">
        <v>109</v>
      </c>
    </row>
    <row r="76" spans="1:32" x14ac:dyDescent="0.25">
      <c r="A76" s="19">
        <v>1999</v>
      </c>
      <c r="H76">
        <v>508</v>
      </c>
      <c r="I76">
        <f t="shared" si="1"/>
        <v>508</v>
      </c>
      <c r="P76">
        <v>457</v>
      </c>
      <c r="Q76">
        <f t="shared" si="2"/>
        <v>457</v>
      </c>
      <c r="V76">
        <v>868</v>
      </c>
      <c r="X76">
        <f t="shared" si="3"/>
        <v>868</v>
      </c>
      <c r="AC76">
        <v>819</v>
      </c>
      <c r="AE76">
        <f t="shared" si="4"/>
        <v>819</v>
      </c>
      <c r="AF76" s="22" t="s">
        <v>109</v>
      </c>
    </row>
    <row r="77" spans="1:32" x14ac:dyDescent="0.25">
      <c r="A77" s="19">
        <v>2000</v>
      </c>
      <c r="H77">
        <v>487</v>
      </c>
      <c r="I77">
        <f t="shared" si="1"/>
        <v>487</v>
      </c>
      <c r="P77">
        <v>444</v>
      </c>
      <c r="Q77">
        <f t="shared" si="2"/>
        <v>444</v>
      </c>
      <c r="V77">
        <v>813</v>
      </c>
      <c r="X77">
        <f t="shared" si="3"/>
        <v>813</v>
      </c>
      <c r="AC77">
        <v>789</v>
      </c>
      <c r="AE77">
        <f t="shared" si="4"/>
        <v>789</v>
      </c>
      <c r="AF77" s="22" t="s">
        <v>109</v>
      </c>
    </row>
    <row r="78" spans="1:32" x14ac:dyDescent="0.25">
      <c r="A78" s="19">
        <v>2001</v>
      </c>
      <c r="H78">
        <v>468</v>
      </c>
      <c r="I78">
        <f t="shared" si="1"/>
        <v>468</v>
      </c>
      <c r="P78">
        <v>436</v>
      </c>
      <c r="Q78">
        <f t="shared" si="2"/>
        <v>436</v>
      </c>
      <c r="V78">
        <v>778</v>
      </c>
      <c r="X78">
        <f t="shared" si="3"/>
        <v>778</v>
      </c>
      <c r="AC78">
        <v>784</v>
      </c>
      <c r="AE78">
        <f t="shared" si="4"/>
        <v>784</v>
      </c>
      <c r="AF78" s="22" t="s">
        <v>109</v>
      </c>
    </row>
    <row r="79" spans="1:32" x14ac:dyDescent="0.25">
      <c r="A79" s="19">
        <v>2002</v>
      </c>
      <c r="H79">
        <v>464</v>
      </c>
      <c r="I79">
        <f t="shared" si="1"/>
        <v>464</v>
      </c>
      <c r="P79">
        <v>423</v>
      </c>
      <c r="Q79">
        <f t="shared" si="2"/>
        <v>423</v>
      </c>
      <c r="V79">
        <v>791</v>
      </c>
      <c r="X79">
        <f t="shared" si="3"/>
        <v>791</v>
      </c>
      <c r="AC79">
        <v>781</v>
      </c>
      <c r="AE79">
        <f t="shared" si="4"/>
        <v>781</v>
      </c>
      <c r="AF79" s="22" t="s">
        <v>109</v>
      </c>
    </row>
    <row r="80" spans="1:32" x14ac:dyDescent="0.25">
      <c r="A80" s="19">
        <v>2003</v>
      </c>
      <c r="H80">
        <v>439</v>
      </c>
      <c r="I80">
        <f t="shared" si="1"/>
        <v>439</v>
      </c>
      <c r="P80">
        <v>404</v>
      </c>
      <c r="Q80">
        <f t="shared" si="2"/>
        <v>404</v>
      </c>
      <c r="V80">
        <v>738</v>
      </c>
      <c r="X80">
        <f t="shared" si="3"/>
        <v>738</v>
      </c>
      <c r="AC80">
        <v>743</v>
      </c>
      <c r="AE80">
        <f t="shared" si="4"/>
        <v>743</v>
      </c>
      <c r="AF80" s="22" t="s">
        <v>109</v>
      </c>
    </row>
    <row r="81" spans="1:32" x14ac:dyDescent="0.25">
      <c r="A81" s="19">
        <v>2004</v>
      </c>
      <c r="H81">
        <v>417</v>
      </c>
      <c r="I81">
        <f t="shared" si="1"/>
        <v>417</v>
      </c>
      <c r="P81">
        <v>402</v>
      </c>
      <c r="Q81">
        <f t="shared" si="2"/>
        <v>402</v>
      </c>
      <c r="V81">
        <v>680</v>
      </c>
      <c r="X81">
        <f t="shared" si="3"/>
        <v>680</v>
      </c>
      <c r="AC81">
        <v>741</v>
      </c>
      <c r="AE81">
        <f t="shared" si="4"/>
        <v>741</v>
      </c>
      <c r="AF81" s="22" t="s">
        <v>109</v>
      </c>
    </row>
    <row r="82" spans="1:32" x14ac:dyDescent="0.25">
      <c r="A82" s="19">
        <v>2005</v>
      </c>
      <c r="H82">
        <v>398</v>
      </c>
      <c r="I82">
        <f t="shared" si="1"/>
        <v>398</v>
      </c>
      <c r="P82">
        <v>387</v>
      </c>
      <c r="Q82">
        <f t="shared" si="2"/>
        <v>387</v>
      </c>
      <c r="V82">
        <v>644</v>
      </c>
      <c r="X82">
        <f t="shared" si="3"/>
        <v>644</v>
      </c>
      <c r="AC82">
        <v>717</v>
      </c>
      <c r="AE82">
        <f t="shared" si="4"/>
        <v>717</v>
      </c>
      <c r="AF82" s="22" t="s">
        <v>109</v>
      </c>
    </row>
    <row r="83" spans="1:32" x14ac:dyDescent="0.25">
      <c r="A83" s="19">
        <v>2006</v>
      </c>
    </row>
    <row r="84" spans="1:32" x14ac:dyDescent="0.25">
      <c r="A84" s="19">
        <v>2007</v>
      </c>
    </row>
    <row r="85" spans="1:32" x14ac:dyDescent="0.25">
      <c r="A85" s="19">
        <v>2008</v>
      </c>
      <c r="H85">
        <v>434</v>
      </c>
      <c r="I85">
        <f t="shared" ref="I85" si="7">F85+G85+H85</f>
        <v>434</v>
      </c>
      <c r="P85">
        <v>414</v>
      </c>
      <c r="Q85">
        <f t="shared" si="2"/>
        <v>414</v>
      </c>
      <c r="V85">
        <v>667</v>
      </c>
      <c r="X85">
        <f t="shared" ref="X85" si="8">V85+W85</f>
        <v>667</v>
      </c>
      <c r="AC85">
        <v>751</v>
      </c>
      <c r="AE85">
        <f t="shared" ref="AE85" si="9">AC85+AD85</f>
        <v>751</v>
      </c>
      <c r="AF85" s="22" t="s">
        <v>105</v>
      </c>
    </row>
    <row r="86" spans="1:32" x14ac:dyDescent="0.25">
      <c r="A86" s="19">
        <v>2009</v>
      </c>
    </row>
  </sheetData>
  <mergeCells count="1">
    <mergeCell ref="J3:N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workbookViewId="0">
      <pane xSplit="1" ySplit="1" topLeftCell="B23" activePane="bottomRight" state="frozen"/>
      <selection pane="topRight" activeCell="B1" sqref="B1"/>
      <selection pane="bottomLeft" activeCell="A2" sqref="A2"/>
      <selection pane="bottomRight" activeCell="D2" sqref="D2"/>
    </sheetView>
  </sheetViews>
  <sheetFormatPr defaultRowHeight="15" x14ac:dyDescent="0.25"/>
  <cols>
    <col min="1" max="1" width="9.140625" style="19"/>
    <col min="2" max="2" width="11.5703125" style="19" customWidth="1"/>
    <col min="3" max="3" width="6.42578125" style="19" customWidth="1"/>
    <col min="4" max="4" width="11.28515625" style="19" customWidth="1"/>
    <col min="5" max="5" width="11.28515625" customWidth="1"/>
    <col min="6" max="6" width="7" customWidth="1"/>
    <col min="7" max="7" width="11.7109375" style="19" customWidth="1"/>
    <col min="8" max="8" width="11.7109375" customWidth="1"/>
    <col min="9" max="9" width="5.85546875" customWidth="1"/>
    <col min="10" max="10" width="10.5703125" style="19" customWidth="1"/>
  </cols>
  <sheetData>
    <row r="1" spans="1:12" s="18" customFormat="1" ht="45" x14ac:dyDescent="0.25">
      <c r="A1" s="18" t="s">
        <v>66</v>
      </c>
      <c r="B1" s="26" t="s">
        <v>97</v>
      </c>
      <c r="C1" s="26" t="s">
        <v>93</v>
      </c>
      <c r="D1" s="18" t="s">
        <v>95</v>
      </c>
      <c r="E1" s="26" t="s">
        <v>98</v>
      </c>
      <c r="F1" s="26" t="s">
        <v>93</v>
      </c>
      <c r="G1" s="18" t="s">
        <v>96</v>
      </c>
      <c r="H1" s="26" t="s">
        <v>99</v>
      </c>
      <c r="I1" s="26" t="s">
        <v>93</v>
      </c>
      <c r="J1" s="18" t="s">
        <v>94</v>
      </c>
      <c r="K1" s="18" t="s">
        <v>7</v>
      </c>
    </row>
    <row r="2" spans="1:12" s="19" customFormat="1" x14ac:dyDescent="0.25">
      <c r="A2" s="19">
        <v>1955</v>
      </c>
      <c r="B2" s="22">
        <v>79</v>
      </c>
      <c r="D2" s="19">
        <f>B2+C2</f>
        <v>79</v>
      </c>
      <c r="E2" s="22">
        <v>82</v>
      </c>
      <c r="F2" s="22"/>
      <c r="G2" s="19">
        <f>E2+F2</f>
        <v>82</v>
      </c>
      <c r="H2" s="22">
        <v>53</v>
      </c>
      <c r="I2" s="22"/>
      <c r="J2" s="19">
        <f>H2+I2</f>
        <v>53</v>
      </c>
      <c r="K2" s="22" t="s">
        <v>83</v>
      </c>
      <c r="L2" s="22"/>
    </row>
    <row r="3" spans="1:12" x14ac:dyDescent="0.25">
      <c r="A3" s="19">
        <v>1961</v>
      </c>
      <c r="B3">
        <v>154</v>
      </c>
      <c r="D3" s="19">
        <f t="shared" ref="D3:D26" si="0">B3+C3</f>
        <v>154</v>
      </c>
      <c r="E3">
        <v>306</v>
      </c>
      <c r="G3" s="19">
        <f t="shared" ref="G3:G28" si="1">E3+F3</f>
        <v>306</v>
      </c>
      <c r="H3">
        <v>116</v>
      </c>
      <c r="J3" s="19">
        <f t="shared" ref="J3:J28" si="2">H3+I3</f>
        <v>116</v>
      </c>
      <c r="K3" t="s">
        <v>67</v>
      </c>
    </row>
    <row r="4" spans="1:12" x14ac:dyDescent="0.25">
      <c r="A4" s="19">
        <v>1962</v>
      </c>
      <c r="B4">
        <v>224</v>
      </c>
      <c r="D4" s="19">
        <f t="shared" si="0"/>
        <v>224</v>
      </c>
      <c r="E4">
        <v>357</v>
      </c>
      <c r="G4" s="19">
        <f t="shared" si="1"/>
        <v>357</v>
      </c>
      <c r="H4">
        <v>151</v>
      </c>
      <c r="J4" s="19">
        <f t="shared" si="2"/>
        <v>151</v>
      </c>
      <c r="K4" t="s">
        <v>67</v>
      </c>
    </row>
    <row r="5" spans="1:12" x14ac:dyDescent="0.25">
      <c r="A5" s="19">
        <v>1963</v>
      </c>
      <c r="B5">
        <v>367</v>
      </c>
      <c r="D5" s="19">
        <f t="shared" si="0"/>
        <v>367</v>
      </c>
      <c r="E5">
        <v>385</v>
      </c>
      <c r="G5" s="19">
        <f t="shared" si="1"/>
        <v>385</v>
      </c>
      <c r="H5">
        <v>180</v>
      </c>
      <c r="J5" s="19">
        <f t="shared" si="2"/>
        <v>180</v>
      </c>
      <c r="K5" t="s">
        <v>69</v>
      </c>
    </row>
    <row r="6" spans="1:12" x14ac:dyDescent="0.25">
      <c r="A6" s="19">
        <v>1964</v>
      </c>
      <c r="B6">
        <v>358</v>
      </c>
      <c r="D6" s="19">
        <f t="shared" si="0"/>
        <v>358</v>
      </c>
      <c r="E6">
        <v>418</v>
      </c>
      <c r="G6" s="19">
        <f t="shared" si="1"/>
        <v>418</v>
      </c>
      <c r="H6">
        <v>202</v>
      </c>
      <c r="J6" s="19">
        <f t="shared" si="2"/>
        <v>202</v>
      </c>
      <c r="K6" t="s">
        <v>69</v>
      </c>
    </row>
    <row r="7" spans="1:12" x14ac:dyDescent="0.25">
      <c r="A7" s="19">
        <v>1965</v>
      </c>
      <c r="B7">
        <v>430</v>
      </c>
      <c r="D7" s="19">
        <f t="shared" si="0"/>
        <v>430</v>
      </c>
      <c r="E7">
        <v>442</v>
      </c>
      <c r="G7" s="19">
        <f t="shared" si="1"/>
        <v>442</v>
      </c>
      <c r="H7">
        <v>234</v>
      </c>
      <c r="J7" s="19">
        <f t="shared" si="2"/>
        <v>234</v>
      </c>
      <c r="K7" t="s">
        <v>70</v>
      </c>
    </row>
    <row r="8" spans="1:12" x14ac:dyDescent="0.25">
      <c r="A8" s="19">
        <v>1966</v>
      </c>
      <c r="B8">
        <v>397</v>
      </c>
      <c r="D8" s="19">
        <f t="shared" si="0"/>
        <v>397</v>
      </c>
      <c r="E8">
        <v>474</v>
      </c>
      <c r="G8" s="19">
        <f t="shared" si="1"/>
        <v>474</v>
      </c>
      <c r="H8">
        <v>243</v>
      </c>
      <c r="J8" s="19">
        <f t="shared" si="2"/>
        <v>243</v>
      </c>
      <c r="K8" s="22" t="s">
        <v>71</v>
      </c>
    </row>
    <row r="9" spans="1:12" x14ac:dyDescent="0.25">
      <c r="A9" s="19">
        <v>1967</v>
      </c>
      <c r="B9">
        <v>324</v>
      </c>
      <c r="D9" s="19">
        <f t="shared" si="0"/>
        <v>324</v>
      </c>
      <c r="E9">
        <v>335</v>
      </c>
      <c r="G9" s="19">
        <f t="shared" si="1"/>
        <v>335</v>
      </c>
      <c r="H9">
        <v>204</v>
      </c>
      <c r="J9" s="19">
        <f t="shared" si="2"/>
        <v>204</v>
      </c>
      <c r="K9" s="22" t="s">
        <v>72</v>
      </c>
    </row>
    <row r="10" spans="1:12" x14ac:dyDescent="0.25">
      <c r="A10" s="19">
        <v>1968</v>
      </c>
      <c r="B10">
        <v>425</v>
      </c>
      <c r="D10" s="19">
        <f t="shared" si="0"/>
        <v>425</v>
      </c>
      <c r="E10">
        <v>448</v>
      </c>
      <c r="G10" s="19">
        <f t="shared" si="1"/>
        <v>448</v>
      </c>
      <c r="H10">
        <v>246</v>
      </c>
      <c r="J10" s="19">
        <f t="shared" si="2"/>
        <v>246</v>
      </c>
      <c r="K10" s="22" t="s">
        <v>74</v>
      </c>
    </row>
    <row r="11" spans="1:12" x14ac:dyDescent="0.25">
      <c r="A11" s="19">
        <v>1969</v>
      </c>
      <c r="B11">
        <v>418</v>
      </c>
      <c r="D11" s="19">
        <f t="shared" si="0"/>
        <v>418</v>
      </c>
      <c r="E11">
        <v>506</v>
      </c>
      <c r="G11" s="19">
        <f t="shared" si="1"/>
        <v>506</v>
      </c>
      <c r="H11">
        <v>280</v>
      </c>
      <c r="J11" s="19">
        <f t="shared" si="2"/>
        <v>280</v>
      </c>
      <c r="K11" s="22" t="s">
        <v>74</v>
      </c>
    </row>
    <row r="12" spans="1:12" x14ac:dyDescent="0.25">
      <c r="A12" s="19">
        <v>1970</v>
      </c>
      <c r="B12">
        <v>438</v>
      </c>
      <c r="D12" s="19">
        <f t="shared" si="0"/>
        <v>438</v>
      </c>
      <c r="E12">
        <v>504</v>
      </c>
      <c r="G12" s="19">
        <f t="shared" si="1"/>
        <v>504</v>
      </c>
      <c r="H12">
        <v>313</v>
      </c>
      <c r="J12" s="19">
        <f t="shared" si="2"/>
        <v>313</v>
      </c>
      <c r="K12" s="22" t="s">
        <v>76</v>
      </c>
    </row>
    <row r="13" spans="1:12" x14ac:dyDescent="0.25">
      <c r="A13" s="19">
        <v>1971</v>
      </c>
      <c r="B13">
        <v>485</v>
      </c>
      <c r="D13" s="19">
        <f t="shared" si="0"/>
        <v>485</v>
      </c>
      <c r="E13">
        <v>550</v>
      </c>
      <c r="G13" s="19">
        <f t="shared" si="1"/>
        <v>550</v>
      </c>
      <c r="H13">
        <v>328</v>
      </c>
      <c r="J13" s="19">
        <f t="shared" si="2"/>
        <v>328</v>
      </c>
      <c r="K13" s="22" t="s">
        <v>76</v>
      </c>
    </row>
    <row r="14" spans="1:12" x14ac:dyDescent="0.25">
      <c r="A14" s="19">
        <v>1972</v>
      </c>
      <c r="B14">
        <v>430</v>
      </c>
      <c r="D14" s="19">
        <f t="shared" si="0"/>
        <v>430</v>
      </c>
      <c r="E14">
        <v>581</v>
      </c>
      <c r="G14" s="19">
        <f t="shared" si="1"/>
        <v>581</v>
      </c>
      <c r="H14">
        <v>354</v>
      </c>
      <c r="J14" s="19">
        <f t="shared" si="2"/>
        <v>354</v>
      </c>
      <c r="K14" s="23" t="s">
        <v>77</v>
      </c>
    </row>
    <row r="15" spans="1:12" x14ac:dyDescent="0.25">
      <c r="A15" s="19">
        <v>1973</v>
      </c>
      <c r="B15">
        <v>431</v>
      </c>
      <c r="D15" s="19">
        <f t="shared" si="0"/>
        <v>431</v>
      </c>
      <c r="E15">
        <v>580</v>
      </c>
      <c r="G15" s="19">
        <f t="shared" si="1"/>
        <v>580</v>
      </c>
      <c r="H15">
        <v>366</v>
      </c>
      <c r="J15" s="19">
        <f t="shared" si="2"/>
        <v>366</v>
      </c>
      <c r="K15" s="22" t="s">
        <v>79</v>
      </c>
    </row>
    <row r="16" spans="1:12" x14ac:dyDescent="0.25">
      <c r="A16" s="19">
        <v>1974</v>
      </c>
      <c r="B16">
        <v>427</v>
      </c>
      <c r="D16" s="19">
        <f t="shared" si="0"/>
        <v>427</v>
      </c>
      <c r="E16">
        <v>553</v>
      </c>
      <c r="G16" s="19">
        <f t="shared" si="1"/>
        <v>553</v>
      </c>
      <c r="H16">
        <v>367</v>
      </c>
      <c r="J16" s="19">
        <f t="shared" si="2"/>
        <v>367</v>
      </c>
      <c r="K16" s="22" t="s">
        <v>79</v>
      </c>
    </row>
    <row r="17" spans="1:11" x14ac:dyDescent="0.25">
      <c r="A17" s="19">
        <v>1975</v>
      </c>
      <c r="B17"/>
      <c r="E17">
        <v>529</v>
      </c>
      <c r="G17" s="19">
        <f t="shared" si="1"/>
        <v>529</v>
      </c>
      <c r="H17">
        <v>370</v>
      </c>
      <c r="J17" s="19">
        <f t="shared" si="2"/>
        <v>370</v>
      </c>
      <c r="K17" s="23" t="s">
        <v>102</v>
      </c>
    </row>
    <row r="18" spans="1:11" x14ac:dyDescent="0.25">
      <c r="A18" s="19">
        <v>1976</v>
      </c>
      <c r="B18">
        <v>412</v>
      </c>
      <c r="D18" s="19">
        <f t="shared" si="0"/>
        <v>412</v>
      </c>
      <c r="E18">
        <v>529</v>
      </c>
      <c r="G18" s="19">
        <f t="shared" si="1"/>
        <v>529</v>
      </c>
      <c r="H18">
        <v>363</v>
      </c>
      <c r="J18" s="19">
        <f t="shared" si="2"/>
        <v>363</v>
      </c>
      <c r="K18" t="s">
        <v>80</v>
      </c>
    </row>
    <row r="19" spans="1:11" x14ac:dyDescent="0.25">
      <c r="A19" s="19">
        <v>1977</v>
      </c>
      <c r="B19">
        <v>395</v>
      </c>
      <c r="D19" s="19">
        <f t="shared" si="0"/>
        <v>395</v>
      </c>
      <c r="E19">
        <v>517</v>
      </c>
      <c r="G19" s="19">
        <f t="shared" si="1"/>
        <v>517</v>
      </c>
      <c r="H19">
        <v>380</v>
      </c>
      <c r="J19" s="19">
        <f t="shared" si="2"/>
        <v>380</v>
      </c>
      <c r="K19" t="s">
        <v>80</v>
      </c>
    </row>
    <row r="20" spans="1:11" x14ac:dyDescent="0.25">
      <c r="A20" s="19">
        <v>1978</v>
      </c>
      <c r="B20">
        <v>405</v>
      </c>
      <c r="D20" s="19">
        <f t="shared" si="0"/>
        <v>405</v>
      </c>
      <c r="E20">
        <v>503</v>
      </c>
      <c r="G20" s="19">
        <f t="shared" si="1"/>
        <v>503</v>
      </c>
      <c r="H20">
        <v>372</v>
      </c>
      <c r="J20" s="19">
        <f t="shared" si="2"/>
        <v>372</v>
      </c>
      <c r="K20" s="23" t="s">
        <v>85</v>
      </c>
    </row>
    <row r="21" spans="1:11" x14ac:dyDescent="0.25">
      <c r="A21" s="19">
        <v>1979</v>
      </c>
      <c r="B21">
        <v>440</v>
      </c>
      <c r="D21" s="19">
        <f t="shared" si="0"/>
        <v>440</v>
      </c>
      <c r="E21">
        <v>506</v>
      </c>
      <c r="G21" s="19">
        <f t="shared" si="1"/>
        <v>506</v>
      </c>
      <c r="H21">
        <v>372</v>
      </c>
      <c r="J21" s="19">
        <f t="shared" si="2"/>
        <v>372</v>
      </c>
      <c r="K21" t="s">
        <v>86</v>
      </c>
    </row>
    <row r="22" spans="1:11" x14ac:dyDescent="0.25">
      <c r="A22" s="19">
        <v>1980</v>
      </c>
      <c r="B22">
        <v>420</v>
      </c>
      <c r="D22" s="19">
        <f t="shared" si="0"/>
        <v>420</v>
      </c>
      <c r="E22">
        <v>479</v>
      </c>
      <c r="G22" s="19">
        <f t="shared" si="1"/>
        <v>479</v>
      </c>
      <c r="H22">
        <v>374</v>
      </c>
      <c r="J22" s="19">
        <f t="shared" si="2"/>
        <v>374</v>
      </c>
      <c r="K22" t="s">
        <v>87</v>
      </c>
    </row>
    <row r="23" spans="1:11" x14ac:dyDescent="0.25">
      <c r="A23" s="19">
        <v>1981</v>
      </c>
      <c r="B23">
        <v>383</v>
      </c>
      <c r="D23" s="19">
        <f t="shared" si="0"/>
        <v>383</v>
      </c>
      <c r="E23">
        <v>494</v>
      </c>
      <c r="G23" s="19">
        <f t="shared" si="1"/>
        <v>494</v>
      </c>
      <c r="H23">
        <v>372</v>
      </c>
      <c r="J23" s="19">
        <f t="shared" si="2"/>
        <v>372</v>
      </c>
      <c r="K23" t="s">
        <v>88</v>
      </c>
    </row>
    <row r="24" spans="1:11" x14ac:dyDescent="0.25">
      <c r="A24" s="19">
        <v>1982</v>
      </c>
      <c r="B24">
        <v>369</v>
      </c>
      <c r="D24" s="19">
        <f t="shared" si="0"/>
        <v>369</v>
      </c>
      <c r="E24">
        <v>447</v>
      </c>
      <c r="G24" s="19">
        <f t="shared" si="1"/>
        <v>447</v>
      </c>
      <c r="H24">
        <v>378</v>
      </c>
      <c r="J24" s="19">
        <f t="shared" si="2"/>
        <v>378</v>
      </c>
      <c r="K24" t="s">
        <v>90</v>
      </c>
    </row>
    <row r="25" spans="1:11" x14ac:dyDescent="0.25">
      <c r="A25" s="19">
        <v>1983</v>
      </c>
      <c r="B25">
        <v>370</v>
      </c>
      <c r="D25" s="19">
        <f t="shared" si="0"/>
        <v>370</v>
      </c>
      <c r="E25">
        <v>440</v>
      </c>
      <c r="G25" s="19">
        <f t="shared" si="1"/>
        <v>440</v>
      </c>
      <c r="H25">
        <v>365</v>
      </c>
      <c r="J25" s="19">
        <f t="shared" si="2"/>
        <v>365</v>
      </c>
      <c r="K25" t="s">
        <v>91</v>
      </c>
    </row>
    <row r="26" spans="1:11" x14ac:dyDescent="0.25">
      <c r="A26" s="19">
        <v>1984</v>
      </c>
      <c r="B26">
        <v>361</v>
      </c>
      <c r="D26" s="19">
        <f t="shared" si="0"/>
        <v>361</v>
      </c>
      <c r="E26">
        <v>411</v>
      </c>
      <c r="G26" s="19">
        <f t="shared" si="1"/>
        <v>411</v>
      </c>
      <c r="H26">
        <v>355</v>
      </c>
      <c r="J26" s="19">
        <f t="shared" si="2"/>
        <v>355</v>
      </c>
      <c r="K26" t="s">
        <v>92</v>
      </c>
    </row>
    <row r="27" spans="1:11" x14ac:dyDescent="0.25">
      <c r="A27" s="19">
        <v>1985</v>
      </c>
      <c r="E27">
        <v>425</v>
      </c>
      <c r="G27" s="19">
        <f t="shared" si="1"/>
        <v>425</v>
      </c>
      <c r="H27">
        <v>332</v>
      </c>
      <c r="J27" s="19">
        <f t="shared" si="2"/>
        <v>332</v>
      </c>
      <c r="K27" s="23" t="s">
        <v>102</v>
      </c>
    </row>
    <row r="28" spans="1:11" x14ac:dyDescent="0.25">
      <c r="A28" s="19">
        <v>1986</v>
      </c>
      <c r="B28" s="22">
        <v>214</v>
      </c>
      <c r="C28" s="22">
        <f>1076+101</f>
        <v>1177</v>
      </c>
      <c r="E28">
        <v>441</v>
      </c>
      <c r="F28">
        <f>1031+50</f>
        <v>1081</v>
      </c>
      <c r="G28" s="19">
        <f t="shared" si="1"/>
        <v>1522</v>
      </c>
      <c r="H28">
        <v>309</v>
      </c>
      <c r="I28">
        <f>1016+61</f>
        <v>1077</v>
      </c>
      <c r="J28" s="19">
        <f t="shared" si="2"/>
        <v>1386</v>
      </c>
      <c r="K28" s="23" t="s">
        <v>104</v>
      </c>
    </row>
    <row r="29" spans="1:11" x14ac:dyDescent="0.25">
      <c r="A29" s="19">
        <v>1987</v>
      </c>
    </row>
    <row r="30" spans="1:11" x14ac:dyDescent="0.25">
      <c r="A30" s="19">
        <v>1988</v>
      </c>
      <c r="B30" s="22">
        <v>332</v>
      </c>
      <c r="D30" s="19">
        <f t="shared" ref="D30:D31" si="3">B30+C30</f>
        <v>332</v>
      </c>
      <c r="E30">
        <v>379</v>
      </c>
      <c r="G30" s="19">
        <f t="shared" ref="G30:G31" si="4">E30+F30</f>
        <v>379</v>
      </c>
      <c r="H30">
        <v>314</v>
      </c>
      <c r="J30" s="19">
        <f t="shared" ref="J30:J31" si="5">H30+I30</f>
        <v>314</v>
      </c>
      <c r="K30" t="s">
        <v>106</v>
      </c>
    </row>
    <row r="31" spans="1:11" x14ac:dyDescent="0.25">
      <c r="A31" s="19">
        <v>1989</v>
      </c>
      <c r="B31" s="22">
        <v>304</v>
      </c>
      <c r="D31" s="19">
        <f t="shared" si="3"/>
        <v>304</v>
      </c>
      <c r="E31">
        <v>331</v>
      </c>
      <c r="G31" s="19">
        <f t="shared" si="4"/>
        <v>331</v>
      </c>
      <c r="H31">
        <v>280</v>
      </c>
      <c r="J31" s="19">
        <f t="shared" si="5"/>
        <v>280</v>
      </c>
      <c r="K31" t="s">
        <v>106</v>
      </c>
    </row>
    <row r="32" spans="1:11" x14ac:dyDescent="0.25">
      <c r="A32" s="19">
        <v>1990</v>
      </c>
      <c r="B32" s="22">
        <v>266</v>
      </c>
      <c r="C32" s="22">
        <v>1248</v>
      </c>
      <c r="D32" s="19">
        <f>B32+C32</f>
        <v>1514</v>
      </c>
      <c r="E32">
        <v>247</v>
      </c>
      <c r="F32">
        <v>1136</v>
      </c>
      <c r="G32" s="19">
        <f>E32+F32</f>
        <v>1383</v>
      </c>
      <c r="H32">
        <v>284</v>
      </c>
      <c r="I32">
        <v>1103</v>
      </c>
      <c r="J32" s="19">
        <f>H32+I32</f>
        <v>1387</v>
      </c>
      <c r="K32" t="s">
        <v>100</v>
      </c>
    </row>
    <row r="33" spans="1:11" x14ac:dyDescent="0.25">
      <c r="A33" s="19">
        <v>1991</v>
      </c>
      <c r="B33" s="22">
        <v>243</v>
      </c>
      <c r="C33" s="22">
        <v>1277</v>
      </c>
      <c r="D33" s="19">
        <f t="shared" ref="D33:D36" si="6">B33+C33</f>
        <v>1520</v>
      </c>
      <c r="E33">
        <v>248</v>
      </c>
      <c r="F33">
        <v>1151</v>
      </c>
      <c r="G33" s="19">
        <f t="shared" ref="G33:G36" si="7">E33+F33</f>
        <v>1399</v>
      </c>
      <c r="H33">
        <v>277</v>
      </c>
      <c r="I33">
        <v>1134</v>
      </c>
      <c r="J33" s="19">
        <f t="shared" ref="J33:J36" si="8">H33+I33</f>
        <v>1411</v>
      </c>
      <c r="K33" t="s">
        <v>100</v>
      </c>
    </row>
    <row r="34" spans="1:11" x14ac:dyDescent="0.25">
      <c r="A34" s="19">
        <v>1992</v>
      </c>
      <c r="B34" s="22">
        <v>230</v>
      </c>
      <c r="C34" s="22">
        <v>1311</v>
      </c>
      <c r="D34" s="19">
        <f t="shared" si="6"/>
        <v>1541</v>
      </c>
      <c r="E34">
        <v>247</v>
      </c>
      <c r="F34">
        <v>1146</v>
      </c>
      <c r="G34" s="19">
        <f t="shared" si="7"/>
        <v>1393</v>
      </c>
      <c r="H34">
        <v>272</v>
      </c>
      <c r="I34">
        <v>1147</v>
      </c>
      <c r="J34" s="19">
        <f t="shared" si="8"/>
        <v>1419</v>
      </c>
      <c r="K34" t="s">
        <v>100</v>
      </c>
    </row>
    <row r="35" spans="1:11" x14ac:dyDescent="0.25">
      <c r="A35" s="19">
        <v>1993</v>
      </c>
      <c r="B35" s="22">
        <v>180</v>
      </c>
      <c r="C35" s="22">
        <v>1326</v>
      </c>
      <c r="D35" s="19">
        <f t="shared" si="6"/>
        <v>1506</v>
      </c>
      <c r="E35">
        <v>244</v>
      </c>
      <c r="F35">
        <v>1144</v>
      </c>
      <c r="G35" s="19">
        <f t="shared" si="7"/>
        <v>1388</v>
      </c>
      <c r="H35">
        <v>266</v>
      </c>
      <c r="I35">
        <v>1135</v>
      </c>
      <c r="J35" s="19">
        <f t="shared" si="8"/>
        <v>1401</v>
      </c>
      <c r="K35" t="s">
        <v>100</v>
      </c>
    </row>
    <row r="36" spans="1:11" x14ac:dyDescent="0.25">
      <c r="A36" s="19">
        <v>1994</v>
      </c>
      <c r="B36" s="22">
        <v>203</v>
      </c>
      <c r="C36" s="22">
        <v>1350</v>
      </c>
      <c r="D36" s="19">
        <f t="shared" si="6"/>
        <v>1553</v>
      </c>
      <c r="E36">
        <v>273</v>
      </c>
      <c r="F36">
        <v>1169</v>
      </c>
      <c r="G36" s="19">
        <f t="shared" si="7"/>
        <v>1442</v>
      </c>
      <c r="H36">
        <v>270</v>
      </c>
      <c r="I36">
        <v>1160</v>
      </c>
      <c r="J36" s="19">
        <f t="shared" si="8"/>
        <v>1430</v>
      </c>
      <c r="K36" t="s">
        <v>100</v>
      </c>
    </row>
    <row r="37" spans="1:11" x14ac:dyDescent="0.25">
      <c r="A37" s="19">
        <v>1995</v>
      </c>
      <c r="H37">
        <v>253</v>
      </c>
      <c r="K37" t="s">
        <v>110</v>
      </c>
    </row>
    <row r="38" spans="1:11" x14ac:dyDescent="0.25">
      <c r="A38" s="19">
        <v>1996</v>
      </c>
      <c r="H38">
        <v>253</v>
      </c>
      <c r="K38" t="s">
        <v>110</v>
      </c>
    </row>
    <row r="39" spans="1:11" x14ac:dyDescent="0.25">
      <c r="A39" s="19">
        <v>1997</v>
      </c>
      <c r="H39">
        <v>253</v>
      </c>
      <c r="K39" t="s">
        <v>110</v>
      </c>
    </row>
    <row r="40" spans="1:11" x14ac:dyDescent="0.25">
      <c r="A40" s="19">
        <v>1998</v>
      </c>
      <c r="H40">
        <v>243</v>
      </c>
      <c r="K40" t="s">
        <v>110</v>
      </c>
    </row>
    <row r="41" spans="1:11" x14ac:dyDescent="0.25">
      <c r="A41" s="19">
        <v>1999</v>
      </c>
      <c r="H41">
        <v>242</v>
      </c>
      <c r="K41" t="s">
        <v>111</v>
      </c>
    </row>
    <row r="42" spans="1:11" x14ac:dyDescent="0.25">
      <c r="A42" s="19">
        <v>2000</v>
      </c>
      <c r="H42">
        <v>229</v>
      </c>
      <c r="K42" t="s">
        <v>111</v>
      </c>
    </row>
    <row r="43" spans="1:11" x14ac:dyDescent="0.25">
      <c r="A43" s="19">
        <v>2001</v>
      </c>
      <c r="H43">
        <v>230</v>
      </c>
      <c r="K43" t="s">
        <v>111</v>
      </c>
    </row>
    <row r="44" spans="1:11" x14ac:dyDescent="0.25">
      <c r="A44" s="19">
        <v>2002</v>
      </c>
      <c r="H44">
        <v>223</v>
      </c>
      <c r="K44" t="s">
        <v>111</v>
      </c>
    </row>
    <row r="45" spans="1:11" x14ac:dyDescent="0.25">
      <c r="A45" s="19">
        <v>2003</v>
      </c>
      <c r="H45">
        <v>221</v>
      </c>
      <c r="K45" t="s">
        <v>111</v>
      </c>
    </row>
    <row r="46" spans="1:11" x14ac:dyDescent="0.25">
      <c r="A46" s="19">
        <v>2004</v>
      </c>
      <c r="H46">
        <v>216</v>
      </c>
      <c r="K46" t="s">
        <v>111</v>
      </c>
    </row>
    <row r="47" spans="1:11" x14ac:dyDescent="0.25">
      <c r="A47" s="19">
        <v>2005</v>
      </c>
      <c r="H47" s="27">
        <v>206</v>
      </c>
      <c r="K47" t="s">
        <v>111</v>
      </c>
    </row>
    <row r="48" spans="1:11" x14ac:dyDescent="0.25">
      <c r="A48" s="19">
        <v>2006</v>
      </c>
    </row>
    <row r="49" spans="1:11" x14ac:dyDescent="0.25">
      <c r="A49" s="19">
        <v>2007</v>
      </c>
    </row>
    <row r="50" spans="1:11" x14ac:dyDescent="0.25">
      <c r="A50" s="19">
        <v>2008</v>
      </c>
      <c r="B50" s="22">
        <v>105</v>
      </c>
      <c r="D50" s="19">
        <f t="shared" ref="D50" si="9">B50+C50</f>
        <v>105</v>
      </c>
      <c r="E50">
        <v>158</v>
      </c>
      <c r="G50" s="19">
        <f t="shared" ref="G50" si="10">E50+F50</f>
        <v>158</v>
      </c>
      <c r="H50">
        <v>230</v>
      </c>
      <c r="J50" s="19">
        <f t="shared" ref="J50" si="11">H50+I50</f>
        <v>230</v>
      </c>
      <c r="K50" s="22" t="s">
        <v>105</v>
      </c>
    </row>
    <row r="51" spans="1:11" x14ac:dyDescent="0.25">
      <c r="A51" s="19">
        <v>2009</v>
      </c>
    </row>
    <row r="52" spans="1:11" x14ac:dyDescent="0.25">
      <c r="A52" s="19">
        <v>2010</v>
      </c>
    </row>
    <row r="53" spans="1:11" x14ac:dyDescent="0.25">
      <c r="A53" s="19">
        <v>2011</v>
      </c>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4" sqref="A24:G24"/>
    </sheetView>
  </sheetViews>
  <sheetFormatPr defaultRowHeight="15" x14ac:dyDescent="0.25"/>
  <cols>
    <col min="1" max="1" width="22.42578125" customWidth="1"/>
    <col min="6" max="6" width="16.85546875" customWidth="1"/>
  </cols>
  <sheetData>
    <row r="1" spans="1:7" x14ac:dyDescent="0.25">
      <c r="A1" s="3"/>
      <c r="B1" s="10" t="s">
        <v>5</v>
      </c>
      <c r="C1" s="10" t="s">
        <v>6</v>
      </c>
      <c r="D1" s="10" t="s">
        <v>3</v>
      </c>
      <c r="E1" s="10" t="s">
        <v>4</v>
      </c>
    </row>
    <row r="2" spans="1:7" x14ac:dyDescent="0.25">
      <c r="A2" s="29" t="s">
        <v>36</v>
      </c>
      <c r="B2" s="3"/>
      <c r="C2" s="3"/>
      <c r="D2" s="3"/>
      <c r="E2" s="3"/>
    </row>
    <row r="3" spans="1:7" ht="45" x14ac:dyDescent="0.25">
      <c r="A3" s="29" t="s">
        <v>37</v>
      </c>
      <c r="B3" s="3">
        <v>1325</v>
      </c>
      <c r="C3" s="3">
        <v>985</v>
      </c>
      <c r="D3" s="3">
        <v>825</v>
      </c>
      <c r="E3" s="3">
        <v>675</v>
      </c>
    </row>
    <row r="4" spans="1:7" ht="60" x14ac:dyDescent="0.25">
      <c r="A4" s="29" t="s">
        <v>38</v>
      </c>
      <c r="B4" s="3">
        <v>75</v>
      </c>
      <c r="C4" s="3">
        <v>75</v>
      </c>
      <c r="D4" s="3">
        <v>75</v>
      </c>
      <c r="E4" s="3">
        <v>75</v>
      </c>
    </row>
    <row r="5" spans="1:7" x14ac:dyDescent="0.25">
      <c r="A5" s="30" t="s">
        <v>39</v>
      </c>
      <c r="B5" s="10">
        <v>1400</v>
      </c>
      <c r="C5" s="10">
        <v>1060</v>
      </c>
      <c r="D5" s="10">
        <v>900</v>
      </c>
      <c r="E5" s="10">
        <v>750</v>
      </c>
      <c r="F5" t="s">
        <v>56</v>
      </c>
      <c r="G5" s="20">
        <f>C5/B5</f>
        <v>0.75714285714285712</v>
      </c>
    </row>
    <row r="6" spans="1:7" x14ac:dyDescent="0.25">
      <c r="A6" s="29" t="s">
        <v>40</v>
      </c>
      <c r="B6" s="3"/>
      <c r="C6" s="3"/>
      <c r="D6" s="3"/>
      <c r="E6" s="3"/>
      <c r="F6" t="s">
        <v>57</v>
      </c>
      <c r="G6" s="20">
        <f>E5/D5</f>
        <v>0.83333333333333337</v>
      </c>
    </row>
    <row r="7" spans="1:7" ht="30" x14ac:dyDescent="0.25">
      <c r="A7" s="29" t="s">
        <v>41</v>
      </c>
      <c r="B7" s="3">
        <v>680</v>
      </c>
      <c r="C7" s="3">
        <v>380</v>
      </c>
      <c r="D7" s="3"/>
      <c r="E7" s="3"/>
    </row>
    <row r="8" spans="1:7" x14ac:dyDescent="0.25">
      <c r="A8" s="29" t="s">
        <v>42</v>
      </c>
      <c r="B8" s="3">
        <v>20</v>
      </c>
      <c r="C8" s="3">
        <v>20</v>
      </c>
      <c r="D8" s="3">
        <v>240</v>
      </c>
      <c r="E8" s="3">
        <v>170</v>
      </c>
    </row>
    <row r="9" spans="1:7" ht="30" x14ac:dyDescent="0.25">
      <c r="A9" s="29" t="s">
        <v>43</v>
      </c>
      <c r="B9" s="3">
        <v>25</v>
      </c>
      <c r="C9" s="3">
        <v>20</v>
      </c>
      <c r="D9" s="3"/>
      <c r="E9" s="3"/>
      <c r="F9" t="s">
        <v>58</v>
      </c>
      <c r="G9" s="20">
        <f>(B9+C9)/(B11+C11)</f>
        <v>3.9301310043668124E-2</v>
      </c>
    </row>
    <row r="10" spans="1:7" ht="30" x14ac:dyDescent="0.25">
      <c r="A10" s="29" t="s">
        <v>44</v>
      </c>
      <c r="B10" s="3" t="s">
        <v>45</v>
      </c>
      <c r="C10" s="3" t="s">
        <v>45</v>
      </c>
      <c r="D10" s="3">
        <v>50</v>
      </c>
      <c r="E10" s="3">
        <v>45</v>
      </c>
      <c r="F10" t="s">
        <v>59</v>
      </c>
      <c r="G10" s="20">
        <f>(D10+E10)/(D11+E11)</f>
        <v>0.18811881188118812</v>
      </c>
    </row>
    <row r="11" spans="1:7" x14ac:dyDescent="0.25">
      <c r="A11" s="30" t="s">
        <v>46</v>
      </c>
      <c r="B11" s="10">
        <v>725</v>
      </c>
      <c r="C11" s="10">
        <v>420</v>
      </c>
      <c r="D11" s="10">
        <v>290</v>
      </c>
      <c r="E11" s="10">
        <v>215</v>
      </c>
    </row>
    <row r="12" spans="1:7" x14ac:dyDescent="0.25">
      <c r="A12" s="29" t="s">
        <v>47</v>
      </c>
      <c r="B12" s="3"/>
      <c r="C12" s="3"/>
      <c r="D12" s="3"/>
      <c r="E12" s="3"/>
    </row>
    <row r="13" spans="1:7" x14ac:dyDescent="0.25">
      <c r="A13" s="29" t="s">
        <v>48</v>
      </c>
      <c r="B13" s="3">
        <v>320</v>
      </c>
      <c r="C13" s="3">
        <v>270</v>
      </c>
      <c r="D13" s="3">
        <v>125</v>
      </c>
      <c r="E13" s="3">
        <v>100</v>
      </c>
    </row>
    <row r="14" spans="1:7" ht="30" x14ac:dyDescent="0.25">
      <c r="A14" s="29" t="s">
        <v>49</v>
      </c>
      <c r="B14" s="3">
        <v>200</v>
      </c>
      <c r="C14" s="3">
        <v>210</v>
      </c>
      <c r="D14" s="3">
        <v>120</v>
      </c>
      <c r="E14" s="3">
        <v>130</v>
      </c>
    </row>
    <row r="15" spans="1:7" x14ac:dyDescent="0.25">
      <c r="A15" s="30" t="s">
        <v>50</v>
      </c>
      <c r="B15" s="10">
        <v>520</v>
      </c>
      <c r="C15" s="10">
        <v>480</v>
      </c>
      <c r="D15" s="10">
        <v>245</v>
      </c>
      <c r="E15" s="10">
        <v>230</v>
      </c>
    </row>
    <row r="16" spans="1:7" x14ac:dyDescent="0.25">
      <c r="A16" s="29" t="s">
        <v>51</v>
      </c>
      <c r="B16" s="3">
        <v>155</v>
      </c>
      <c r="C16" s="3">
        <v>160</v>
      </c>
      <c r="D16" s="3">
        <v>365</v>
      </c>
      <c r="E16" s="3">
        <v>305</v>
      </c>
    </row>
    <row r="18" spans="1:7" x14ac:dyDescent="0.25">
      <c r="A18" s="17" t="s">
        <v>52</v>
      </c>
      <c r="B18" s="21">
        <f>B11/B15</f>
        <v>1.3942307692307692</v>
      </c>
      <c r="C18" s="21">
        <f t="shared" ref="C18:E18" si="0">C11/C15</f>
        <v>0.875</v>
      </c>
      <c r="D18" s="21">
        <f t="shared" si="0"/>
        <v>1.1836734693877551</v>
      </c>
      <c r="E18" s="21">
        <f t="shared" si="0"/>
        <v>0.93478260869565222</v>
      </c>
    </row>
    <row r="19" spans="1:7" x14ac:dyDescent="0.25">
      <c r="A19" s="17"/>
      <c r="B19" s="21"/>
      <c r="C19" s="21"/>
      <c r="D19" s="21"/>
      <c r="E19" s="21"/>
    </row>
    <row r="20" spans="1:7" x14ac:dyDescent="0.25">
      <c r="A20" s="17" t="s">
        <v>55</v>
      </c>
      <c r="B20">
        <v>459</v>
      </c>
    </row>
    <row r="21" spans="1:7" x14ac:dyDescent="0.25">
      <c r="A21" t="s">
        <v>53</v>
      </c>
      <c r="B21" s="21">
        <f>(B13+C13)/B20%</f>
        <v>128.54030501089326</v>
      </c>
    </row>
    <row r="22" spans="1:7" x14ac:dyDescent="0.25">
      <c r="A22" t="s">
        <v>54</v>
      </c>
      <c r="B22" s="21">
        <f>(D13+E13)/B20%</f>
        <v>49.019607843137258</v>
      </c>
    </row>
    <row r="24" spans="1:7" ht="71.25" customHeight="1" x14ac:dyDescent="0.25">
      <c r="A24" s="31" t="s">
        <v>112</v>
      </c>
      <c r="B24" s="31"/>
      <c r="C24" s="31"/>
      <c r="D24" s="31"/>
      <c r="E24" s="31"/>
      <c r="F24" s="31"/>
      <c r="G24" s="31"/>
    </row>
  </sheetData>
  <mergeCells count="1">
    <mergeCell ref="A24:G2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Trans and Proc 1863-2010</vt:lpstr>
      <vt:lpstr>YearBk, BiogMem, N&amp;R 1955-2010</vt:lpstr>
      <vt:lpstr>1935 Circulation snapshot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Aileen Fyfe</cp:lastModifiedBy>
  <dcterms:created xsi:type="dcterms:W3CDTF">2018-09-20T12:09:49Z</dcterms:created>
  <dcterms:modified xsi:type="dcterms:W3CDTF">2022-10-03T14:47:28Z</dcterms:modified>
</cp:coreProperties>
</file>