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di\Desktop\Nitrit\"/>
    </mc:Choice>
  </mc:AlternateContent>
  <xr:revisionPtr revIDLastSave="0" documentId="13_ncr:1_{449E1658-E395-4019-AC34-8742B1D0F1A0}" xr6:coauthVersionLast="47" xr6:coauthVersionMax="47" xr10:uidLastSave="{00000000-0000-0000-0000-000000000000}"/>
  <bookViews>
    <workbookView xWindow="-120" yWindow="-120" windowWidth="29040" windowHeight="15840" firstSheet="1" activeTab="6" xr2:uid="{62EFA7AF-2068-43C3-987F-9D8492853F78}"/>
  </bookViews>
  <sheets>
    <sheet name="End point 1-30" sheetId="2" r:id="rId1"/>
    <sheet name="Linear regression fit 1-30" sheetId="1" r:id="rId2"/>
    <sheet name="End point 40-78" sheetId="4" r:id="rId3"/>
    <sheet name="Linear regression fit 40-78" sheetId="5" r:id="rId4"/>
    <sheet name="End point 79-90" sheetId="6" r:id="rId5"/>
    <sheet name="Linear regression fit 79-90" sheetId="7" r:id="rId6"/>
    <sheet name="all results gathered" sheetId="3" r:id="rId7"/>
  </sheets>
  <definedNames>
    <definedName name="_xlnm._FilterDatabase" localSheetId="6" hidden="1">'all results gathered'!$AA$1:$AA$94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6" i="3" l="1"/>
  <c r="AE6" i="3" s="1"/>
  <c r="AF6" i="3" s="1"/>
  <c r="AG6" i="3" s="1"/>
  <c r="U5" i="3"/>
  <c r="AD12" i="3"/>
  <c r="AE12" i="3" s="1"/>
  <c r="AF12" i="3" s="1"/>
  <c r="AG12" i="3" s="1"/>
  <c r="AD11" i="3"/>
  <c r="AE11" i="3" s="1"/>
  <c r="AF11" i="3" s="1"/>
  <c r="AG11" i="3" s="1"/>
  <c r="AD10" i="3"/>
  <c r="AE10" i="3" s="1"/>
  <c r="AF10" i="3" s="1"/>
  <c r="AG10" i="3" s="1"/>
  <c r="AD9" i="3"/>
  <c r="AE9" i="3" s="1"/>
  <c r="AF9" i="3" s="1"/>
  <c r="AG9" i="3" s="1"/>
  <c r="AD8" i="3"/>
  <c r="AE8" i="3" s="1"/>
  <c r="AF8" i="3" s="1"/>
  <c r="AG8" i="3" s="1"/>
  <c r="AD7" i="3"/>
  <c r="AE7" i="3" s="1"/>
  <c r="AF7" i="3" s="1"/>
  <c r="AG7" i="3" s="1"/>
  <c r="AD5" i="3"/>
  <c r="AE5" i="3" s="1"/>
  <c r="AF5" i="3" s="1"/>
  <c r="AG5" i="3" s="1"/>
  <c r="P29" i="4"/>
  <c r="O45" i="4"/>
  <c r="R5" i="3"/>
  <c r="P28" i="4" l="1"/>
  <c r="P26" i="4"/>
  <c r="P27" i="4" s="1"/>
  <c r="O42" i="2" l="1"/>
  <c r="O43" i="2" s="1"/>
  <c r="O44" i="2" s="1"/>
  <c r="O39" i="2"/>
  <c r="O28" i="2"/>
  <c r="P28" i="2" s="1"/>
  <c r="O29" i="2"/>
  <c r="R62" i="3" l="1"/>
  <c r="R61" i="3"/>
  <c r="R58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9" i="3"/>
  <c r="R60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22" i="3"/>
  <c r="R21" i="3"/>
  <c r="R15" i="3"/>
  <c r="R43" i="3"/>
  <c r="R6" i="3"/>
  <c r="R7" i="3"/>
  <c r="R8" i="3"/>
  <c r="R9" i="3"/>
  <c r="R10" i="3"/>
  <c r="R11" i="3"/>
  <c r="R12" i="3"/>
  <c r="R13" i="3"/>
  <c r="R14" i="3"/>
  <c r="R16" i="3"/>
  <c r="R17" i="3"/>
  <c r="R18" i="3"/>
  <c r="R19" i="3"/>
  <c r="R20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U37" i="3" l="1"/>
  <c r="V37" i="3"/>
  <c r="U29" i="3"/>
  <c r="V29" i="3"/>
  <c r="V19" i="3"/>
  <c r="U19" i="3"/>
  <c r="W19" i="3" s="1"/>
  <c r="X19" i="3" s="1"/>
  <c r="V10" i="3"/>
  <c r="U10" i="3"/>
  <c r="V22" i="3"/>
  <c r="U22" i="3"/>
  <c r="V87" i="3"/>
  <c r="U87" i="3"/>
  <c r="W87" i="3" s="1"/>
  <c r="X87" i="3" s="1"/>
  <c r="V79" i="3"/>
  <c r="U79" i="3"/>
  <c r="V71" i="3"/>
  <c r="U71" i="3"/>
  <c r="V63" i="3"/>
  <c r="U63" i="3"/>
  <c r="V52" i="3"/>
  <c r="U52" i="3"/>
  <c r="V44" i="3"/>
  <c r="U44" i="3"/>
  <c r="W44" i="3" s="1"/>
  <c r="X44" i="3" s="1"/>
  <c r="V36" i="3"/>
  <c r="U36" i="3"/>
  <c r="V28" i="3"/>
  <c r="U28" i="3"/>
  <c r="U18" i="3"/>
  <c r="V18" i="3"/>
  <c r="U9" i="3"/>
  <c r="V9" i="3"/>
  <c r="U94" i="3"/>
  <c r="V94" i="3"/>
  <c r="V86" i="3"/>
  <c r="U86" i="3"/>
  <c r="V78" i="3"/>
  <c r="U78" i="3"/>
  <c r="W78" i="3" s="1"/>
  <c r="X78" i="3" s="1"/>
  <c r="V70" i="3"/>
  <c r="U70" i="3"/>
  <c r="U66" i="3"/>
  <c r="V66" i="3"/>
  <c r="V55" i="3"/>
  <c r="U55" i="3"/>
  <c r="V51" i="3"/>
  <c r="U51" i="3"/>
  <c r="V58" i="3"/>
  <c r="U58" i="3"/>
  <c r="W58" i="3" s="1"/>
  <c r="X58" i="3" s="1"/>
  <c r="V35" i="3"/>
  <c r="U35" i="3"/>
  <c r="V27" i="3"/>
  <c r="U27" i="3"/>
  <c r="U17" i="3"/>
  <c r="V17" i="3"/>
  <c r="V8" i="3"/>
  <c r="U8" i="3"/>
  <c r="U93" i="3"/>
  <c r="V93" i="3"/>
  <c r="U89" i="3"/>
  <c r="V89" i="3"/>
  <c r="U85" i="3"/>
  <c r="V85" i="3"/>
  <c r="W85" i="3" s="1"/>
  <c r="X85" i="3" s="1"/>
  <c r="U81" i="3"/>
  <c r="V81" i="3"/>
  <c r="U77" i="3"/>
  <c r="V77" i="3"/>
  <c r="U73" i="3"/>
  <c r="V73" i="3"/>
  <c r="U69" i="3"/>
  <c r="V69" i="3"/>
  <c r="U65" i="3"/>
  <c r="V65" i="3"/>
  <c r="V59" i="3"/>
  <c r="U59" i="3"/>
  <c r="V54" i="3"/>
  <c r="U54" i="3"/>
  <c r="U50" i="3"/>
  <c r="V50" i="3"/>
  <c r="V46" i="3"/>
  <c r="U46" i="3"/>
  <c r="U61" i="3"/>
  <c r="V61" i="3"/>
  <c r="U41" i="3"/>
  <c r="V41" i="3"/>
  <c r="U33" i="3"/>
  <c r="V33" i="3"/>
  <c r="U25" i="3"/>
  <c r="V25" i="3"/>
  <c r="V14" i="3"/>
  <c r="U14" i="3"/>
  <c r="V6" i="3"/>
  <c r="U6" i="3"/>
  <c r="V91" i="3"/>
  <c r="U91" i="3"/>
  <c r="W91" i="3" s="1"/>
  <c r="X91" i="3" s="1"/>
  <c r="V83" i="3"/>
  <c r="U83" i="3"/>
  <c r="W83" i="3" s="1"/>
  <c r="X83" i="3" s="1"/>
  <c r="V75" i="3"/>
  <c r="U75" i="3"/>
  <c r="V67" i="3"/>
  <c r="U67" i="3"/>
  <c r="V56" i="3"/>
  <c r="U56" i="3"/>
  <c r="V48" i="3"/>
  <c r="U48" i="3"/>
  <c r="V40" i="3"/>
  <c r="U40" i="3"/>
  <c r="V32" i="3"/>
  <c r="U32" i="3"/>
  <c r="V24" i="3"/>
  <c r="U24" i="3"/>
  <c r="U13" i="3"/>
  <c r="V13" i="3"/>
  <c r="V43" i="3"/>
  <c r="U43" i="3"/>
  <c r="W43" i="3" s="1"/>
  <c r="X43" i="3" s="1"/>
  <c r="V90" i="3"/>
  <c r="U90" i="3"/>
  <c r="U82" i="3"/>
  <c r="V82" i="3"/>
  <c r="V74" i="3"/>
  <c r="U74" i="3"/>
  <c r="W74" i="3" s="1"/>
  <c r="X74" i="3" s="1"/>
  <c r="V60" i="3"/>
  <c r="U60" i="3"/>
  <c r="W60" i="3" s="1"/>
  <c r="X60" i="3" s="1"/>
  <c r="V47" i="3"/>
  <c r="U47" i="3"/>
  <c r="V5" i="3"/>
  <c r="W5" i="3" s="1"/>
  <c r="X5" i="3" s="1"/>
  <c r="V39" i="3"/>
  <c r="U39" i="3"/>
  <c r="V31" i="3"/>
  <c r="U31" i="3"/>
  <c r="V23" i="3"/>
  <c r="W23" i="3" s="1"/>
  <c r="X23" i="3" s="1"/>
  <c r="U23" i="3"/>
  <c r="V12" i="3"/>
  <c r="U12" i="3"/>
  <c r="V15" i="3"/>
  <c r="U15" i="3"/>
  <c r="V42" i="3"/>
  <c r="U42" i="3"/>
  <c r="W42" i="3" s="1"/>
  <c r="X42" i="3" s="1"/>
  <c r="V38" i="3"/>
  <c r="W38" i="3" s="1"/>
  <c r="X38" i="3" s="1"/>
  <c r="U38" i="3"/>
  <c r="U34" i="3"/>
  <c r="V34" i="3"/>
  <c r="V30" i="3"/>
  <c r="U30" i="3"/>
  <c r="U26" i="3"/>
  <c r="V26" i="3"/>
  <c r="V20" i="3"/>
  <c r="U20" i="3"/>
  <c r="V16" i="3"/>
  <c r="U16" i="3"/>
  <c r="W16" i="3" s="1"/>
  <c r="X16" i="3" s="1"/>
  <c r="V11" i="3"/>
  <c r="U11" i="3"/>
  <c r="V7" i="3"/>
  <c r="U7" i="3"/>
  <c r="W7" i="3" s="1"/>
  <c r="X7" i="3" s="1"/>
  <c r="U21" i="3"/>
  <c r="W21" i="3" s="1"/>
  <c r="X21" i="3" s="1"/>
  <c r="V21" i="3"/>
  <c r="V92" i="3"/>
  <c r="U92" i="3"/>
  <c r="V88" i="3"/>
  <c r="U88" i="3"/>
  <c r="V84" i="3"/>
  <c r="U84" i="3"/>
  <c r="W84" i="3" s="1"/>
  <c r="X84" i="3" s="1"/>
  <c r="V80" i="3"/>
  <c r="U80" i="3"/>
  <c r="V76" i="3"/>
  <c r="U76" i="3"/>
  <c r="W76" i="3" s="1"/>
  <c r="X76" i="3" s="1"/>
  <c r="V72" i="3"/>
  <c r="U72" i="3"/>
  <c r="V68" i="3"/>
  <c r="U68" i="3"/>
  <c r="V64" i="3"/>
  <c r="U64" i="3"/>
  <c r="U57" i="3"/>
  <c r="V57" i="3"/>
  <c r="W57" i="3" s="1"/>
  <c r="X57" i="3" s="1"/>
  <c r="U53" i="3"/>
  <c r="V53" i="3"/>
  <c r="U49" i="3"/>
  <c r="V49" i="3"/>
  <c r="U45" i="3"/>
  <c r="W45" i="3" s="1"/>
  <c r="X45" i="3" s="1"/>
  <c r="V45" i="3"/>
  <c r="V62" i="3"/>
  <c r="U62" i="3"/>
  <c r="W37" i="3"/>
  <c r="X37" i="3" s="1"/>
  <c r="W41" i="3"/>
  <c r="X41" i="3" s="1"/>
  <c r="W25" i="3"/>
  <c r="X25" i="3" s="1"/>
  <c r="W70" i="3"/>
  <c r="X70" i="3" s="1"/>
  <c r="W13" i="3"/>
  <c r="X13" i="3" s="1"/>
  <c r="W86" i="3"/>
  <c r="X86" i="3" s="1"/>
  <c r="W67" i="3"/>
  <c r="X67" i="3" s="1"/>
  <c r="W90" i="3"/>
  <c r="X90" i="3" s="1"/>
  <c r="W9" i="3" l="1"/>
  <c r="X9" i="3" s="1"/>
  <c r="W88" i="3"/>
  <c r="X88" i="3" s="1"/>
  <c r="W39" i="3"/>
  <c r="X39" i="3" s="1"/>
  <c r="W53" i="3"/>
  <c r="X53" i="3" s="1"/>
  <c r="W11" i="3"/>
  <c r="X11" i="3" s="1"/>
  <c r="W33" i="3"/>
  <c r="X33" i="3" s="1"/>
  <c r="Y33" i="3" s="1"/>
  <c r="Z33" i="3" s="1"/>
  <c r="AA33" i="3" s="1"/>
  <c r="Y91" i="3"/>
  <c r="Z91" i="3" s="1"/>
  <c r="AA91" i="3" s="1"/>
  <c r="Y88" i="3"/>
  <c r="Z88" i="3" s="1"/>
  <c r="AA88" i="3" s="1"/>
  <c r="Y85" i="3"/>
  <c r="Z85" i="3" s="1"/>
  <c r="AA85" i="3" s="1"/>
  <c r="W82" i="3"/>
  <c r="X82" i="3" s="1"/>
  <c r="W77" i="3"/>
  <c r="X77" i="3" s="1"/>
  <c r="W66" i="3"/>
  <c r="X66" i="3" s="1"/>
  <c r="W94" i="3"/>
  <c r="X94" i="3" s="1"/>
  <c r="Y70" i="3"/>
  <c r="Z70" i="3" s="1"/>
  <c r="AA70" i="3" s="1"/>
  <c r="Y84" i="3"/>
  <c r="Z84" i="3" s="1"/>
  <c r="AA84" i="3" s="1"/>
  <c r="Y87" i="3"/>
  <c r="Z87" i="3" s="1"/>
  <c r="AA87" i="3" s="1"/>
  <c r="Y90" i="3"/>
  <c r="Z90" i="3" s="1"/>
  <c r="AA90" i="3" s="1"/>
  <c r="Y74" i="3"/>
  <c r="Z74" i="3" s="1"/>
  <c r="AA74" i="3" s="1"/>
  <c r="Y86" i="3"/>
  <c r="Z86" i="3" s="1"/>
  <c r="AA86" i="3" s="1"/>
  <c r="Y76" i="3"/>
  <c r="Z76" i="3" s="1"/>
  <c r="AA76" i="3" s="1"/>
  <c r="Y78" i="3"/>
  <c r="Z78" i="3" s="1"/>
  <c r="AA78" i="3" s="1"/>
  <c r="Y83" i="3"/>
  <c r="Z83" i="3" s="1"/>
  <c r="AA83" i="3" s="1"/>
  <c r="Y67" i="3"/>
  <c r="Z67" i="3" s="1"/>
  <c r="AA67" i="3" s="1"/>
  <c r="Y60" i="3"/>
  <c r="Z60" i="3" s="1"/>
  <c r="AA60" i="3" s="1"/>
  <c r="Y58" i="3"/>
  <c r="Z58" i="3" s="1"/>
  <c r="AA58" i="3" s="1"/>
  <c r="Y42" i="3"/>
  <c r="Z42" i="3" s="1"/>
  <c r="AA42" i="3" s="1"/>
  <c r="Y39" i="3"/>
  <c r="Z39" i="3" s="1"/>
  <c r="AA39" i="3" s="1"/>
  <c r="Y43" i="3"/>
  <c r="Z43" i="3" s="1"/>
  <c r="AA43" i="3" s="1"/>
  <c r="Y45" i="3"/>
  <c r="Z45" i="3" s="1"/>
  <c r="AA45" i="3" s="1"/>
  <c r="W49" i="3"/>
  <c r="X49" i="3" s="1"/>
  <c r="Y44" i="3"/>
  <c r="Z44" i="3" s="1"/>
  <c r="AA44" i="3" s="1"/>
  <c r="Y53" i="3"/>
  <c r="Z53" i="3" s="1"/>
  <c r="AA53" i="3" s="1"/>
  <c r="Y41" i="3"/>
  <c r="Z41" i="3" s="1"/>
  <c r="AA41" i="3" s="1"/>
  <c r="Y38" i="3"/>
  <c r="Z38" i="3" s="1"/>
  <c r="AA38" i="3" s="1"/>
  <c r="Y57" i="3"/>
  <c r="Z57" i="3" s="1"/>
  <c r="AA57" i="3" s="1"/>
  <c r="Y25" i="3"/>
  <c r="Z25" i="3" s="1"/>
  <c r="AA25" i="3" s="1"/>
  <c r="W29" i="3"/>
  <c r="X29" i="3" s="1"/>
  <c r="Y37" i="3"/>
  <c r="Z37" i="3" s="1"/>
  <c r="AA37" i="3" s="1"/>
  <c r="Y23" i="3"/>
  <c r="Z23" i="3" s="1"/>
  <c r="AA23" i="3" s="1"/>
  <c r="Y21" i="3"/>
  <c r="Z21" i="3" s="1"/>
  <c r="AA21" i="3" s="1"/>
  <c r="Y19" i="3"/>
  <c r="Z19" i="3" s="1"/>
  <c r="AA19" i="3" s="1"/>
  <c r="Y16" i="3"/>
  <c r="Z16" i="3" s="1"/>
  <c r="AA16" i="3" s="1"/>
  <c r="Y7" i="3"/>
  <c r="Z7" i="3" s="1"/>
  <c r="AA7" i="3" s="1"/>
  <c r="Y11" i="3"/>
  <c r="Z11" i="3" s="1"/>
  <c r="AA11" i="3" s="1"/>
  <c r="Y9" i="3"/>
  <c r="Z9" i="3" s="1"/>
  <c r="AA9" i="3" s="1"/>
  <c r="Y13" i="3"/>
  <c r="Z13" i="3" s="1"/>
  <c r="AA13" i="3" s="1"/>
  <c r="W65" i="3"/>
  <c r="X65" i="3" s="1"/>
  <c r="W73" i="3"/>
  <c r="X73" i="3" s="1"/>
  <c r="W51" i="3"/>
  <c r="X51" i="3" s="1"/>
  <c r="W52" i="3"/>
  <c r="X52" i="3" s="1"/>
  <c r="W71" i="3"/>
  <c r="X71" i="3" s="1"/>
  <c r="W61" i="3"/>
  <c r="X61" i="3" s="1"/>
  <c r="W64" i="3"/>
  <c r="X64" i="3" s="1"/>
  <c r="W80" i="3"/>
  <c r="X80" i="3" s="1"/>
  <c r="W89" i="3"/>
  <c r="X89" i="3" s="1"/>
  <c r="W24" i="3"/>
  <c r="X24" i="3" s="1"/>
  <c r="W32" i="3"/>
  <c r="X32" i="3" s="1"/>
  <c r="W40" i="3"/>
  <c r="X40" i="3" s="1"/>
  <c r="W6" i="3"/>
  <c r="X6" i="3" s="1"/>
  <c r="W14" i="3"/>
  <c r="X14" i="3" s="1"/>
  <c r="W34" i="3"/>
  <c r="X34" i="3" s="1"/>
  <c r="W27" i="3"/>
  <c r="X27" i="3" s="1"/>
  <c r="W48" i="3"/>
  <c r="X48" i="3" s="1"/>
  <c r="W50" i="3"/>
  <c r="X50" i="3" s="1"/>
  <c r="W28" i="3"/>
  <c r="X28" i="3" s="1"/>
  <c r="W12" i="3"/>
  <c r="X12" i="3" s="1"/>
  <c r="W62" i="3"/>
  <c r="X62" i="3" s="1"/>
  <c r="W56" i="3"/>
  <c r="X56" i="3" s="1"/>
  <c r="W75" i="3"/>
  <c r="X75" i="3" s="1"/>
  <c r="W68" i="3"/>
  <c r="X68" i="3" s="1"/>
  <c r="W54" i="3"/>
  <c r="X54" i="3" s="1"/>
  <c r="W93" i="3"/>
  <c r="X93" i="3" s="1"/>
  <c r="W8" i="3"/>
  <c r="X8" i="3" s="1"/>
  <c r="W31" i="3"/>
  <c r="X31" i="3" s="1"/>
  <c r="W10" i="3"/>
  <c r="X10" i="3" s="1"/>
  <c r="W35" i="3"/>
  <c r="X35" i="3" s="1"/>
  <c r="W17" i="3"/>
  <c r="X17" i="3" s="1"/>
  <c r="W47" i="3"/>
  <c r="X47" i="3" s="1"/>
  <c r="W55" i="3"/>
  <c r="X55" i="3" s="1"/>
  <c r="W46" i="3"/>
  <c r="X46" i="3" s="1"/>
  <c r="W63" i="3"/>
  <c r="X63" i="3" s="1"/>
  <c r="W79" i="3"/>
  <c r="X79" i="3" s="1"/>
  <c r="W59" i="3"/>
  <c r="X59" i="3" s="1"/>
  <c r="W72" i="3"/>
  <c r="X72" i="3" s="1"/>
  <c r="W92" i="3"/>
  <c r="X92" i="3" s="1"/>
  <c r="W15" i="3"/>
  <c r="X15" i="3" s="1"/>
  <c r="W69" i="3"/>
  <c r="X69" i="3" s="1"/>
  <c r="W81" i="3"/>
  <c r="X81" i="3" s="1"/>
  <c r="W18" i="3"/>
  <c r="X18" i="3" s="1"/>
  <c r="W36" i="3"/>
  <c r="X36" i="3" s="1"/>
  <c r="W20" i="3"/>
  <c r="X20" i="3" s="1"/>
  <c r="W22" i="3"/>
  <c r="X22" i="3" s="1"/>
  <c r="W26" i="3"/>
  <c r="X26" i="3" s="1"/>
  <c r="W30" i="3"/>
  <c r="X30" i="3" s="1"/>
  <c r="Y64" i="3" l="1"/>
  <c r="Z64" i="3" s="1"/>
  <c r="AA64" i="3" s="1"/>
  <c r="Y72" i="3"/>
  <c r="Z72" i="3" s="1"/>
  <c r="AA72" i="3" s="1"/>
  <c r="Y93" i="3"/>
  <c r="Z93" i="3" s="1"/>
  <c r="AA93" i="3" s="1"/>
  <c r="Y73" i="3"/>
  <c r="Z73" i="3" s="1"/>
  <c r="AA73" i="3" s="1"/>
  <c r="Y82" i="3"/>
  <c r="Z82" i="3" s="1"/>
  <c r="AA82" i="3" s="1"/>
  <c r="Y75" i="3"/>
  <c r="Z75" i="3" s="1"/>
  <c r="AA75" i="3" s="1"/>
  <c r="Y81" i="3"/>
  <c r="Z81" i="3" s="1"/>
  <c r="AA81" i="3" s="1"/>
  <c r="Y69" i="3"/>
  <c r="Z69" i="3" s="1"/>
  <c r="AA69" i="3" s="1"/>
  <c r="Y89" i="3"/>
  <c r="Z89" i="3" s="1"/>
  <c r="AA89" i="3" s="1"/>
  <c r="Y71" i="3"/>
  <c r="Z71" i="3" s="1"/>
  <c r="AA71" i="3" s="1"/>
  <c r="Y65" i="3"/>
  <c r="Z65" i="3" s="1"/>
  <c r="Y94" i="3"/>
  <c r="Z94" i="3" s="1"/>
  <c r="AA94" i="3" s="1"/>
  <c r="Y92" i="3"/>
  <c r="Z92" i="3" s="1"/>
  <c r="AA92" i="3" s="1"/>
  <c r="Y77" i="3"/>
  <c r="Z77" i="3" s="1"/>
  <c r="AA77" i="3" s="1"/>
  <c r="Y79" i="3"/>
  <c r="Z79" i="3" s="1"/>
  <c r="AA79" i="3" s="1"/>
  <c r="Y68" i="3"/>
  <c r="Z68" i="3" s="1"/>
  <c r="AA68" i="3" s="1"/>
  <c r="Y80" i="3"/>
  <c r="Z80" i="3" s="1"/>
  <c r="Y66" i="3"/>
  <c r="Z66" i="3" s="1"/>
  <c r="AA66" i="3" s="1"/>
  <c r="Y63" i="3"/>
  <c r="Z63" i="3" s="1"/>
  <c r="AA63" i="3" s="1"/>
  <c r="Y62" i="3"/>
  <c r="Z62" i="3" s="1"/>
  <c r="AA62" i="3" s="1"/>
  <c r="Y61" i="3"/>
  <c r="Z61" i="3" s="1"/>
  <c r="AA61" i="3" s="1"/>
  <c r="Y59" i="3"/>
  <c r="Z59" i="3" s="1"/>
  <c r="AA59" i="3" s="1"/>
  <c r="Y46" i="3"/>
  <c r="Z46" i="3" s="1"/>
  <c r="AA46" i="3" s="1"/>
  <c r="Y56" i="3"/>
  <c r="Z56" i="3" s="1"/>
  <c r="AA56" i="3" s="1"/>
  <c r="Y24" i="3"/>
  <c r="Z24" i="3" s="1"/>
  <c r="AA24" i="3" s="1"/>
  <c r="Y54" i="3"/>
  <c r="Z54" i="3" s="1"/>
  <c r="AA54" i="3" s="1"/>
  <c r="Y48" i="3"/>
  <c r="Z48" i="3" s="1"/>
  <c r="AA48" i="3" s="1"/>
  <c r="Y30" i="3"/>
  <c r="Z30" i="3" s="1"/>
  <c r="AA30" i="3" s="1"/>
  <c r="Y47" i="3"/>
  <c r="Z47" i="3" s="1"/>
  <c r="AA47" i="3" s="1"/>
  <c r="Y27" i="3"/>
  <c r="Z27" i="3" s="1"/>
  <c r="AA27" i="3" s="1"/>
  <c r="Y52" i="3"/>
  <c r="Z52" i="3" s="1"/>
  <c r="AA52" i="3" s="1"/>
  <c r="Y35" i="3"/>
  <c r="Z35" i="3" s="1"/>
  <c r="Y50" i="3"/>
  <c r="Z50" i="3" s="1"/>
  <c r="Y29" i="3"/>
  <c r="Z29" i="3" s="1"/>
  <c r="AA29" i="3" s="1"/>
  <c r="Y55" i="3"/>
  <c r="Z55" i="3" s="1"/>
  <c r="AA55" i="3" s="1"/>
  <c r="Y49" i="3"/>
  <c r="Z49" i="3" s="1"/>
  <c r="AA49" i="3" s="1"/>
  <c r="Y36" i="3"/>
  <c r="Z36" i="3" s="1"/>
  <c r="AA36" i="3" s="1"/>
  <c r="Y31" i="3"/>
  <c r="Z31" i="3" s="1"/>
  <c r="AA31" i="3" s="1"/>
  <c r="Y40" i="3"/>
  <c r="Z40" i="3" s="1"/>
  <c r="AA40" i="3" s="1"/>
  <c r="Y26" i="3"/>
  <c r="Z26" i="3" s="1"/>
  <c r="AA26" i="3" s="1"/>
  <c r="Y28" i="3"/>
  <c r="Z28" i="3" s="1"/>
  <c r="AA28" i="3" s="1"/>
  <c r="Y34" i="3"/>
  <c r="Z34" i="3" s="1"/>
  <c r="AA34" i="3" s="1"/>
  <c r="Y32" i="3"/>
  <c r="Z32" i="3" s="1"/>
  <c r="AA32" i="3" s="1"/>
  <c r="Y51" i="3"/>
  <c r="Z51" i="3" s="1"/>
  <c r="AA51" i="3" s="1"/>
  <c r="Y22" i="3"/>
  <c r="Z22" i="3" s="1"/>
  <c r="AA22" i="3" s="1"/>
  <c r="Y20" i="3"/>
  <c r="Z20" i="3" s="1"/>
  <c r="Y18" i="3"/>
  <c r="Z18" i="3" s="1"/>
  <c r="AA18" i="3" s="1"/>
  <c r="Y17" i="3"/>
  <c r="Z17" i="3" s="1"/>
  <c r="AA17" i="3" s="1"/>
  <c r="Y15" i="3"/>
  <c r="Z15" i="3" s="1"/>
  <c r="AA15" i="3" s="1"/>
  <c r="Y14" i="3"/>
  <c r="Z14" i="3" s="1"/>
  <c r="AA14" i="3" s="1"/>
  <c r="Y12" i="3"/>
  <c r="Z12" i="3" s="1"/>
  <c r="AA12" i="3" s="1"/>
  <c r="Y8" i="3"/>
  <c r="Z8" i="3" s="1"/>
  <c r="AA8" i="3" s="1"/>
  <c r="Y10" i="3"/>
  <c r="Z10" i="3" s="1"/>
  <c r="AA10" i="3" s="1"/>
  <c r="Y6" i="3"/>
  <c r="Z6" i="3" s="1"/>
  <c r="AA6" i="3" s="1"/>
  <c r="Y5" i="3"/>
  <c r="AA65" i="3" l="1"/>
  <c r="AA80" i="3"/>
  <c r="AA20" i="3"/>
  <c r="AA50" i="3"/>
  <c r="AA35" i="3"/>
  <c r="Z5" i="3"/>
  <c r="AA5" i="3" l="1"/>
</calcChain>
</file>

<file path=xl/sharedStrings.xml><?xml version="1.0" encoding="utf-8"?>
<sst xmlns="http://schemas.openxmlformats.org/spreadsheetml/2006/main" count="247" uniqueCount="58">
  <si>
    <t>User: USER</t>
  </si>
  <si>
    <t>Path: C:\Program Files (x86)\BMG\CLARIOstar\User\Data\</t>
  </si>
  <si>
    <t>Test ID: 65</t>
  </si>
  <si>
    <t>Test Name: Nitrite colorimetric assay</t>
  </si>
  <si>
    <t>Date: 26/08/2019</t>
  </si>
  <si>
    <t>Time: 12:04:06</t>
  </si>
  <si>
    <t>ID1: nitrit 1-39</t>
  </si>
  <si>
    <t>Absorbance</t>
  </si>
  <si>
    <t>Absorbance values are displayed as OD</t>
  </si>
  <si>
    <t>Formula:</t>
  </si>
  <si>
    <t>Y = Slope * x + Offset</t>
  </si>
  <si>
    <t>Wavelength:</t>
  </si>
  <si>
    <t>Slope</t>
  </si>
  <si>
    <t>Offset</t>
  </si>
  <si>
    <t>r</t>
  </si>
  <si>
    <t>r²</t>
  </si>
  <si>
    <t>1. Blank corrected based on Raw Data (540)</t>
  </si>
  <si>
    <t>A</t>
  </si>
  <si>
    <t>B</t>
  </si>
  <si>
    <t>C</t>
  </si>
  <si>
    <t>D</t>
  </si>
  <si>
    <t>E</t>
  </si>
  <si>
    <t>F</t>
  </si>
  <si>
    <t>G</t>
  </si>
  <si>
    <t>H</t>
  </si>
  <si>
    <t>Average of all blanks used</t>
  </si>
  <si>
    <t>2. Average over replicates based on Blank corrected (540)</t>
  </si>
  <si>
    <t>3. Linear regression fit based on Blank corrected in uM (540)</t>
  </si>
  <si>
    <t>Blank</t>
  </si>
  <si>
    <t>Standard</t>
  </si>
  <si>
    <t>rep 1</t>
  </si>
  <si>
    <t>rep 2</t>
  </si>
  <si>
    <t>uM</t>
  </si>
  <si>
    <t>mg/L</t>
  </si>
  <si>
    <t>ID1: nitrit 40-78</t>
  </si>
  <si>
    <t>Time: 12:55:15</t>
  </si>
  <si>
    <t>Test ID: 66</t>
  </si>
  <si>
    <t>ID1: nitrit 79-90</t>
  </si>
  <si>
    <t>Time: 13:22:16</t>
  </si>
  <si>
    <t>Test ID: 67</t>
  </si>
  <si>
    <t>mol/L</t>
  </si>
  <si>
    <t>g/L</t>
  </si>
  <si>
    <t>sýni 1</t>
  </si>
  <si>
    <t>NO2</t>
  </si>
  <si>
    <t>NO2-N</t>
  </si>
  <si>
    <t>standard</t>
  </si>
  <si>
    <t>samples 1-39</t>
  </si>
  <si>
    <t>Samples 40-78</t>
  </si>
  <si>
    <t>Samples 79-90</t>
  </si>
  <si>
    <t>Sample nr</t>
  </si>
  <si>
    <t>ul sample used</t>
  </si>
  <si>
    <t>dilution faktor</t>
  </si>
  <si>
    <t>uM 540 nm</t>
  </si>
  <si>
    <t>corrected for dilution rep 1</t>
  </si>
  <si>
    <t>corrected for dilution  rep 2</t>
  </si>
  <si>
    <t>Mean</t>
  </si>
  <si>
    <t>mean</t>
  </si>
  <si>
    <t>mulitplied with 3.3.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</si>
</sst>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" xfId="0" applyBorder="1"/>
    <xf numFmtId="0" fontId="1" fillId="0" borderId="10" xfId="0" applyFont="1" applyBorder="1"/>
    <xf numFmtId="0" fontId="0" fillId="0" borderId="11" xfId="0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0" xfId="0" applyFont="1"/>
    <xf numFmtId="0" fontId="0" fillId="0" borderId="0" xfId="0" applyFill="1" applyBorder="1" applyAlignment="1">
      <alignment horizontal="right"/>
    </xf>
    <xf numFmtId="2" fontId="0" fillId="0" borderId="0" xfId="0" applyNumberFormat="1"/>
    <xf numFmtId="0" fontId="0" fillId="2" borderId="0" xfId="0" applyFill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2" fontId="0" fillId="2" borderId="0" xfId="0" applyNumberFormat="1" applyFill="1"/>
    <xf numFmtId="2" fontId="0" fillId="3" borderId="0" xfId="0" applyNumberFormat="1" applyFill="1"/>
    <xf numFmtId="2" fontId="0" fillId="4" borderId="0" xfId="0" applyNumberFormat="1" applyFill="1"/>
    <xf numFmtId="2" fontId="0" fillId="5" borderId="0" xfId="0" applyNumberFormat="1" applyFill="1"/>
    <xf numFmtId="2" fontId="0" fillId="6" borderId="0" xfId="0" applyNumberFormat="1" applyFill="1"/>
    <xf numFmtId="2" fontId="0" fillId="7" borderId="0" xfId="0" applyNumberFormat="1" applyFill="1"/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2" fontId="4" fillId="0" borderId="0" xfId="0" applyNumberFormat="1" applyFont="1"/>
    <xf numFmtId="0" fontId="4" fillId="0" borderId="8" xfId="0" applyFont="1" applyBorder="1" applyAlignment="1">
      <alignment horizontal="right"/>
    </xf>
    <xf numFmtId="0" fontId="4" fillId="0" borderId="0" xfId="0" applyFont="1"/>
    <xf numFmtId="2" fontId="4" fillId="6" borderId="0" xfId="0" applyNumberFormat="1" applyFont="1" applyFill="1"/>
    <xf numFmtId="0" fontId="4" fillId="0" borderId="0" xfId="0" applyFont="1" applyBorder="1" applyAlignment="1">
      <alignment horizontal="right"/>
    </xf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E37D3-A100-46B3-B5FE-AB953E916359}">
  <dimension ref="A3:Q45"/>
  <sheetViews>
    <sheetView topLeftCell="A25" workbookViewId="0">
      <selection activeCell="O55" sqref="O55"/>
    </sheetView>
  </sheetViews>
  <sheetFormatPr defaultRowHeight="15" x14ac:dyDescent="0.25"/>
  <cols>
    <col min="1" max="1" width="4.28515625" customWidth="1"/>
    <col min="15" max="15" width="30.7109375" customWidth="1"/>
  </cols>
  <sheetData>
    <row r="3" spans="1:15" x14ac:dyDescent="0.25">
      <c r="A3" s="1" t="s">
        <v>0</v>
      </c>
    </row>
    <row r="4" spans="1:15" x14ac:dyDescent="0.25">
      <c r="A4" s="1" t="s">
        <v>1</v>
      </c>
    </row>
    <row r="5" spans="1:15" x14ac:dyDescent="0.25">
      <c r="A5" s="1" t="s">
        <v>2</v>
      </c>
    </row>
    <row r="6" spans="1:15" x14ac:dyDescent="0.25">
      <c r="A6" s="1" t="s">
        <v>3</v>
      </c>
    </row>
    <row r="7" spans="1:15" x14ac:dyDescent="0.25">
      <c r="A7" s="1" t="s">
        <v>4</v>
      </c>
    </row>
    <row r="8" spans="1:15" x14ac:dyDescent="0.25">
      <c r="A8" s="1" t="s">
        <v>5</v>
      </c>
    </row>
    <row r="9" spans="1:15" x14ac:dyDescent="0.25">
      <c r="A9" s="1" t="s">
        <v>6</v>
      </c>
    </row>
    <row r="10" spans="1:15" x14ac:dyDescent="0.25">
      <c r="A10" s="1" t="s">
        <v>7</v>
      </c>
      <c r="D10" s="1" t="s">
        <v>8</v>
      </c>
    </row>
    <row r="14" spans="1:15" x14ac:dyDescent="0.25">
      <c r="B14" t="s">
        <v>16</v>
      </c>
      <c r="O14" s="12"/>
    </row>
    <row r="15" spans="1:15" x14ac:dyDescent="0.25"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>
        <v>10</v>
      </c>
      <c r="L15" s="2">
        <v>11</v>
      </c>
      <c r="M15" s="2">
        <v>12</v>
      </c>
      <c r="O15" s="13" t="s">
        <v>25</v>
      </c>
    </row>
    <row r="16" spans="1:15" x14ac:dyDescent="0.25">
      <c r="A16" s="2" t="s">
        <v>17</v>
      </c>
      <c r="B16" s="3">
        <v>-2.5999999999999999E-2</v>
      </c>
      <c r="C16" s="4">
        <v>-3.2000000000000001E-2</v>
      </c>
      <c r="D16" s="4"/>
      <c r="E16" s="4"/>
      <c r="F16" s="4">
        <v>0.34100000000000003</v>
      </c>
      <c r="G16" s="4">
        <v>0.34399999999999997</v>
      </c>
      <c r="H16" s="4">
        <v>0.33800000000000002</v>
      </c>
      <c r="I16" s="4">
        <v>0.34100000000000003</v>
      </c>
      <c r="J16" s="4">
        <v>6.2E-2</v>
      </c>
      <c r="K16" s="4">
        <v>6.4000000000000001E-2</v>
      </c>
      <c r="L16" s="4">
        <v>0.33500000000000002</v>
      </c>
      <c r="M16" s="5">
        <v>0.379</v>
      </c>
      <c r="O16" s="14"/>
    </row>
    <row r="17" spans="1:17" x14ac:dyDescent="0.25">
      <c r="A17" s="2" t="s">
        <v>18</v>
      </c>
      <c r="B17" s="6">
        <v>1.6E-2</v>
      </c>
      <c r="C17" s="7">
        <v>1.7000000000000001E-2</v>
      </c>
      <c r="D17" s="7">
        <v>0.33</v>
      </c>
      <c r="E17" s="7">
        <v>0.255</v>
      </c>
      <c r="F17" s="7">
        <v>0.32</v>
      </c>
      <c r="G17" s="7">
        <v>0.33200000000000002</v>
      </c>
      <c r="H17" s="7">
        <v>6.5000000000000002E-2</v>
      </c>
      <c r="I17" s="7">
        <v>5.7000000000000002E-2</v>
      </c>
      <c r="J17" s="7">
        <v>0.23400000000000001</v>
      </c>
      <c r="K17" s="7">
        <v>0.25800000000000001</v>
      </c>
      <c r="L17" s="7">
        <v>0.35</v>
      </c>
      <c r="M17" s="8">
        <v>0.35699999999999998</v>
      </c>
    </row>
    <row r="18" spans="1:17" x14ac:dyDescent="0.25">
      <c r="A18" s="2" t="s">
        <v>19</v>
      </c>
      <c r="B18" s="6">
        <v>7.4999999999999997E-2</v>
      </c>
      <c r="C18" s="7">
        <v>7.5999999999999998E-2</v>
      </c>
      <c r="D18" s="7">
        <v>0.35799999999999998</v>
      </c>
      <c r="E18" s="7">
        <v>0.33900000000000002</v>
      </c>
      <c r="F18" s="7">
        <v>0.34899999999999998</v>
      </c>
      <c r="G18" s="7">
        <v>0.30499999999999999</v>
      </c>
      <c r="H18" s="7">
        <v>0.19500000000000001</v>
      </c>
      <c r="I18" s="7">
        <v>0.13600000000000001</v>
      </c>
      <c r="J18" s="7">
        <v>0.29799999999999999</v>
      </c>
      <c r="K18" s="7">
        <v>0.28899999999999998</v>
      </c>
      <c r="L18" s="7">
        <v>0.35299999999999998</v>
      </c>
      <c r="M18" s="8">
        <v>0.35399999999999998</v>
      </c>
    </row>
    <row r="19" spans="1:17" x14ac:dyDescent="0.25">
      <c r="A19" s="2" t="s">
        <v>20</v>
      </c>
      <c r="B19" s="6">
        <v>9.4E-2</v>
      </c>
      <c r="C19" s="7">
        <v>9.1999999999999998E-2</v>
      </c>
      <c r="D19" s="7">
        <v>0.35799999999999998</v>
      </c>
      <c r="E19" s="7">
        <v>0.375</v>
      </c>
      <c r="F19" s="7">
        <v>0.23699999999999999</v>
      </c>
      <c r="G19" s="7">
        <v>0.25</v>
      </c>
      <c r="H19" s="7">
        <v>0.34300000000000003</v>
      </c>
      <c r="I19" s="7">
        <v>0.34699999999999998</v>
      </c>
      <c r="J19" s="7">
        <v>0.14699999999999999</v>
      </c>
      <c r="K19" s="7">
        <v>0.16500000000000001</v>
      </c>
      <c r="L19" s="7">
        <v>0.38900000000000001</v>
      </c>
      <c r="M19" s="8">
        <v>0.40899999999999997</v>
      </c>
      <c r="O19" t="s">
        <v>9</v>
      </c>
      <c r="P19" t="s">
        <v>10</v>
      </c>
    </row>
    <row r="20" spans="1:17" x14ac:dyDescent="0.25">
      <c r="A20" s="2" t="s">
        <v>21</v>
      </c>
      <c r="B20" s="6">
        <v>0.22500000000000001</v>
      </c>
      <c r="C20" s="7">
        <v>0.22500000000000001</v>
      </c>
      <c r="D20" s="7">
        <v>0.32500000000000001</v>
      </c>
      <c r="E20" s="7">
        <v>0.37</v>
      </c>
      <c r="F20" s="7">
        <v>0.33400000000000002</v>
      </c>
      <c r="G20" s="7">
        <v>0.32700000000000001</v>
      </c>
      <c r="H20" s="7">
        <v>0.35699999999999998</v>
      </c>
      <c r="I20" s="7">
        <v>0.36599999999999999</v>
      </c>
      <c r="J20" s="7">
        <v>0.32500000000000001</v>
      </c>
      <c r="K20" s="7">
        <v>0.33300000000000002</v>
      </c>
      <c r="L20" s="7">
        <v>0.36299999999999999</v>
      </c>
      <c r="M20" s="8">
        <v>0.34</v>
      </c>
    </row>
    <row r="21" spans="1:17" x14ac:dyDescent="0.25">
      <c r="A21" s="2" t="s">
        <v>22</v>
      </c>
      <c r="B21" s="6">
        <v>0.35799999999999998</v>
      </c>
      <c r="C21" s="7">
        <v>0.35799999999999998</v>
      </c>
      <c r="D21" s="7">
        <v>0.32900000000000001</v>
      </c>
      <c r="E21" s="7">
        <v>0.33900000000000002</v>
      </c>
      <c r="F21" s="7">
        <v>0.33</v>
      </c>
      <c r="G21" s="7">
        <v>0.33600000000000002</v>
      </c>
      <c r="H21" s="7">
        <v>0.32500000000000001</v>
      </c>
      <c r="I21" s="7">
        <v>0.34200000000000003</v>
      </c>
      <c r="J21" s="7">
        <v>0.01</v>
      </c>
      <c r="K21" s="7">
        <v>8.9999999999999993E-3</v>
      </c>
      <c r="L21" s="7">
        <v>0.38400000000000001</v>
      </c>
      <c r="M21" s="8">
        <v>0.36599999999999999</v>
      </c>
      <c r="O21" t="s">
        <v>11</v>
      </c>
      <c r="P21" t="s">
        <v>12</v>
      </c>
      <c r="Q21">
        <v>2.6831811263318118E-2</v>
      </c>
    </row>
    <row r="22" spans="1:17" x14ac:dyDescent="0.25">
      <c r="A22" s="2" t="s">
        <v>23</v>
      </c>
      <c r="B22" s="6">
        <v>0.49399999999999999</v>
      </c>
      <c r="C22" s="7">
        <v>0.48799999999999999</v>
      </c>
      <c r="D22" s="7">
        <v>0.34599999999999997</v>
      </c>
      <c r="E22" s="7">
        <v>0.34599999999999997</v>
      </c>
      <c r="F22" s="7">
        <v>0.29199999999999998</v>
      </c>
      <c r="G22" s="7">
        <v>0.21199999999999999</v>
      </c>
      <c r="H22" s="7">
        <v>0.315</v>
      </c>
      <c r="I22" s="7">
        <v>0.32700000000000001</v>
      </c>
      <c r="J22" s="7">
        <v>0.28199999999999997</v>
      </c>
      <c r="K22" s="7">
        <v>0.29299999999999998</v>
      </c>
      <c r="L22" s="7">
        <v>0.32800000000000001</v>
      </c>
      <c r="M22" s="8">
        <v>0.32800000000000001</v>
      </c>
      <c r="O22">
        <v>540</v>
      </c>
      <c r="P22" t="s">
        <v>13</v>
      </c>
      <c r="Q22">
        <v>-3.6809589041095943E-2</v>
      </c>
    </row>
    <row r="23" spans="1:17" x14ac:dyDescent="0.25">
      <c r="A23" s="2" t="s">
        <v>24</v>
      </c>
      <c r="B23" s="9">
        <v>0.63700000000000001</v>
      </c>
      <c r="C23" s="10">
        <v>0.65900000000000003</v>
      </c>
      <c r="D23" s="10">
        <v>0.34699999999999998</v>
      </c>
      <c r="E23" s="10">
        <v>0.35799999999999998</v>
      </c>
      <c r="F23" s="10">
        <v>0.28799999999999998</v>
      </c>
      <c r="G23" s="10">
        <v>0.316</v>
      </c>
      <c r="H23" s="10">
        <v>0.3</v>
      </c>
      <c r="I23" s="10">
        <v>0.29599999999999999</v>
      </c>
      <c r="J23" s="10">
        <v>0.32100000000000001</v>
      </c>
      <c r="K23" s="10">
        <v>0.34599999999999997</v>
      </c>
      <c r="L23" s="10">
        <v>0.40500000000000003</v>
      </c>
      <c r="M23" s="11">
        <v>0.36299999999999999</v>
      </c>
      <c r="P23" t="s">
        <v>14</v>
      </c>
      <c r="Q23">
        <v>0.99942385393216926</v>
      </c>
    </row>
    <row r="24" spans="1:17" x14ac:dyDescent="0.25">
      <c r="P24" t="s">
        <v>15</v>
      </c>
      <c r="Q24">
        <v>0.99884803980862991</v>
      </c>
    </row>
    <row r="25" spans="1:17" x14ac:dyDescent="0.25">
      <c r="B25" t="s">
        <v>26</v>
      </c>
    </row>
    <row r="26" spans="1:17" x14ac:dyDescent="0.25">
      <c r="B26" s="2">
        <v>1</v>
      </c>
      <c r="C26" s="2">
        <v>2</v>
      </c>
      <c r="D26" s="2">
        <v>3</v>
      </c>
      <c r="E26" s="2">
        <v>4</v>
      </c>
      <c r="F26" s="2">
        <v>5</v>
      </c>
      <c r="G26" s="2">
        <v>6</v>
      </c>
      <c r="H26" s="2">
        <v>7</v>
      </c>
      <c r="I26" s="2">
        <v>8</v>
      </c>
      <c r="J26" s="2">
        <v>9</v>
      </c>
      <c r="K26" s="2">
        <v>10</v>
      </c>
      <c r="L26" s="2">
        <v>11</v>
      </c>
      <c r="M26" s="2">
        <v>12</v>
      </c>
    </row>
    <row r="27" spans="1:17" x14ac:dyDescent="0.25">
      <c r="A27" s="2" t="s">
        <v>17</v>
      </c>
      <c r="B27" s="3">
        <v>-2.9000000000000001E-2</v>
      </c>
      <c r="C27" s="4">
        <v>-2.9000000000000001E-2</v>
      </c>
      <c r="D27" s="4"/>
      <c r="E27" s="4"/>
      <c r="F27" s="4">
        <v>0.34200000000000003</v>
      </c>
      <c r="G27" s="4">
        <v>0.34200000000000003</v>
      </c>
      <c r="H27" s="4">
        <v>0.33900000000000002</v>
      </c>
      <c r="I27" s="4">
        <v>0.33900000000000002</v>
      </c>
      <c r="J27" s="4">
        <v>6.2E-2</v>
      </c>
      <c r="K27" s="4">
        <v>6.2E-2</v>
      </c>
      <c r="L27" s="4">
        <v>0.35699999999999998</v>
      </c>
      <c r="M27" s="5">
        <v>0.35699999999999998</v>
      </c>
    </row>
    <row r="28" spans="1:17" x14ac:dyDescent="0.25">
      <c r="A28" s="2" t="s">
        <v>18</v>
      </c>
      <c r="B28" s="6">
        <v>1.7000000000000001E-2</v>
      </c>
      <c r="C28" s="7">
        <v>1.7000000000000001E-2</v>
      </c>
      <c r="D28" s="39">
        <v>0.29299999999999998</v>
      </c>
      <c r="E28" s="7">
        <v>0.29299999999999998</v>
      </c>
      <c r="F28" s="7">
        <v>0.32600000000000001</v>
      </c>
      <c r="G28" s="7">
        <v>0.32600000000000001</v>
      </c>
      <c r="H28" s="7">
        <v>6.2E-2</v>
      </c>
      <c r="I28" s="7">
        <v>6.2E-2</v>
      </c>
      <c r="J28" s="7">
        <v>0.20599999999999999</v>
      </c>
      <c r="K28" s="7">
        <v>0.20599999999999999</v>
      </c>
      <c r="L28" s="7">
        <v>0.35299999999999998</v>
      </c>
      <c r="M28" s="8">
        <v>0.35299999999999998</v>
      </c>
      <c r="O28">
        <f>D28-Q22</f>
        <v>0.32980958904109592</v>
      </c>
      <c r="P28">
        <f>O28*O29</f>
        <v>6.5961917808219184</v>
      </c>
    </row>
    <row r="29" spans="1:17" x14ac:dyDescent="0.25">
      <c r="A29" s="2" t="s">
        <v>19</v>
      </c>
      <c r="B29" s="6">
        <v>7.4999999999999997E-2</v>
      </c>
      <c r="C29" s="7">
        <v>7.4999999999999997E-2</v>
      </c>
      <c r="D29" s="7">
        <v>0.34799999999999998</v>
      </c>
      <c r="E29" s="7">
        <v>0.34799999999999998</v>
      </c>
      <c r="F29" s="7">
        <v>0.32700000000000001</v>
      </c>
      <c r="G29" s="7">
        <v>0.32700000000000001</v>
      </c>
      <c r="H29" s="7">
        <v>0.20599999999999999</v>
      </c>
      <c r="I29" s="7">
        <v>0.20599999999999999</v>
      </c>
      <c r="J29" s="7">
        <v>0.31900000000000001</v>
      </c>
      <c r="K29" s="7">
        <v>0.31900000000000001</v>
      </c>
      <c r="L29" s="7">
        <v>0.35399999999999998</v>
      </c>
      <c r="M29" s="8">
        <v>0.35399999999999998</v>
      </c>
      <c r="O29">
        <f>200/10</f>
        <v>20</v>
      </c>
    </row>
    <row r="30" spans="1:17" x14ac:dyDescent="0.25">
      <c r="A30" s="2" t="s">
        <v>20</v>
      </c>
      <c r="B30" s="6">
        <v>9.2999999999999999E-2</v>
      </c>
      <c r="C30" s="7">
        <v>9.2999999999999999E-2</v>
      </c>
      <c r="D30" s="7">
        <v>0.36599999999999999</v>
      </c>
      <c r="E30" s="7">
        <v>0.36599999999999999</v>
      </c>
      <c r="F30" s="7">
        <v>0.24299999999999999</v>
      </c>
      <c r="G30" s="7">
        <v>0.24299999999999999</v>
      </c>
      <c r="H30" s="7">
        <v>0.31900000000000001</v>
      </c>
      <c r="I30" s="7">
        <v>0.31900000000000001</v>
      </c>
      <c r="J30" s="7">
        <v>0.25900000000000001</v>
      </c>
      <c r="K30" s="7">
        <v>0.25900000000000001</v>
      </c>
      <c r="L30" s="7">
        <v>0.39900000000000002</v>
      </c>
      <c r="M30" s="8">
        <v>0.39900000000000002</v>
      </c>
    </row>
    <row r="31" spans="1:17" x14ac:dyDescent="0.25">
      <c r="A31" s="2" t="s">
        <v>21</v>
      </c>
      <c r="B31" s="6">
        <v>0.22500000000000001</v>
      </c>
      <c r="C31" s="7">
        <v>0.22500000000000001</v>
      </c>
      <c r="D31" s="7">
        <v>0.34799999999999998</v>
      </c>
      <c r="E31" s="7">
        <v>0.34799999999999998</v>
      </c>
      <c r="F31" s="7">
        <v>0.33100000000000002</v>
      </c>
      <c r="G31" s="7">
        <v>0.33100000000000002</v>
      </c>
      <c r="H31" s="7">
        <v>0.25900000000000001</v>
      </c>
      <c r="I31" s="7">
        <v>0.25900000000000001</v>
      </c>
      <c r="J31" s="7">
        <v>0.33100000000000002</v>
      </c>
      <c r="K31" s="7">
        <v>0.33100000000000002</v>
      </c>
      <c r="L31" s="7">
        <v>0.35099999999999998</v>
      </c>
      <c r="M31" s="8">
        <v>0.35099999999999998</v>
      </c>
    </row>
    <row r="32" spans="1:17" x14ac:dyDescent="0.25">
      <c r="A32" s="2" t="s">
        <v>22</v>
      </c>
      <c r="B32" s="6">
        <v>0.35799999999999998</v>
      </c>
      <c r="C32" s="7">
        <v>0.35799999999999998</v>
      </c>
      <c r="D32" s="7">
        <v>0.33400000000000002</v>
      </c>
      <c r="E32" s="7">
        <v>0.33400000000000002</v>
      </c>
      <c r="F32" s="7">
        <v>0.33300000000000002</v>
      </c>
      <c r="G32" s="7">
        <v>0.33300000000000002</v>
      </c>
      <c r="H32" s="7">
        <v>0.33100000000000002</v>
      </c>
      <c r="I32" s="7">
        <v>0.33100000000000002</v>
      </c>
      <c r="J32" s="7">
        <v>0.16500000000000001</v>
      </c>
      <c r="K32" s="7">
        <v>0.16500000000000001</v>
      </c>
      <c r="L32" s="7">
        <v>0.375</v>
      </c>
      <c r="M32" s="8">
        <v>0.375</v>
      </c>
    </row>
    <row r="33" spans="1:17" x14ac:dyDescent="0.25">
      <c r="A33" s="2" t="s">
        <v>23</v>
      </c>
      <c r="B33" s="6">
        <v>0.49099999999999999</v>
      </c>
      <c r="C33" s="7">
        <v>0.49099999999999999</v>
      </c>
      <c r="D33" s="7">
        <v>0.34599999999999997</v>
      </c>
      <c r="E33" s="7">
        <v>0.34599999999999997</v>
      </c>
      <c r="F33" s="7">
        <v>0.252</v>
      </c>
      <c r="G33" s="7">
        <v>0.252</v>
      </c>
      <c r="H33" s="7">
        <v>0.16500000000000001</v>
      </c>
      <c r="I33" s="7">
        <v>0.16500000000000001</v>
      </c>
      <c r="J33" s="7">
        <v>0.29299999999999998</v>
      </c>
      <c r="K33" s="7">
        <v>0.29299999999999998</v>
      </c>
      <c r="L33" s="7">
        <v>0.32800000000000001</v>
      </c>
      <c r="M33" s="8">
        <v>0.32800000000000001</v>
      </c>
    </row>
    <row r="34" spans="1:17" x14ac:dyDescent="0.25">
      <c r="A34" s="2" t="s">
        <v>24</v>
      </c>
      <c r="B34" s="9">
        <v>0.64800000000000002</v>
      </c>
      <c r="C34" s="10">
        <v>0.64800000000000002</v>
      </c>
      <c r="D34" s="10">
        <v>0.35199999999999998</v>
      </c>
      <c r="E34" s="10">
        <v>0.35199999999999998</v>
      </c>
      <c r="F34" s="10">
        <v>0.30199999999999999</v>
      </c>
      <c r="G34" s="10">
        <v>0.30199999999999999</v>
      </c>
      <c r="H34" s="10">
        <v>0.29299999999999998</v>
      </c>
      <c r="I34" s="10">
        <v>0.29299999999999998</v>
      </c>
      <c r="J34" s="10">
        <v>0.33400000000000002</v>
      </c>
      <c r="K34" s="10">
        <v>0.33400000000000002</v>
      </c>
      <c r="L34" s="10">
        <v>0.38400000000000001</v>
      </c>
      <c r="M34" s="11">
        <v>0.38400000000000001</v>
      </c>
    </row>
    <row r="36" spans="1:17" x14ac:dyDescent="0.25">
      <c r="B36" t="s">
        <v>27</v>
      </c>
    </row>
    <row r="37" spans="1:17" x14ac:dyDescent="0.25">
      <c r="B37" s="2">
        <v>1</v>
      </c>
      <c r="C37" s="2">
        <v>2</v>
      </c>
      <c r="D37" s="2">
        <v>3</v>
      </c>
      <c r="E37" s="2">
        <v>4</v>
      </c>
      <c r="F37" s="2">
        <v>5</v>
      </c>
      <c r="G37" s="2">
        <v>6</v>
      </c>
      <c r="H37" s="2">
        <v>7</v>
      </c>
      <c r="I37" s="2">
        <v>8</v>
      </c>
      <c r="J37" s="2">
        <v>9</v>
      </c>
      <c r="K37" s="2">
        <v>10</v>
      </c>
      <c r="L37" s="2">
        <v>11</v>
      </c>
      <c r="M37" s="2">
        <v>12</v>
      </c>
    </row>
    <row r="38" spans="1:17" x14ac:dyDescent="0.25">
      <c r="A38" s="2" t="s">
        <v>17</v>
      </c>
      <c r="B38" s="3">
        <v>0.40300000000000002</v>
      </c>
      <c r="C38" s="4">
        <v>0.19400000000000001</v>
      </c>
      <c r="D38" s="4"/>
      <c r="E38" s="4"/>
      <c r="F38" s="4">
        <v>14.077</v>
      </c>
      <c r="G38" s="4">
        <v>14.185</v>
      </c>
      <c r="H38" s="4">
        <v>13.961</v>
      </c>
      <c r="I38" s="4">
        <v>14.061999999999999</v>
      </c>
      <c r="J38" s="4">
        <v>3.6749999999999998</v>
      </c>
      <c r="K38" s="4">
        <v>3.738</v>
      </c>
      <c r="L38" s="4">
        <v>13.872</v>
      </c>
      <c r="M38" s="5">
        <v>15.507999999999999</v>
      </c>
    </row>
    <row r="39" spans="1:17" x14ac:dyDescent="0.25">
      <c r="A39" s="2" t="s">
        <v>18</v>
      </c>
      <c r="B39" s="6">
        <v>1.972</v>
      </c>
      <c r="C39" s="7">
        <v>2.02</v>
      </c>
      <c r="D39" s="7">
        <v>13.678000000000001</v>
      </c>
      <c r="E39" s="7">
        <v>10.872</v>
      </c>
      <c r="F39" s="7">
        <v>13.308999999999999</v>
      </c>
      <c r="G39" s="7">
        <v>13.738</v>
      </c>
      <c r="H39" s="7">
        <v>3.7869999999999999</v>
      </c>
      <c r="I39" s="7">
        <v>3.504</v>
      </c>
      <c r="J39" s="7">
        <v>10.085000000000001</v>
      </c>
      <c r="K39" s="7">
        <v>10.994999999999999</v>
      </c>
      <c r="L39" s="7">
        <v>14.404999999999999</v>
      </c>
      <c r="M39" s="8">
        <v>14.666</v>
      </c>
      <c r="O39">
        <f>D39*20</f>
        <v>273.56</v>
      </c>
    </row>
    <row r="40" spans="1:17" x14ac:dyDescent="0.25">
      <c r="A40" s="2" t="s">
        <v>19</v>
      </c>
      <c r="B40" s="6">
        <v>4.1779999999999999</v>
      </c>
      <c r="C40" s="7">
        <v>4.1890000000000001</v>
      </c>
      <c r="D40" s="7">
        <v>14.702999999999999</v>
      </c>
      <c r="E40" s="7">
        <v>13.999000000000001</v>
      </c>
      <c r="F40" s="7">
        <v>14.385999999999999</v>
      </c>
      <c r="G40" s="7">
        <v>12.75</v>
      </c>
      <c r="H40" s="7">
        <v>8.6539999999999999</v>
      </c>
      <c r="I40" s="7">
        <v>6.4550000000000001</v>
      </c>
      <c r="J40" s="7">
        <v>12.497</v>
      </c>
      <c r="K40" s="7">
        <v>12.124000000000001</v>
      </c>
      <c r="L40" s="7">
        <v>14.513</v>
      </c>
      <c r="M40" s="8">
        <v>14.58</v>
      </c>
    </row>
    <row r="41" spans="1:17" x14ac:dyDescent="0.25">
      <c r="A41" s="2" t="s">
        <v>20</v>
      </c>
      <c r="B41" s="6">
        <v>4.883</v>
      </c>
      <c r="C41" s="7">
        <v>4.7969999999999997</v>
      </c>
      <c r="D41" s="7">
        <v>14.702999999999999</v>
      </c>
      <c r="E41" s="7">
        <v>15.355</v>
      </c>
      <c r="F41" s="7">
        <v>10.205</v>
      </c>
      <c r="G41" s="7">
        <v>10.689</v>
      </c>
      <c r="H41" s="7">
        <v>14.159000000000001</v>
      </c>
      <c r="I41" s="7">
        <v>14.289</v>
      </c>
      <c r="J41" s="7">
        <v>6.8620000000000001</v>
      </c>
      <c r="K41" s="7">
        <v>7.5359999999999996</v>
      </c>
      <c r="L41" s="7">
        <v>15.884</v>
      </c>
      <c r="M41" s="8">
        <v>16.600000000000001</v>
      </c>
    </row>
    <row r="42" spans="1:17" x14ac:dyDescent="0.25">
      <c r="A42" s="2" t="s">
        <v>21</v>
      </c>
      <c r="B42" s="6">
        <v>9.7539999999999996</v>
      </c>
      <c r="C42" s="7">
        <v>9.7650000000000006</v>
      </c>
      <c r="D42" s="7">
        <v>13.496</v>
      </c>
      <c r="E42" s="7">
        <v>15.176</v>
      </c>
      <c r="F42" s="7">
        <v>13.835000000000001</v>
      </c>
      <c r="G42" s="7">
        <v>13.57</v>
      </c>
      <c r="H42" s="7">
        <v>14.666</v>
      </c>
      <c r="I42" s="7">
        <v>15.009</v>
      </c>
      <c r="J42" s="7">
        <v>13.499000000000001</v>
      </c>
      <c r="K42" s="7">
        <v>13.794</v>
      </c>
      <c r="L42" s="7">
        <v>14.897</v>
      </c>
      <c r="M42" s="8">
        <v>14.036</v>
      </c>
      <c r="O42">
        <f>D17-Q22</f>
        <v>0.36680958904109595</v>
      </c>
    </row>
    <row r="43" spans="1:17" x14ac:dyDescent="0.25">
      <c r="A43" s="2" t="s">
        <v>22</v>
      </c>
      <c r="B43" s="6">
        <v>14.725</v>
      </c>
      <c r="C43" s="7">
        <v>14.711</v>
      </c>
      <c r="D43" s="7">
        <v>13.637</v>
      </c>
      <c r="E43" s="7">
        <v>14.01</v>
      </c>
      <c r="F43" s="7">
        <v>13.66</v>
      </c>
      <c r="G43" s="7">
        <v>13.879</v>
      </c>
      <c r="H43" s="7">
        <v>13.477</v>
      </c>
      <c r="I43" s="7">
        <v>14.122</v>
      </c>
      <c r="J43" s="7">
        <v>1.73</v>
      </c>
      <c r="K43" s="7">
        <v>1.7070000000000001</v>
      </c>
      <c r="L43" s="7">
        <v>15.676</v>
      </c>
      <c r="M43" s="8">
        <v>15.031000000000001</v>
      </c>
      <c r="O43">
        <f>O42/Q21</f>
        <v>13.670698017414981</v>
      </c>
    </row>
    <row r="44" spans="1:17" x14ac:dyDescent="0.25">
      <c r="A44" s="2" t="s">
        <v>23</v>
      </c>
      <c r="B44" s="6">
        <v>19.797999999999998</v>
      </c>
      <c r="C44" s="7">
        <v>19.562999999999999</v>
      </c>
      <c r="D44" s="7">
        <v>14.252000000000001</v>
      </c>
      <c r="E44" s="7">
        <v>14.278</v>
      </c>
      <c r="F44" s="7">
        <v>12.243</v>
      </c>
      <c r="G44" s="7">
        <v>9.2769999999999992</v>
      </c>
      <c r="H44" s="7">
        <v>13.119</v>
      </c>
      <c r="I44" s="7">
        <v>13.558999999999999</v>
      </c>
      <c r="J44" s="7">
        <v>11.867000000000001</v>
      </c>
      <c r="K44" s="7">
        <v>12.298999999999999</v>
      </c>
      <c r="L44" s="7">
        <v>13.596</v>
      </c>
      <c r="M44" s="8">
        <v>13.581</v>
      </c>
      <c r="O44">
        <f>O43*(200/10)</f>
        <v>273.41396034829961</v>
      </c>
      <c r="P44" t="s">
        <v>32</v>
      </c>
      <c r="Q44" t="s">
        <v>42</v>
      </c>
    </row>
    <row r="45" spans="1:17" x14ac:dyDescent="0.25">
      <c r="A45" s="2" t="s">
        <v>24</v>
      </c>
      <c r="B45" s="9">
        <v>25.123999999999999</v>
      </c>
      <c r="C45" s="10">
        <v>25.925000000000001</v>
      </c>
      <c r="D45" s="10">
        <v>14.304</v>
      </c>
      <c r="E45" s="10">
        <v>14.707000000000001</v>
      </c>
      <c r="F45" s="10">
        <v>12.09</v>
      </c>
      <c r="G45" s="10">
        <v>13.13</v>
      </c>
      <c r="H45" s="10">
        <v>12.571</v>
      </c>
      <c r="I45" s="10">
        <v>12.411</v>
      </c>
      <c r="J45" s="10">
        <v>13.343</v>
      </c>
      <c r="K45" s="10">
        <v>14.282</v>
      </c>
      <c r="L45" s="10">
        <v>16.457999999999998</v>
      </c>
      <c r="M45" s="11">
        <v>14.901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3B41F-2889-4CCB-9864-0D8AAADD0619}">
  <dimension ref="A3:D17"/>
  <sheetViews>
    <sheetView workbookViewId="0">
      <selection activeCell="G29" sqref="G29"/>
    </sheetView>
  </sheetViews>
  <sheetFormatPr defaultRowHeight="15" x14ac:dyDescent="0.25"/>
  <sheetData>
    <row r="3" spans="1:4" x14ac:dyDescent="0.25">
      <c r="A3" s="1" t="s">
        <v>0</v>
      </c>
    </row>
    <row r="4" spans="1:4" x14ac:dyDescent="0.25">
      <c r="A4" s="1" t="s">
        <v>1</v>
      </c>
    </row>
    <row r="5" spans="1:4" x14ac:dyDescent="0.25">
      <c r="A5" s="1" t="s">
        <v>2</v>
      </c>
    </row>
    <row r="6" spans="1:4" x14ac:dyDescent="0.25">
      <c r="A6" s="1" t="s">
        <v>3</v>
      </c>
    </row>
    <row r="7" spans="1:4" x14ac:dyDescent="0.25">
      <c r="A7" s="1" t="s">
        <v>4</v>
      </c>
    </row>
    <row r="8" spans="1:4" x14ac:dyDescent="0.25">
      <c r="A8" s="1" t="s">
        <v>5</v>
      </c>
    </row>
    <row r="9" spans="1:4" x14ac:dyDescent="0.25">
      <c r="A9" s="1" t="s">
        <v>6</v>
      </c>
    </row>
    <row r="10" spans="1:4" x14ac:dyDescent="0.25">
      <c r="A10" s="1" t="s">
        <v>7</v>
      </c>
      <c r="D10" s="1" t="s">
        <v>8</v>
      </c>
    </row>
    <row r="12" spans="1:4" x14ac:dyDescent="0.25">
      <c r="A12" t="s">
        <v>9</v>
      </c>
      <c r="B12" t="s">
        <v>10</v>
      </c>
    </row>
    <row r="14" spans="1:4" x14ac:dyDescent="0.25">
      <c r="A14" t="s">
        <v>11</v>
      </c>
      <c r="B14" t="s">
        <v>12</v>
      </c>
      <c r="C14">
        <v>2.6831811263318118E-2</v>
      </c>
    </row>
    <row r="15" spans="1:4" x14ac:dyDescent="0.25">
      <c r="A15">
        <v>540</v>
      </c>
      <c r="B15" t="s">
        <v>13</v>
      </c>
      <c r="C15">
        <v>-3.6809589041095943E-2</v>
      </c>
    </row>
    <row r="16" spans="1:4" x14ac:dyDescent="0.25">
      <c r="B16" t="s">
        <v>14</v>
      </c>
      <c r="C16">
        <v>0.99942385393216926</v>
      </c>
    </row>
    <row r="17" spans="2:3" x14ac:dyDescent="0.25">
      <c r="B17" t="s">
        <v>15</v>
      </c>
      <c r="C17">
        <v>0.99884803980862991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877A6-F0A1-4081-8039-2054DC9754F3}">
  <dimension ref="A3:Q45"/>
  <sheetViews>
    <sheetView topLeftCell="A13" workbookViewId="0">
      <selection activeCell="O44" sqref="O44"/>
    </sheetView>
  </sheetViews>
  <sheetFormatPr defaultRowHeight="15" x14ac:dyDescent="0.25"/>
  <cols>
    <col min="1" max="1" width="4.28515625" customWidth="1"/>
    <col min="15" max="15" width="30.7109375" customWidth="1"/>
  </cols>
  <sheetData>
    <row r="3" spans="1:15" x14ac:dyDescent="0.25">
      <c r="A3" t="s">
        <v>0</v>
      </c>
    </row>
    <row r="4" spans="1:15" x14ac:dyDescent="0.25">
      <c r="A4" t="s">
        <v>1</v>
      </c>
    </row>
    <row r="5" spans="1:15" x14ac:dyDescent="0.25">
      <c r="A5" t="s">
        <v>36</v>
      </c>
    </row>
    <row r="6" spans="1:15" x14ac:dyDescent="0.25">
      <c r="A6" t="s">
        <v>3</v>
      </c>
    </row>
    <row r="7" spans="1:15" x14ac:dyDescent="0.25">
      <c r="A7" t="s">
        <v>4</v>
      </c>
    </row>
    <row r="8" spans="1:15" x14ac:dyDescent="0.25">
      <c r="A8" t="s">
        <v>35</v>
      </c>
    </row>
    <row r="9" spans="1:15" x14ac:dyDescent="0.25">
      <c r="A9" t="s">
        <v>34</v>
      </c>
    </row>
    <row r="10" spans="1:15" x14ac:dyDescent="0.25">
      <c r="A10" t="s">
        <v>7</v>
      </c>
      <c r="D10" t="s">
        <v>8</v>
      </c>
    </row>
    <row r="14" spans="1:15" x14ac:dyDescent="0.25">
      <c r="B14" t="s">
        <v>16</v>
      </c>
      <c r="O14" s="12"/>
    </row>
    <row r="15" spans="1:15" x14ac:dyDescent="0.25"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>
        <v>10</v>
      </c>
      <c r="L15" s="2">
        <v>11</v>
      </c>
      <c r="M15" s="2">
        <v>12</v>
      </c>
      <c r="O15" s="13" t="s">
        <v>25</v>
      </c>
    </row>
    <row r="16" spans="1:15" x14ac:dyDescent="0.25">
      <c r="A16" s="2" t="s">
        <v>17</v>
      </c>
      <c r="B16" s="3">
        <v>-3.5999999999999997E-2</v>
      </c>
      <c r="C16" s="4">
        <v>-2.1999999999999999E-2</v>
      </c>
      <c r="D16" s="4"/>
      <c r="E16" s="4"/>
      <c r="F16" s="4">
        <v>0.28899999999999998</v>
      </c>
      <c r="G16" s="4">
        <v>0.308</v>
      </c>
      <c r="H16" s="4">
        <v>0.28499999999999998</v>
      </c>
      <c r="I16" s="4">
        <v>0.29699999999999999</v>
      </c>
      <c r="J16" s="4">
        <v>0.29599999999999999</v>
      </c>
      <c r="K16" s="4">
        <v>0.25700000000000001</v>
      </c>
      <c r="L16" s="4">
        <v>0.27700000000000002</v>
      </c>
      <c r="M16" s="5">
        <v>0.25900000000000001</v>
      </c>
      <c r="O16" s="14"/>
    </row>
    <row r="17" spans="1:17" x14ac:dyDescent="0.25">
      <c r="A17" s="2" t="s">
        <v>18</v>
      </c>
      <c r="B17" s="6">
        <v>0.125</v>
      </c>
      <c r="C17" s="25">
        <v>0.14899999999999999</v>
      </c>
      <c r="D17" s="25">
        <v>0.28199999999999997</v>
      </c>
      <c r="E17" s="25">
        <v>0.29699999999999999</v>
      </c>
      <c r="F17" s="25">
        <v>0.29799999999999999</v>
      </c>
      <c r="G17" s="25">
        <v>0.28999999999999998</v>
      </c>
      <c r="H17" s="25">
        <v>0.30599999999999999</v>
      </c>
      <c r="I17" s="25">
        <v>0.30499999999999999</v>
      </c>
      <c r="J17" s="25">
        <v>0.33</v>
      </c>
      <c r="K17" s="25">
        <v>0.36699999999999999</v>
      </c>
      <c r="L17" s="25">
        <v>0.23899999999999999</v>
      </c>
      <c r="M17" s="8">
        <v>0.26600000000000001</v>
      </c>
    </row>
    <row r="18" spans="1:17" x14ac:dyDescent="0.25">
      <c r="A18" s="2" t="s">
        <v>19</v>
      </c>
      <c r="B18" s="6">
        <v>0.184</v>
      </c>
      <c r="C18" s="25">
        <v>0.19700000000000001</v>
      </c>
      <c r="D18" s="25">
        <v>0.32500000000000001</v>
      </c>
      <c r="E18" s="25">
        <v>0.29399999999999998</v>
      </c>
      <c r="F18" s="25">
        <v>0.29099999999999998</v>
      </c>
      <c r="G18" s="25">
        <v>0.29699999999999999</v>
      </c>
      <c r="H18" s="25">
        <v>0.30499999999999999</v>
      </c>
      <c r="I18" s="25">
        <v>0.316</v>
      </c>
      <c r="J18" s="25">
        <v>0.24099999999999999</v>
      </c>
      <c r="K18" s="25">
        <v>0.27200000000000002</v>
      </c>
      <c r="L18" s="25">
        <v>0.35099999999999998</v>
      </c>
      <c r="M18" s="8">
        <v>0.317</v>
      </c>
      <c r="O18" t="s">
        <v>9</v>
      </c>
      <c r="P18" t="s">
        <v>10</v>
      </c>
    </row>
    <row r="19" spans="1:17" x14ac:dyDescent="0.25">
      <c r="A19" s="2" t="s">
        <v>20</v>
      </c>
      <c r="B19" s="6">
        <v>0.22800000000000001</v>
      </c>
      <c r="C19" s="25">
        <v>0.217</v>
      </c>
      <c r="D19" s="25">
        <v>0.27100000000000002</v>
      </c>
      <c r="E19" s="25">
        <v>0.28100000000000003</v>
      </c>
      <c r="F19" s="25">
        <v>0.23599999999999999</v>
      </c>
      <c r="G19" s="25">
        <v>0.249</v>
      </c>
      <c r="H19" s="25">
        <v>0.26800000000000002</v>
      </c>
      <c r="I19" s="25">
        <v>0.28699999999999998</v>
      </c>
      <c r="J19" s="25">
        <v>0.32400000000000001</v>
      </c>
      <c r="K19" s="25">
        <v>0.33200000000000002</v>
      </c>
      <c r="L19" s="25">
        <v>0.31900000000000001</v>
      </c>
      <c r="M19" s="8">
        <v>0.29499999999999998</v>
      </c>
    </row>
    <row r="20" spans="1:17" x14ac:dyDescent="0.25">
      <c r="A20" s="2" t="s">
        <v>21</v>
      </c>
      <c r="B20" s="6">
        <v>0.35299999999999998</v>
      </c>
      <c r="C20" s="25">
        <v>0.35799999999999998</v>
      </c>
      <c r="D20" s="25">
        <v>0.35499999999999998</v>
      </c>
      <c r="E20" s="25">
        <v>0.31900000000000001</v>
      </c>
      <c r="F20" s="25">
        <v>0.316</v>
      </c>
      <c r="G20" s="25">
        <v>0.30199999999999999</v>
      </c>
      <c r="H20" s="25">
        <v>0.29599999999999999</v>
      </c>
      <c r="I20" s="25">
        <v>0.32</v>
      </c>
      <c r="J20" s="25">
        <v>0.26</v>
      </c>
      <c r="K20" s="25">
        <v>0.27300000000000002</v>
      </c>
      <c r="L20" s="25">
        <v>0.30299999999999999</v>
      </c>
      <c r="M20" s="8">
        <v>0.314</v>
      </c>
      <c r="O20" t="s">
        <v>11</v>
      </c>
      <c r="P20" t="s">
        <v>12</v>
      </c>
      <c r="Q20">
        <v>3.0840291367688632E-2</v>
      </c>
    </row>
    <row r="21" spans="1:17" x14ac:dyDescent="0.25">
      <c r="A21" s="2" t="s">
        <v>22</v>
      </c>
      <c r="B21" s="6">
        <v>0.52800000000000002</v>
      </c>
      <c r="C21" s="25">
        <v>0.51400000000000001</v>
      </c>
      <c r="D21" s="25">
        <v>0.247</v>
      </c>
      <c r="E21" s="25">
        <v>0.24399999999999999</v>
      </c>
      <c r="F21" s="25">
        <v>0.32100000000000001</v>
      </c>
      <c r="G21" s="25">
        <v>0.312</v>
      </c>
      <c r="H21" s="25">
        <v>0.27800000000000002</v>
      </c>
      <c r="I21" s="25">
        <v>0.29299999999999998</v>
      </c>
      <c r="J21" s="25">
        <v>0.27900000000000003</v>
      </c>
      <c r="K21" s="25">
        <v>0.27800000000000002</v>
      </c>
      <c r="L21" s="25">
        <v>0.28399999999999997</v>
      </c>
      <c r="M21" s="8">
        <v>0.29899999999999999</v>
      </c>
      <c r="O21">
        <v>540</v>
      </c>
      <c r="P21" t="s">
        <v>13</v>
      </c>
      <c r="Q21">
        <v>4.3329549902152584E-2</v>
      </c>
    </row>
    <row r="22" spans="1:17" x14ac:dyDescent="0.25">
      <c r="A22" s="2" t="s">
        <v>23</v>
      </c>
      <c r="B22" s="6">
        <v>0.64600000000000002</v>
      </c>
      <c r="C22" s="25">
        <v>0.61699999999999999</v>
      </c>
      <c r="D22" s="25">
        <v>0.23400000000000001</v>
      </c>
      <c r="E22" s="25">
        <v>0.23599999999999999</v>
      </c>
      <c r="F22" s="25">
        <v>0.29299999999999998</v>
      </c>
      <c r="G22" s="25">
        <v>0.27300000000000002</v>
      </c>
      <c r="H22" s="25">
        <v>0.27100000000000002</v>
      </c>
      <c r="I22" s="25">
        <v>0.27800000000000002</v>
      </c>
      <c r="J22" s="25">
        <v>0.28499999999999998</v>
      </c>
      <c r="K22" s="25">
        <v>0.27700000000000002</v>
      </c>
      <c r="L22" s="25">
        <v>0.25700000000000001</v>
      </c>
      <c r="M22" s="8">
        <v>0.26300000000000001</v>
      </c>
      <c r="P22" t="s">
        <v>14</v>
      </c>
      <c r="Q22">
        <v>0.99232010967408624</v>
      </c>
    </row>
    <row r="23" spans="1:17" x14ac:dyDescent="0.25">
      <c r="A23" s="2" t="s">
        <v>24</v>
      </c>
      <c r="B23" s="9">
        <v>0.82</v>
      </c>
      <c r="C23" s="10">
        <v>0.81100000000000005</v>
      </c>
      <c r="D23" s="10">
        <v>0.27400000000000002</v>
      </c>
      <c r="E23" s="10">
        <v>0.28899999999999998</v>
      </c>
      <c r="F23" s="10">
        <v>0.28399999999999997</v>
      </c>
      <c r="G23" s="10">
        <v>0.28299999999999997</v>
      </c>
      <c r="H23" s="10">
        <v>0.28199999999999997</v>
      </c>
      <c r="I23" s="10">
        <v>0.29199999999999998</v>
      </c>
      <c r="J23" s="20">
        <v>0.36</v>
      </c>
      <c r="K23" s="20">
        <v>0.35799999999999998</v>
      </c>
      <c r="L23" s="10">
        <v>0.248</v>
      </c>
      <c r="M23" s="11">
        <v>0.26700000000000002</v>
      </c>
      <c r="P23" t="s">
        <v>15</v>
      </c>
      <c r="Q23">
        <v>0.98469920006359046</v>
      </c>
    </row>
    <row r="25" spans="1:17" x14ac:dyDescent="0.25">
      <c r="B25" t="s">
        <v>26</v>
      </c>
    </row>
    <row r="26" spans="1:17" x14ac:dyDescent="0.25">
      <c r="B26" s="2">
        <v>1</v>
      </c>
      <c r="C26" s="2">
        <v>2</v>
      </c>
      <c r="D26" s="2">
        <v>3</v>
      </c>
      <c r="E26" s="2">
        <v>4</v>
      </c>
      <c r="F26" s="2">
        <v>5</v>
      </c>
      <c r="G26" s="2">
        <v>6</v>
      </c>
      <c r="H26" s="2">
        <v>7</v>
      </c>
      <c r="I26" s="2">
        <v>8</v>
      </c>
      <c r="J26" s="2">
        <v>9</v>
      </c>
      <c r="K26" s="2">
        <v>10</v>
      </c>
      <c r="L26" s="2">
        <v>11</v>
      </c>
      <c r="M26" s="2">
        <v>12</v>
      </c>
      <c r="P26">
        <f>J23-Q21</f>
        <v>0.31667045009784739</v>
      </c>
    </row>
    <row r="27" spans="1:17" x14ac:dyDescent="0.25">
      <c r="A27" s="2" t="s">
        <v>17</v>
      </c>
      <c r="B27" s="3">
        <v>-2.9000000000000001E-2</v>
      </c>
      <c r="C27" s="4">
        <v>-2.9000000000000001E-2</v>
      </c>
      <c r="D27" s="4"/>
      <c r="E27" s="4"/>
      <c r="F27" s="4">
        <v>0.29899999999999999</v>
      </c>
      <c r="G27" s="4">
        <v>0.29899999999999999</v>
      </c>
      <c r="H27" s="4">
        <v>0.29099999999999998</v>
      </c>
      <c r="I27" s="4">
        <v>0.29099999999999998</v>
      </c>
      <c r="J27" s="4">
        <v>0.27600000000000002</v>
      </c>
      <c r="K27" s="4">
        <v>0.27600000000000002</v>
      </c>
      <c r="L27" s="4">
        <v>0.26800000000000002</v>
      </c>
      <c r="M27" s="5">
        <v>0.26800000000000002</v>
      </c>
      <c r="P27">
        <f>P26/Q20</f>
        <v>10.268075820762931</v>
      </c>
    </row>
    <row r="28" spans="1:17" x14ac:dyDescent="0.25">
      <c r="A28" s="2" t="s">
        <v>18</v>
      </c>
      <c r="B28" s="6">
        <v>0.13700000000000001</v>
      </c>
      <c r="C28" s="25">
        <v>0.13700000000000001</v>
      </c>
      <c r="D28" s="25">
        <v>0.28899999999999998</v>
      </c>
      <c r="E28" s="25">
        <v>0.28899999999999998</v>
      </c>
      <c r="F28" s="25">
        <v>0.29399999999999998</v>
      </c>
      <c r="G28" s="25">
        <v>0.29399999999999998</v>
      </c>
      <c r="H28" s="25">
        <v>0.30599999999999999</v>
      </c>
      <c r="I28" s="25">
        <v>0.30599999999999999</v>
      </c>
      <c r="J28" s="25">
        <v>0.34899999999999998</v>
      </c>
      <c r="K28" s="25">
        <v>0.34899999999999998</v>
      </c>
      <c r="L28" s="25">
        <v>0.252</v>
      </c>
      <c r="M28" s="8">
        <v>0.252</v>
      </c>
      <c r="P28">
        <f>200/20</f>
        <v>10</v>
      </c>
    </row>
    <row r="29" spans="1:17" x14ac:dyDescent="0.25">
      <c r="A29" s="2" t="s">
        <v>19</v>
      </c>
      <c r="B29" s="6">
        <v>0.191</v>
      </c>
      <c r="C29" s="25">
        <v>0.191</v>
      </c>
      <c r="D29" s="25">
        <v>0.31</v>
      </c>
      <c r="E29" s="25">
        <v>0.31</v>
      </c>
      <c r="F29" s="25">
        <v>0.29399999999999998</v>
      </c>
      <c r="G29" s="25">
        <v>0.29399999999999998</v>
      </c>
      <c r="H29" s="25">
        <v>0.311</v>
      </c>
      <c r="I29" s="25">
        <v>0.311</v>
      </c>
      <c r="J29" s="25">
        <v>0.25600000000000001</v>
      </c>
      <c r="K29" s="25">
        <v>0.25600000000000001</v>
      </c>
      <c r="L29" s="25">
        <v>0.33400000000000002</v>
      </c>
      <c r="M29" s="8">
        <v>0.33400000000000002</v>
      </c>
      <c r="P29" s="21">
        <f>P27*P28</f>
        <v>102.68075820762931</v>
      </c>
    </row>
    <row r="30" spans="1:17" x14ac:dyDescent="0.25">
      <c r="A30" s="2" t="s">
        <v>20</v>
      </c>
      <c r="B30" s="6">
        <v>0.223</v>
      </c>
      <c r="C30" s="25">
        <v>0.223</v>
      </c>
      <c r="D30" s="25">
        <v>0.27600000000000002</v>
      </c>
      <c r="E30" s="25">
        <v>0.27600000000000002</v>
      </c>
      <c r="F30" s="25">
        <v>0.24299999999999999</v>
      </c>
      <c r="G30" s="25">
        <v>0.24299999999999999</v>
      </c>
      <c r="H30" s="25">
        <v>0.27700000000000002</v>
      </c>
      <c r="I30" s="25">
        <v>0.27700000000000002</v>
      </c>
      <c r="J30" s="25">
        <v>0.32800000000000001</v>
      </c>
      <c r="K30" s="25">
        <v>0.32800000000000001</v>
      </c>
      <c r="L30" s="25">
        <v>0.307</v>
      </c>
      <c r="M30" s="8">
        <v>0.307</v>
      </c>
    </row>
    <row r="31" spans="1:17" x14ac:dyDescent="0.25">
      <c r="A31" s="2" t="s">
        <v>21</v>
      </c>
      <c r="B31" s="6">
        <v>0.35499999999999998</v>
      </c>
      <c r="C31" s="25">
        <v>0.35499999999999998</v>
      </c>
      <c r="D31" s="25">
        <v>0.33700000000000002</v>
      </c>
      <c r="E31" s="25">
        <v>0.33700000000000002</v>
      </c>
      <c r="F31" s="25">
        <v>0.309</v>
      </c>
      <c r="G31" s="25">
        <v>0.309</v>
      </c>
      <c r="H31" s="25">
        <v>0.308</v>
      </c>
      <c r="I31" s="25">
        <v>0.308</v>
      </c>
      <c r="J31" s="25">
        <v>0.26600000000000001</v>
      </c>
      <c r="K31" s="25">
        <v>0.26600000000000001</v>
      </c>
      <c r="L31" s="25">
        <v>0.309</v>
      </c>
      <c r="M31" s="8">
        <v>0.309</v>
      </c>
    </row>
    <row r="32" spans="1:17" x14ac:dyDescent="0.25">
      <c r="A32" s="2" t="s">
        <v>22</v>
      </c>
      <c r="B32" s="6">
        <v>0.52100000000000002</v>
      </c>
      <c r="C32" s="25">
        <v>0.52100000000000002</v>
      </c>
      <c r="D32" s="25">
        <v>0.246</v>
      </c>
      <c r="E32" s="25">
        <v>0.246</v>
      </c>
      <c r="F32" s="25">
        <v>0.317</v>
      </c>
      <c r="G32" s="25">
        <v>0.317</v>
      </c>
      <c r="H32" s="25">
        <v>0.28499999999999998</v>
      </c>
      <c r="I32" s="25">
        <v>0.28499999999999998</v>
      </c>
      <c r="J32" s="25">
        <v>0.27800000000000002</v>
      </c>
      <c r="K32" s="25">
        <v>0.27800000000000002</v>
      </c>
      <c r="L32" s="25">
        <v>0.29199999999999998</v>
      </c>
      <c r="M32" s="8">
        <v>0.29199999999999998</v>
      </c>
    </row>
    <row r="33" spans="1:15" x14ac:dyDescent="0.25">
      <c r="A33" s="2" t="s">
        <v>23</v>
      </c>
      <c r="B33" s="6">
        <v>0.63200000000000001</v>
      </c>
      <c r="C33" s="25">
        <v>0.63200000000000001</v>
      </c>
      <c r="D33" s="25">
        <v>0.23499999999999999</v>
      </c>
      <c r="E33" s="25">
        <v>0.23499999999999999</v>
      </c>
      <c r="F33" s="25">
        <v>0.28299999999999997</v>
      </c>
      <c r="G33" s="25">
        <v>0.28299999999999997</v>
      </c>
      <c r="H33" s="25">
        <v>0.27500000000000002</v>
      </c>
      <c r="I33" s="25">
        <v>0.27500000000000002</v>
      </c>
      <c r="J33" s="25">
        <v>0.28100000000000003</v>
      </c>
      <c r="K33" s="25">
        <v>0.28100000000000003</v>
      </c>
      <c r="L33" s="25">
        <v>0.26</v>
      </c>
      <c r="M33" s="8">
        <v>0.26</v>
      </c>
    </row>
    <row r="34" spans="1:15" x14ac:dyDescent="0.25">
      <c r="A34" s="2" t="s">
        <v>24</v>
      </c>
      <c r="B34" s="9">
        <v>0.81499999999999995</v>
      </c>
      <c r="C34" s="10">
        <v>0.81499999999999995</v>
      </c>
      <c r="D34" s="10">
        <v>0.28199999999999997</v>
      </c>
      <c r="E34" s="10">
        <v>0.28199999999999997</v>
      </c>
      <c r="F34" s="10">
        <v>0.28299999999999997</v>
      </c>
      <c r="G34" s="10">
        <v>0.28299999999999997</v>
      </c>
      <c r="H34" s="10">
        <v>0.28699999999999998</v>
      </c>
      <c r="I34" s="10">
        <v>0.28699999999999998</v>
      </c>
      <c r="J34" s="10">
        <v>0.35899999999999999</v>
      </c>
      <c r="K34" s="10">
        <v>0.35899999999999999</v>
      </c>
      <c r="L34" s="10">
        <v>0.25800000000000001</v>
      </c>
      <c r="M34" s="11">
        <v>0.25800000000000001</v>
      </c>
    </row>
    <row r="36" spans="1:15" x14ac:dyDescent="0.25">
      <c r="B36" t="s">
        <v>27</v>
      </c>
    </row>
    <row r="37" spans="1:15" x14ac:dyDescent="0.25">
      <c r="B37" s="2">
        <v>1</v>
      </c>
      <c r="C37" s="2">
        <v>2</v>
      </c>
      <c r="D37" s="2">
        <v>3</v>
      </c>
      <c r="E37" s="2">
        <v>4</v>
      </c>
      <c r="F37" s="2">
        <v>5</v>
      </c>
      <c r="G37" s="2">
        <v>6</v>
      </c>
      <c r="H37" s="2">
        <v>7</v>
      </c>
      <c r="I37" s="2">
        <v>8</v>
      </c>
      <c r="J37" s="2">
        <v>9</v>
      </c>
      <c r="K37" s="2">
        <v>10</v>
      </c>
      <c r="L37" s="2">
        <v>11</v>
      </c>
      <c r="M37" s="2">
        <v>12</v>
      </c>
    </row>
    <row r="38" spans="1:15" x14ac:dyDescent="0.25">
      <c r="A38" s="2" t="s">
        <v>17</v>
      </c>
      <c r="B38" s="3">
        <v>-2.577</v>
      </c>
      <c r="C38" s="4">
        <v>-2.1070000000000002</v>
      </c>
      <c r="D38" s="4"/>
      <c r="E38" s="4"/>
      <c r="F38" s="4">
        <v>7.98</v>
      </c>
      <c r="G38" s="4">
        <v>8.5839999999999996</v>
      </c>
      <c r="H38" s="4">
        <v>7.8440000000000003</v>
      </c>
      <c r="I38" s="4">
        <v>8.2370000000000001</v>
      </c>
      <c r="J38" s="4">
        <v>8.1910000000000007</v>
      </c>
      <c r="K38" s="4">
        <v>6.92</v>
      </c>
      <c r="L38" s="4">
        <v>7.5780000000000003</v>
      </c>
      <c r="M38" s="5">
        <v>6.992</v>
      </c>
    </row>
    <row r="39" spans="1:15" x14ac:dyDescent="0.25">
      <c r="A39" s="2" t="s">
        <v>18</v>
      </c>
      <c r="B39" s="6">
        <v>2.66</v>
      </c>
      <c r="C39" s="25">
        <v>3.4249999999999998</v>
      </c>
      <c r="D39" s="25">
        <v>7.7409999999999997</v>
      </c>
      <c r="E39" s="25">
        <v>8.2240000000000002</v>
      </c>
      <c r="F39" s="25">
        <v>8.2460000000000004</v>
      </c>
      <c r="G39" s="25">
        <v>7.9930000000000003</v>
      </c>
      <c r="H39" s="25">
        <v>8.5190000000000001</v>
      </c>
      <c r="I39" s="25">
        <v>8.4960000000000004</v>
      </c>
      <c r="J39" s="25">
        <v>9.3070000000000004</v>
      </c>
      <c r="K39" s="25">
        <v>10.506</v>
      </c>
      <c r="L39" s="25">
        <v>6.3460000000000001</v>
      </c>
      <c r="M39" s="8">
        <v>7.2149999999999999</v>
      </c>
    </row>
    <row r="40" spans="1:15" x14ac:dyDescent="0.25">
      <c r="A40" s="2" t="s">
        <v>19</v>
      </c>
      <c r="B40" s="6">
        <v>4.5759999999999996</v>
      </c>
      <c r="C40" s="25">
        <v>4.9779999999999998</v>
      </c>
      <c r="D40" s="25">
        <v>9.1280000000000001</v>
      </c>
      <c r="E40" s="25">
        <v>8.1389999999999993</v>
      </c>
      <c r="F40" s="25">
        <v>8.0389999999999997</v>
      </c>
      <c r="G40" s="25">
        <v>8.2140000000000004</v>
      </c>
      <c r="H40" s="25">
        <v>8.49</v>
      </c>
      <c r="I40" s="25">
        <v>8.84</v>
      </c>
      <c r="J40" s="25">
        <v>6.4050000000000002</v>
      </c>
      <c r="K40" s="25">
        <v>7.4130000000000003</v>
      </c>
      <c r="L40" s="25">
        <v>9.9619999999999997</v>
      </c>
      <c r="M40" s="8">
        <v>8.8659999999999997</v>
      </c>
    </row>
    <row r="41" spans="1:15" x14ac:dyDescent="0.25">
      <c r="A41" s="2" t="s">
        <v>20</v>
      </c>
      <c r="B41" s="6">
        <v>5.9829999999999997</v>
      </c>
      <c r="C41" s="25">
        <v>5.6429999999999998</v>
      </c>
      <c r="D41" s="25">
        <v>7.3970000000000002</v>
      </c>
      <c r="E41" s="25">
        <v>7.7110000000000003</v>
      </c>
      <c r="F41" s="25">
        <v>6.2460000000000004</v>
      </c>
      <c r="G41" s="25">
        <v>6.6740000000000004</v>
      </c>
      <c r="H41" s="25">
        <v>7.2770000000000001</v>
      </c>
      <c r="I41" s="25">
        <v>7.89</v>
      </c>
      <c r="J41" s="25">
        <v>9.1150000000000002</v>
      </c>
      <c r="K41" s="25">
        <v>9.375</v>
      </c>
      <c r="L41" s="25">
        <v>8.9269999999999996</v>
      </c>
      <c r="M41" s="8">
        <v>8.1560000000000006</v>
      </c>
    </row>
    <row r="42" spans="1:15" x14ac:dyDescent="0.25">
      <c r="A42" s="2" t="s">
        <v>21</v>
      </c>
      <c r="B42" s="6">
        <v>10.032999999999999</v>
      </c>
      <c r="C42" s="25">
        <v>10.202</v>
      </c>
      <c r="D42" s="25">
        <v>10.090999999999999</v>
      </c>
      <c r="E42" s="25">
        <v>8.9269999999999996</v>
      </c>
      <c r="F42" s="25">
        <v>8.84</v>
      </c>
      <c r="G42" s="25">
        <v>8.3960000000000008</v>
      </c>
      <c r="H42" s="25">
        <v>8.1910000000000007</v>
      </c>
      <c r="I42" s="25">
        <v>8.9760000000000009</v>
      </c>
      <c r="J42" s="25">
        <v>7.0170000000000003</v>
      </c>
      <c r="K42" s="25">
        <v>7.4489999999999998</v>
      </c>
      <c r="L42" s="25">
        <v>8.4250000000000007</v>
      </c>
      <c r="M42" s="8">
        <v>8.7780000000000005</v>
      </c>
    </row>
    <row r="43" spans="1:15" x14ac:dyDescent="0.25">
      <c r="A43" s="2" t="s">
        <v>22</v>
      </c>
      <c r="B43" s="6">
        <v>15.704000000000001</v>
      </c>
      <c r="C43" s="25">
        <v>15.266</v>
      </c>
      <c r="D43" s="25">
        <v>6.6189999999999998</v>
      </c>
      <c r="E43" s="25">
        <v>6.5209999999999999</v>
      </c>
      <c r="F43" s="25">
        <v>8.9890000000000008</v>
      </c>
      <c r="G43" s="25">
        <v>8.7260000000000009</v>
      </c>
      <c r="H43" s="25">
        <v>7.6079999999999997</v>
      </c>
      <c r="I43" s="25">
        <v>8.0869999999999997</v>
      </c>
      <c r="J43" s="25">
        <v>7.6269999999999998</v>
      </c>
      <c r="K43" s="25">
        <v>7.6239999999999997</v>
      </c>
      <c r="L43" s="25">
        <v>7.8120000000000003</v>
      </c>
      <c r="M43" s="8">
        <v>8.2949999999999999</v>
      </c>
    </row>
    <row r="44" spans="1:15" x14ac:dyDescent="0.25">
      <c r="A44" s="2" t="s">
        <v>23</v>
      </c>
      <c r="B44" s="6">
        <v>19.553000000000001</v>
      </c>
      <c r="C44" s="25">
        <v>18.606000000000002</v>
      </c>
      <c r="D44" s="25">
        <v>6.1779999999999999</v>
      </c>
      <c r="E44" s="25">
        <v>6.2359999999999998</v>
      </c>
      <c r="F44" s="25">
        <v>8.0839999999999996</v>
      </c>
      <c r="G44" s="25">
        <v>7.4420000000000002</v>
      </c>
      <c r="H44" s="25">
        <v>7.3739999999999997</v>
      </c>
      <c r="I44" s="25">
        <v>7.6239999999999997</v>
      </c>
      <c r="J44" s="25">
        <v>7.8250000000000002</v>
      </c>
      <c r="K44" s="25">
        <v>7.569</v>
      </c>
      <c r="L44" s="25">
        <v>6.9169999999999998</v>
      </c>
      <c r="M44" s="8">
        <v>7.1079999999999997</v>
      </c>
    </row>
    <row r="45" spans="1:15" x14ac:dyDescent="0.25">
      <c r="A45" s="2" t="s">
        <v>24</v>
      </c>
      <c r="B45" s="9">
        <v>25.172000000000001</v>
      </c>
      <c r="C45" s="10">
        <v>24.884</v>
      </c>
      <c r="D45" s="10">
        <v>7.4909999999999997</v>
      </c>
      <c r="E45" s="10">
        <v>7.968</v>
      </c>
      <c r="F45" s="10">
        <v>7.7990000000000004</v>
      </c>
      <c r="G45" s="10">
        <v>7.7629999999999999</v>
      </c>
      <c r="H45" s="10">
        <v>7.7240000000000002</v>
      </c>
      <c r="I45" s="10">
        <v>8.0779999999999994</v>
      </c>
      <c r="J45" s="20">
        <v>10.282999999999999</v>
      </c>
      <c r="K45" s="20">
        <v>10.218</v>
      </c>
      <c r="L45" s="10">
        <v>6.6349999999999998</v>
      </c>
      <c r="M45" s="11">
        <v>7.2640000000000002</v>
      </c>
      <c r="O45" s="21">
        <f>J45*10</f>
        <v>102.83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2BEC0-D667-4523-963E-8A8337BA0DA0}">
  <dimension ref="A3:D17"/>
  <sheetViews>
    <sheetView workbookViewId="0">
      <selection activeCell="A12" sqref="A12:C18"/>
    </sheetView>
  </sheetViews>
  <sheetFormatPr defaultRowHeight="15" x14ac:dyDescent="0.25"/>
  <sheetData>
    <row r="3" spans="1:4" x14ac:dyDescent="0.25">
      <c r="A3" t="s">
        <v>0</v>
      </c>
    </row>
    <row r="4" spans="1:4" x14ac:dyDescent="0.25">
      <c r="A4" t="s">
        <v>1</v>
      </c>
    </row>
    <row r="5" spans="1:4" x14ac:dyDescent="0.25">
      <c r="A5" t="s">
        <v>36</v>
      </c>
    </row>
    <row r="6" spans="1:4" x14ac:dyDescent="0.25">
      <c r="A6" t="s">
        <v>3</v>
      </c>
    </row>
    <row r="7" spans="1:4" x14ac:dyDescent="0.25">
      <c r="A7" t="s">
        <v>4</v>
      </c>
    </row>
    <row r="8" spans="1:4" x14ac:dyDescent="0.25">
      <c r="A8" t="s">
        <v>35</v>
      </c>
    </row>
    <row r="9" spans="1:4" x14ac:dyDescent="0.25">
      <c r="A9" t="s">
        <v>34</v>
      </c>
    </row>
    <row r="10" spans="1:4" x14ac:dyDescent="0.25">
      <c r="A10" t="s">
        <v>7</v>
      </c>
      <c r="D10" t="s">
        <v>8</v>
      </c>
    </row>
    <row r="12" spans="1:4" x14ac:dyDescent="0.25">
      <c r="A12" t="s">
        <v>9</v>
      </c>
      <c r="B12" t="s">
        <v>10</v>
      </c>
    </row>
    <row r="14" spans="1:4" x14ac:dyDescent="0.25">
      <c r="A14" t="s">
        <v>11</v>
      </c>
      <c r="B14" t="s">
        <v>12</v>
      </c>
      <c r="C14">
        <v>3.0840291367688632E-2</v>
      </c>
    </row>
    <row r="15" spans="1:4" x14ac:dyDescent="0.25">
      <c r="A15">
        <v>540</v>
      </c>
      <c r="B15" t="s">
        <v>13</v>
      </c>
      <c r="C15">
        <v>4.3329549902152584E-2</v>
      </c>
    </row>
    <row r="16" spans="1:4" x14ac:dyDescent="0.25">
      <c r="B16" t="s">
        <v>14</v>
      </c>
      <c r="C16">
        <v>0.99232010967408624</v>
      </c>
    </row>
    <row r="17" spans="2:3" x14ac:dyDescent="0.25">
      <c r="B17" t="s">
        <v>15</v>
      </c>
      <c r="C17">
        <v>0.98469920006359046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0EA9F-B621-4087-A1A8-9A916A1D2225}">
  <dimension ref="A3:Q45"/>
  <sheetViews>
    <sheetView topLeftCell="A19" workbookViewId="0">
      <selection activeCell="A36" sqref="A36:M46"/>
    </sheetView>
  </sheetViews>
  <sheetFormatPr defaultRowHeight="15" x14ac:dyDescent="0.25"/>
  <cols>
    <col min="1" max="1" width="4.28515625" customWidth="1"/>
    <col min="15" max="15" width="30.7109375" customWidth="1"/>
  </cols>
  <sheetData>
    <row r="3" spans="1:17" x14ac:dyDescent="0.25">
      <c r="A3" t="s">
        <v>0</v>
      </c>
    </row>
    <row r="4" spans="1:17" x14ac:dyDescent="0.25">
      <c r="A4" t="s">
        <v>1</v>
      </c>
    </row>
    <row r="5" spans="1:17" x14ac:dyDescent="0.25">
      <c r="A5" t="s">
        <v>39</v>
      </c>
    </row>
    <row r="6" spans="1:17" x14ac:dyDescent="0.25">
      <c r="A6" t="s">
        <v>3</v>
      </c>
    </row>
    <row r="7" spans="1:17" x14ac:dyDescent="0.25">
      <c r="A7" t="s">
        <v>4</v>
      </c>
    </row>
    <row r="8" spans="1:17" x14ac:dyDescent="0.25">
      <c r="A8" t="s">
        <v>38</v>
      </c>
    </row>
    <row r="9" spans="1:17" x14ac:dyDescent="0.25">
      <c r="A9" t="s">
        <v>37</v>
      </c>
    </row>
    <row r="10" spans="1:17" x14ac:dyDescent="0.25">
      <c r="A10" t="s">
        <v>7</v>
      </c>
      <c r="D10" t="s">
        <v>8</v>
      </c>
    </row>
    <row r="14" spans="1:17" x14ac:dyDescent="0.25">
      <c r="B14" t="s">
        <v>16</v>
      </c>
      <c r="O14" s="12"/>
    </row>
    <row r="15" spans="1:17" x14ac:dyDescent="0.25"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>
        <v>10</v>
      </c>
      <c r="L15" s="2">
        <v>11</v>
      </c>
      <c r="M15" s="2">
        <v>12</v>
      </c>
      <c r="O15" s="13" t="s">
        <v>25</v>
      </c>
      <c r="Q15">
        <v>0</v>
      </c>
    </row>
    <row r="16" spans="1:17" x14ac:dyDescent="0.25">
      <c r="A16" s="2" t="s">
        <v>17</v>
      </c>
      <c r="B16" s="3">
        <v>-2.5000000000000001E-2</v>
      </c>
      <c r="C16" s="4">
        <v>-4.5999999999999999E-2</v>
      </c>
      <c r="D16" s="4"/>
      <c r="E16" s="4"/>
      <c r="F16" s="4">
        <v>0.29599999999999999</v>
      </c>
      <c r="G16" s="4">
        <v>0.30199999999999999</v>
      </c>
      <c r="H16" s="4"/>
      <c r="I16" s="4"/>
      <c r="J16" s="4"/>
      <c r="K16" s="4"/>
      <c r="L16" s="4"/>
      <c r="M16" s="5"/>
      <c r="O16" s="14"/>
    </row>
    <row r="17" spans="1:13" x14ac:dyDescent="0.25">
      <c r="A17" s="2" t="s">
        <v>18</v>
      </c>
      <c r="B17" s="6">
        <v>9.7000000000000003E-2</v>
      </c>
      <c r="C17" s="25">
        <v>5.8999999999999997E-2</v>
      </c>
      <c r="D17" s="25">
        <v>0.32500000000000001</v>
      </c>
      <c r="E17" s="25">
        <v>0.307</v>
      </c>
      <c r="F17" s="25">
        <v>0.27400000000000002</v>
      </c>
      <c r="G17" s="25">
        <v>0.33100000000000002</v>
      </c>
      <c r="H17" s="25"/>
      <c r="I17" s="25"/>
      <c r="J17" s="25"/>
      <c r="K17" s="25"/>
      <c r="L17" s="25"/>
      <c r="M17" s="8"/>
    </row>
    <row r="18" spans="1:13" x14ac:dyDescent="0.25">
      <c r="A18" s="2" t="s">
        <v>19</v>
      </c>
      <c r="B18" s="6">
        <v>0.14299999999999999</v>
      </c>
      <c r="C18" s="25">
        <v>0.13700000000000001</v>
      </c>
      <c r="D18" s="25">
        <v>0.27</v>
      </c>
      <c r="E18" s="25">
        <v>0.25800000000000001</v>
      </c>
      <c r="F18" s="25">
        <v>0.29199999999999998</v>
      </c>
      <c r="G18" s="25">
        <v>0.31</v>
      </c>
      <c r="H18" s="25"/>
      <c r="I18" s="25"/>
      <c r="J18" s="25"/>
      <c r="K18" s="25"/>
      <c r="L18" s="25"/>
      <c r="M18" s="8"/>
    </row>
    <row r="19" spans="1:13" x14ac:dyDescent="0.25">
      <c r="A19" s="2" t="s">
        <v>20</v>
      </c>
      <c r="B19" s="6">
        <v>0.20200000000000001</v>
      </c>
      <c r="C19" s="25">
        <v>0.19400000000000001</v>
      </c>
      <c r="D19" s="25">
        <v>0.28299999999999997</v>
      </c>
      <c r="E19" s="25">
        <v>0.29299999999999998</v>
      </c>
      <c r="F19" s="25">
        <v>0.32400000000000001</v>
      </c>
      <c r="G19" s="25">
        <v>0.32200000000000001</v>
      </c>
      <c r="H19" s="25"/>
      <c r="I19" s="25"/>
      <c r="J19" s="25"/>
      <c r="K19" s="25"/>
      <c r="L19" s="25"/>
      <c r="M19" s="8"/>
    </row>
    <row r="20" spans="1:13" x14ac:dyDescent="0.25">
      <c r="A20" s="2" t="s">
        <v>21</v>
      </c>
      <c r="B20" s="6">
        <v>0.32600000000000001</v>
      </c>
      <c r="C20" s="25">
        <v>0.317</v>
      </c>
      <c r="D20" s="25">
        <v>0.308</v>
      </c>
      <c r="E20" s="25">
        <v>0.29299999999999998</v>
      </c>
      <c r="F20" s="25">
        <v>0.27900000000000003</v>
      </c>
      <c r="G20" s="25">
        <v>0.28399999999999997</v>
      </c>
      <c r="H20" s="25"/>
      <c r="I20" s="25"/>
      <c r="J20" s="25"/>
      <c r="K20" s="25"/>
      <c r="L20" s="25"/>
      <c r="M20" s="8"/>
    </row>
    <row r="21" spans="1:13" x14ac:dyDescent="0.25">
      <c r="A21" s="2" t="s">
        <v>22</v>
      </c>
      <c r="B21" s="6">
        <v>0.46300000000000002</v>
      </c>
      <c r="C21" s="25">
        <v>0.45</v>
      </c>
      <c r="D21" s="25">
        <v>0.28100000000000003</v>
      </c>
      <c r="E21" s="25">
        <v>0.26700000000000002</v>
      </c>
      <c r="F21" s="25"/>
      <c r="G21" s="25"/>
      <c r="H21" s="25"/>
      <c r="I21" s="25"/>
      <c r="J21" s="25"/>
      <c r="K21" s="25"/>
      <c r="L21" s="25"/>
      <c r="M21" s="8"/>
    </row>
    <row r="22" spans="1:13" x14ac:dyDescent="0.25">
      <c r="A22" s="2" t="s">
        <v>23</v>
      </c>
      <c r="B22" s="6">
        <v>0.59799999999999998</v>
      </c>
      <c r="C22" s="25">
        <v>0.61799999999999999</v>
      </c>
      <c r="D22" s="25">
        <v>0.30499999999999999</v>
      </c>
      <c r="E22" s="25">
        <v>0.29899999999999999</v>
      </c>
      <c r="F22" s="25"/>
      <c r="G22" s="25"/>
      <c r="H22" s="25"/>
      <c r="I22" s="25"/>
      <c r="J22" s="25"/>
      <c r="K22" s="25"/>
      <c r="L22" s="25"/>
      <c r="M22" s="8"/>
    </row>
    <row r="23" spans="1:13" x14ac:dyDescent="0.25">
      <c r="A23" s="2" t="s">
        <v>24</v>
      </c>
      <c r="B23" s="9">
        <v>0.72899999999999998</v>
      </c>
      <c r="C23" s="10">
        <v>0.73099999999999998</v>
      </c>
      <c r="D23" s="10">
        <v>0.31900000000000001</v>
      </c>
      <c r="E23" s="10">
        <v>0.34899999999999998</v>
      </c>
      <c r="F23" s="10"/>
      <c r="G23" s="10"/>
      <c r="H23" s="10"/>
      <c r="I23" s="10"/>
      <c r="J23" s="10"/>
      <c r="K23" s="10"/>
      <c r="L23" s="10"/>
      <c r="M23" s="11"/>
    </row>
    <row r="25" spans="1:13" x14ac:dyDescent="0.25">
      <c r="B25" t="s">
        <v>26</v>
      </c>
    </row>
    <row r="26" spans="1:13" x14ac:dyDescent="0.25">
      <c r="B26" s="2">
        <v>1</v>
      </c>
      <c r="C26" s="2">
        <v>2</v>
      </c>
      <c r="D26" s="2">
        <v>3</v>
      </c>
      <c r="E26" s="2">
        <v>4</v>
      </c>
      <c r="F26" s="2">
        <v>5</v>
      </c>
      <c r="G26" s="2">
        <v>6</v>
      </c>
      <c r="H26" s="2">
        <v>7</v>
      </c>
      <c r="I26" s="2">
        <v>8</v>
      </c>
      <c r="J26" s="2">
        <v>9</v>
      </c>
      <c r="K26" s="2">
        <v>10</v>
      </c>
      <c r="L26" s="2">
        <v>11</v>
      </c>
      <c r="M26" s="2">
        <v>12</v>
      </c>
    </row>
    <row r="27" spans="1:13" x14ac:dyDescent="0.25">
      <c r="A27" s="2" t="s">
        <v>17</v>
      </c>
      <c r="B27" s="3">
        <v>-3.5000000000000003E-2</v>
      </c>
      <c r="C27" s="4">
        <v>-3.5000000000000003E-2</v>
      </c>
      <c r="D27" s="4"/>
      <c r="E27" s="4"/>
      <c r="F27" s="4">
        <v>0.29899999999999999</v>
      </c>
      <c r="G27" s="4">
        <v>0.29899999999999999</v>
      </c>
      <c r="H27" s="4"/>
      <c r="I27" s="4"/>
      <c r="J27" s="4"/>
      <c r="K27" s="4"/>
      <c r="L27" s="4"/>
      <c r="M27" s="5"/>
    </row>
    <row r="28" spans="1:13" x14ac:dyDescent="0.25">
      <c r="A28" s="2" t="s">
        <v>18</v>
      </c>
      <c r="B28" s="6">
        <v>7.8E-2</v>
      </c>
      <c r="C28" s="25">
        <v>7.8E-2</v>
      </c>
      <c r="D28" s="25">
        <v>0.316</v>
      </c>
      <c r="E28" s="25">
        <v>0.316</v>
      </c>
      <c r="F28" s="25">
        <v>0.30199999999999999</v>
      </c>
      <c r="G28" s="25">
        <v>0.30199999999999999</v>
      </c>
      <c r="H28" s="25"/>
      <c r="I28" s="25"/>
      <c r="J28" s="25"/>
      <c r="K28" s="25"/>
      <c r="L28" s="25"/>
      <c r="M28" s="8"/>
    </row>
    <row r="29" spans="1:13" x14ac:dyDescent="0.25">
      <c r="A29" s="2" t="s">
        <v>19</v>
      </c>
      <c r="B29" s="6">
        <v>0.14000000000000001</v>
      </c>
      <c r="C29" s="25">
        <v>0.14000000000000001</v>
      </c>
      <c r="D29" s="25">
        <v>0.26400000000000001</v>
      </c>
      <c r="E29" s="25">
        <v>0.26400000000000001</v>
      </c>
      <c r="F29" s="25">
        <v>0.30099999999999999</v>
      </c>
      <c r="G29" s="25">
        <v>0.30099999999999999</v>
      </c>
      <c r="H29" s="25"/>
      <c r="I29" s="25"/>
      <c r="J29" s="25"/>
      <c r="K29" s="25"/>
      <c r="L29" s="25"/>
      <c r="M29" s="8"/>
    </row>
    <row r="30" spans="1:13" x14ac:dyDescent="0.25">
      <c r="A30" s="2" t="s">
        <v>20</v>
      </c>
      <c r="B30" s="6">
        <v>0.19800000000000001</v>
      </c>
      <c r="C30" s="25">
        <v>0.19800000000000001</v>
      </c>
      <c r="D30" s="25">
        <v>0.28799999999999998</v>
      </c>
      <c r="E30" s="25">
        <v>0.28799999999999998</v>
      </c>
      <c r="F30" s="25">
        <v>0.32300000000000001</v>
      </c>
      <c r="G30" s="25">
        <v>0.32300000000000001</v>
      </c>
      <c r="H30" s="25"/>
      <c r="I30" s="25"/>
      <c r="J30" s="25"/>
      <c r="K30" s="25"/>
      <c r="L30" s="25"/>
      <c r="M30" s="8"/>
    </row>
    <row r="31" spans="1:13" x14ac:dyDescent="0.25">
      <c r="A31" s="2" t="s">
        <v>21</v>
      </c>
      <c r="B31" s="6">
        <v>0.32100000000000001</v>
      </c>
      <c r="C31" s="25">
        <v>0.32100000000000001</v>
      </c>
      <c r="D31" s="25">
        <v>0.30099999999999999</v>
      </c>
      <c r="E31" s="25">
        <v>0.30099999999999999</v>
      </c>
      <c r="F31" s="25">
        <v>0.28100000000000003</v>
      </c>
      <c r="G31" s="25">
        <v>0.28100000000000003</v>
      </c>
      <c r="H31" s="25"/>
      <c r="I31" s="25"/>
      <c r="J31" s="25"/>
      <c r="K31" s="25"/>
      <c r="L31" s="25"/>
      <c r="M31" s="8"/>
    </row>
    <row r="32" spans="1:13" x14ac:dyDescent="0.25">
      <c r="A32" s="2" t="s">
        <v>22</v>
      </c>
      <c r="B32" s="6">
        <v>0.45600000000000002</v>
      </c>
      <c r="C32" s="25">
        <v>0.45600000000000002</v>
      </c>
      <c r="D32" s="25">
        <v>0.27400000000000002</v>
      </c>
      <c r="E32" s="25">
        <v>0.27400000000000002</v>
      </c>
      <c r="F32" s="25"/>
      <c r="G32" s="25"/>
      <c r="H32" s="25"/>
      <c r="I32" s="25"/>
      <c r="J32" s="25"/>
      <c r="K32" s="25"/>
      <c r="L32" s="25"/>
      <c r="M32" s="8"/>
    </row>
    <row r="33" spans="1:13" x14ac:dyDescent="0.25">
      <c r="A33" s="2" t="s">
        <v>23</v>
      </c>
      <c r="B33" s="6">
        <v>0.60799999999999998</v>
      </c>
      <c r="C33" s="25">
        <v>0.60799999999999998</v>
      </c>
      <c r="D33" s="25">
        <v>0.30199999999999999</v>
      </c>
      <c r="E33" s="25">
        <v>0.30199999999999999</v>
      </c>
      <c r="F33" s="25"/>
      <c r="G33" s="25"/>
      <c r="H33" s="25"/>
      <c r="I33" s="25"/>
      <c r="J33" s="25"/>
      <c r="K33" s="25"/>
      <c r="L33" s="25"/>
      <c r="M33" s="8"/>
    </row>
    <row r="34" spans="1:13" x14ac:dyDescent="0.25">
      <c r="A34" s="2" t="s">
        <v>24</v>
      </c>
      <c r="B34" s="9">
        <v>0.73</v>
      </c>
      <c r="C34" s="10">
        <v>0.73</v>
      </c>
      <c r="D34" s="10">
        <v>0.33400000000000002</v>
      </c>
      <c r="E34" s="10">
        <v>0.33400000000000002</v>
      </c>
      <c r="F34" s="10"/>
      <c r="G34" s="10"/>
      <c r="H34" s="10"/>
      <c r="I34" s="10"/>
      <c r="J34" s="10"/>
      <c r="K34" s="10"/>
      <c r="L34" s="10"/>
      <c r="M34" s="11"/>
    </row>
    <row r="36" spans="1:13" x14ac:dyDescent="0.25">
      <c r="B36" t="s">
        <v>27</v>
      </c>
    </row>
    <row r="37" spans="1:13" x14ac:dyDescent="0.25">
      <c r="B37" s="2">
        <v>1</v>
      </c>
      <c r="C37" s="2">
        <v>2</v>
      </c>
      <c r="D37" s="2">
        <v>3</v>
      </c>
      <c r="E37" s="2">
        <v>4</v>
      </c>
      <c r="F37" s="2">
        <v>5</v>
      </c>
      <c r="G37" s="2">
        <v>6</v>
      </c>
      <c r="H37" s="2">
        <v>7</v>
      </c>
      <c r="I37" s="2">
        <v>8</v>
      </c>
      <c r="J37" s="2">
        <v>9</v>
      </c>
      <c r="K37" s="2">
        <v>10</v>
      </c>
      <c r="L37" s="2">
        <v>11</v>
      </c>
      <c r="M37" s="2">
        <v>12</v>
      </c>
    </row>
    <row r="38" spans="1:13" x14ac:dyDescent="0.25">
      <c r="A38" s="2" t="s">
        <v>17</v>
      </c>
      <c r="B38" s="3">
        <v>-1.325</v>
      </c>
      <c r="C38" s="4">
        <v>-2.0640000000000001</v>
      </c>
      <c r="D38" s="4"/>
      <c r="E38" s="4"/>
      <c r="F38" s="4">
        <v>9.5830000000000002</v>
      </c>
      <c r="G38" s="4">
        <v>9.7970000000000006</v>
      </c>
      <c r="H38" s="4"/>
      <c r="I38" s="4"/>
      <c r="J38" s="4"/>
      <c r="K38" s="4"/>
      <c r="L38" s="4"/>
      <c r="M38" s="5"/>
    </row>
    <row r="39" spans="1:13" x14ac:dyDescent="0.25">
      <c r="A39" s="2" t="s">
        <v>18</v>
      </c>
      <c r="B39" s="6">
        <v>2.794</v>
      </c>
      <c r="C39" s="25">
        <v>1.508</v>
      </c>
      <c r="D39" s="25">
        <v>10.566000000000001</v>
      </c>
      <c r="E39" s="25">
        <v>9.9670000000000005</v>
      </c>
      <c r="F39" s="25">
        <v>8.8350000000000009</v>
      </c>
      <c r="G39" s="25">
        <v>10.763</v>
      </c>
      <c r="H39" s="25"/>
      <c r="I39" s="25"/>
      <c r="J39" s="25"/>
      <c r="K39" s="25"/>
      <c r="L39" s="25"/>
      <c r="M39" s="8"/>
    </row>
    <row r="40" spans="1:13" x14ac:dyDescent="0.25">
      <c r="A40" s="2" t="s">
        <v>19</v>
      </c>
      <c r="B40" s="6">
        <v>4.3819999999999997</v>
      </c>
      <c r="C40" s="25">
        <v>4.1779999999999999</v>
      </c>
      <c r="D40" s="25">
        <v>8.6890000000000001</v>
      </c>
      <c r="E40" s="25">
        <v>8.2739999999999991</v>
      </c>
      <c r="F40" s="25">
        <v>9.4440000000000008</v>
      </c>
      <c r="G40" s="25">
        <v>10.042</v>
      </c>
      <c r="H40" s="25"/>
      <c r="I40" s="25"/>
      <c r="J40" s="25"/>
      <c r="K40" s="25"/>
      <c r="L40" s="25"/>
      <c r="M40" s="8"/>
    </row>
    <row r="41" spans="1:13" x14ac:dyDescent="0.25">
      <c r="A41" s="2" t="s">
        <v>20</v>
      </c>
      <c r="B41" s="6">
        <v>6.3959999999999999</v>
      </c>
      <c r="C41" s="25">
        <v>6.1239999999999997</v>
      </c>
      <c r="D41" s="25">
        <v>9.1199999999999992</v>
      </c>
      <c r="E41" s="25">
        <v>9.4879999999999995</v>
      </c>
      <c r="F41" s="25">
        <v>10.522</v>
      </c>
      <c r="G41" s="25">
        <v>10.467000000000001</v>
      </c>
      <c r="H41" s="25"/>
      <c r="I41" s="25"/>
      <c r="J41" s="25"/>
      <c r="K41" s="25"/>
      <c r="L41" s="25"/>
      <c r="M41" s="8"/>
    </row>
    <row r="42" spans="1:13" x14ac:dyDescent="0.25">
      <c r="A42" s="2" t="s">
        <v>21</v>
      </c>
      <c r="B42" s="6">
        <v>10.59</v>
      </c>
      <c r="C42" s="25">
        <v>10.28</v>
      </c>
      <c r="D42" s="25">
        <v>9.9949999999999992</v>
      </c>
      <c r="E42" s="25">
        <v>9.4879999999999995</v>
      </c>
      <c r="F42" s="25">
        <v>9.0120000000000005</v>
      </c>
      <c r="G42" s="25">
        <v>9.1549999999999994</v>
      </c>
      <c r="H42" s="25"/>
      <c r="I42" s="25"/>
      <c r="J42" s="25"/>
      <c r="K42" s="25"/>
      <c r="L42" s="25"/>
      <c r="M42" s="8"/>
    </row>
    <row r="43" spans="1:13" x14ac:dyDescent="0.25">
      <c r="A43" s="2" t="s">
        <v>22</v>
      </c>
      <c r="B43" s="6">
        <v>15.247</v>
      </c>
      <c r="C43" s="25">
        <v>14.824999999999999</v>
      </c>
      <c r="D43" s="25">
        <v>9.0760000000000005</v>
      </c>
      <c r="E43" s="25">
        <v>8.5860000000000003</v>
      </c>
      <c r="F43" s="25"/>
      <c r="G43" s="25"/>
      <c r="H43" s="25"/>
      <c r="I43" s="25"/>
      <c r="J43" s="25"/>
      <c r="K43" s="25"/>
      <c r="L43" s="25"/>
      <c r="M43" s="8"/>
    </row>
    <row r="44" spans="1:13" x14ac:dyDescent="0.25">
      <c r="A44" s="2" t="s">
        <v>23</v>
      </c>
      <c r="B44" s="6">
        <v>19.852</v>
      </c>
      <c r="C44" s="25">
        <v>20.518999999999998</v>
      </c>
      <c r="D44" s="25">
        <v>9.8719999999999999</v>
      </c>
      <c r="E44" s="25">
        <v>9.6720000000000006</v>
      </c>
      <c r="F44" s="25"/>
      <c r="G44" s="25"/>
      <c r="H44" s="25"/>
      <c r="I44" s="25"/>
      <c r="J44" s="25"/>
      <c r="K44" s="25"/>
      <c r="L44" s="25"/>
      <c r="M44" s="8"/>
    </row>
    <row r="45" spans="1:13" x14ac:dyDescent="0.25">
      <c r="A45" s="2" t="s">
        <v>24</v>
      </c>
      <c r="B45" s="9">
        <v>24.308</v>
      </c>
      <c r="C45" s="10">
        <v>24.385999999999999</v>
      </c>
      <c r="D45" s="10">
        <v>10.365</v>
      </c>
      <c r="E45" s="10">
        <v>11.382</v>
      </c>
      <c r="F45" s="10"/>
      <c r="G45" s="10"/>
      <c r="H45" s="10"/>
      <c r="I45" s="10"/>
      <c r="J45" s="10"/>
      <c r="K45" s="10"/>
      <c r="L45" s="10"/>
      <c r="M45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AD717-C898-4FC9-93FD-76F4D1B958D4}">
  <dimension ref="A3:D17"/>
  <sheetViews>
    <sheetView workbookViewId="0">
      <selection activeCell="K15" sqref="K15"/>
    </sheetView>
  </sheetViews>
  <sheetFormatPr defaultRowHeight="15" x14ac:dyDescent="0.25"/>
  <sheetData>
    <row r="3" spans="1:4" x14ac:dyDescent="0.25">
      <c r="A3" t="s">
        <v>0</v>
      </c>
    </row>
    <row r="4" spans="1:4" x14ac:dyDescent="0.25">
      <c r="A4" t="s">
        <v>1</v>
      </c>
    </row>
    <row r="5" spans="1:4" x14ac:dyDescent="0.25">
      <c r="A5" t="s">
        <v>39</v>
      </c>
    </row>
    <row r="6" spans="1:4" x14ac:dyDescent="0.25">
      <c r="A6" t="s">
        <v>3</v>
      </c>
    </row>
    <row r="7" spans="1:4" x14ac:dyDescent="0.25">
      <c r="A7" t="s">
        <v>4</v>
      </c>
    </row>
    <row r="8" spans="1:4" x14ac:dyDescent="0.25">
      <c r="A8" t="s">
        <v>38</v>
      </c>
    </row>
    <row r="9" spans="1:4" x14ac:dyDescent="0.25">
      <c r="A9" t="s">
        <v>37</v>
      </c>
    </row>
    <row r="10" spans="1:4" x14ac:dyDescent="0.25">
      <c r="A10" t="s">
        <v>7</v>
      </c>
      <c r="D10" t="s">
        <v>8</v>
      </c>
    </row>
    <row r="12" spans="1:4" x14ac:dyDescent="0.25">
      <c r="A12" t="s">
        <v>9</v>
      </c>
      <c r="B12" t="s">
        <v>10</v>
      </c>
    </row>
    <row r="14" spans="1:4" x14ac:dyDescent="0.25">
      <c r="A14" t="s">
        <v>11</v>
      </c>
      <c r="B14" t="s">
        <v>12</v>
      </c>
      <c r="C14">
        <v>2.9398945422918026E-2</v>
      </c>
    </row>
    <row r="15" spans="1:4" x14ac:dyDescent="0.25">
      <c r="A15">
        <v>540</v>
      </c>
      <c r="B15" t="s">
        <v>13</v>
      </c>
      <c r="C15">
        <v>1.4416927592954971E-2</v>
      </c>
    </row>
    <row r="16" spans="1:4" x14ac:dyDescent="0.25">
      <c r="B16" t="s">
        <v>14</v>
      </c>
      <c r="C16">
        <v>0.99549825746364395</v>
      </c>
    </row>
    <row r="17" spans="2:3" x14ac:dyDescent="0.25">
      <c r="B17" t="s">
        <v>15</v>
      </c>
      <c r="C17">
        <v>0.99101678061315157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0B958-D70B-4CDF-89DE-C2517959BD58}">
  <dimension ref="B1:AG94"/>
  <sheetViews>
    <sheetView tabSelected="1" topLeftCell="S2" workbookViewId="0">
      <selection activeCell="AJ26" sqref="AJ26"/>
    </sheetView>
  </sheetViews>
  <sheetFormatPr defaultRowHeight="15" x14ac:dyDescent="0.25"/>
  <cols>
    <col min="16" max="16" width="12" customWidth="1"/>
    <col min="17" max="17" width="12" style="23" bestFit="1" customWidth="1"/>
    <col min="18" max="18" width="14" style="23" bestFit="1" customWidth="1"/>
    <col min="19" max="19" width="16.42578125" customWidth="1"/>
    <col min="20" max="20" width="15.140625" customWidth="1"/>
    <col min="21" max="21" width="26.140625" customWidth="1"/>
    <col min="22" max="22" width="26" customWidth="1"/>
    <col min="23" max="23" width="13.28515625" customWidth="1"/>
    <col min="24" max="24" width="10.85546875" customWidth="1"/>
    <col min="27" max="27" width="18.5703125" bestFit="1" customWidth="1"/>
  </cols>
  <sheetData>
    <row r="1" spans="2:33" x14ac:dyDescent="0.25">
      <c r="C1" s="21" t="s">
        <v>29</v>
      </c>
    </row>
    <row r="2" spans="2:33" x14ac:dyDescent="0.25">
      <c r="Z2" t="s">
        <v>43</v>
      </c>
      <c r="AA2" t="s">
        <v>44</v>
      </c>
      <c r="AF2" t="s">
        <v>43</v>
      </c>
      <c r="AG2" t="s">
        <v>44</v>
      </c>
    </row>
    <row r="3" spans="2:33" x14ac:dyDescent="0.25">
      <c r="C3" t="s">
        <v>27</v>
      </c>
      <c r="I3" s="24" t="s">
        <v>46</v>
      </c>
      <c r="S3" t="s">
        <v>30</v>
      </c>
      <c r="T3" t="s">
        <v>31</v>
      </c>
      <c r="U3" t="s">
        <v>53</v>
      </c>
      <c r="V3" t="s">
        <v>54</v>
      </c>
      <c r="W3" t="s">
        <v>55</v>
      </c>
      <c r="X3" t="s">
        <v>55</v>
      </c>
      <c r="Y3" t="s">
        <v>56</v>
      </c>
      <c r="Z3" t="s">
        <v>55</v>
      </c>
      <c r="AA3" t="s">
        <v>57</v>
      </c>
      <c r="AC3" t="s">
        <v>45</v>
      </c>
      <c r="AD3" t="s">
        <v>56</v>
      </c>
      <c r="AE3" t="s">
        <v>56</v>
      </c>
      <c r="AF3" t="s">
        <v>56</v>
      </c>
      <c r="AG3" t="s">
        <v>57</v>
      </c>
    </row>
    <row r="4" spans="2:33" x14ac:dyDescent="0.25"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P4" t="s">
        <v>49</v>
      </c>
      <c r="Q4" s="23" t="s">
        <v>50</v>
      </c>
      <c r="R4" s="23" t="s">
        <v>51</v>
      </c>
      <c r="S4" t="s">
        <v>52</v>
      </c>
      <c r="T4" t="s">
        <v>52</v>
      </c>
      <c r="U4" t="s">
        <v>32</v>
      </c>
      <c r="V4" t="s">
        <v>32</v>
      </c>
      <c r="W4" t="s">
        <v>32</v>
      </c>
      <c r="X4" t="s">
        <v>40</v>
      </c>
      <c r="Y4" t="s">
        <v>41</v>
      </c>
      <c r="Z4" t="s">
        <v>33</v>
      </c>
      <c r="AA4" t="s">
        <v>33</v>
      </c>
      <c r="AC4" t="s">
        <v>32</v>
      </c>
      <c r="AD4" t="s">
        <v>40</v>
      </c>
      <c r="AE4" t="s">
        <v>41</v>
      </c>
      <c r="AF4" t="s">
        <v>33</v>
      </c>
      <c r="AG4" t="s">
        <v>33</v>
      </c>
    </row>
    <row r="5" spans="2:33" x14ac:dyDescent="0.25">
      <c r="B5" s="2" t="s">
        <v>17</v>
      </c>
      <c r="C5" s="15">
        <v>0.40300000000000002</v>
      </c>
      <c r="D5" s="16">
        <v>0.19400000000000001</v>
      </c>
      <c r="E5" s="4" t="s">
        <v>28</v>
      </c>
      <c r="F5" s="4" t="s">
        <v>28</v>
      </c>
      <c r="G5" s="4">
        <v>14.077</v>
      </c>
      <c r="H5" s="4">
        <v>14.185</v>
      </c>
      <c r="I5" s="4">
        <v>13.961</v>
      </c>
      <c r="J5" s="4">
        <v>14.061999999999999</v>
      </c>
      <c r="K5" s="4">
        <v>3.6749999999999998</v>
      </c>
      <c r="L5" s="4">
        <v>3.738</v>
      </c>
      <c r="M5" s="4">
        <v>13.872</v>
      </c>
      <c r="N5" s="5">
        <v>15.507999999999999</v>
      </c>
      <c r="P5" s="22">
        <v>1</v>
      </c>
      <c r="Q5" s="23">
        <v>20</v>
      </c>
      <c r="R5" s="23">
        <f>200/Q5</f>
        <v>10</v>
      </c>
      <c r="S5" s="7">
        <v>13.678000000000001</v>
      </c>
      <c r="T5" s="7">
        <v>10.872</v>
      </c>
      <c r="U5" s="23">
        <f>S5*R5</f>
        <v>136.78</v>
      </c>
      <c r="V5" s="23">
        <f t="shared" ref="V5:V36" si="0">T5*R5</f>
        <v>108.72</v>
      </c>
      <c r="W5" s="23">
        <f>AVERAGE(U5:V5)</f>
        <v>122.75</v>
      </c>
      <c r="X5">
        <f>W5/1000000</f>
        <v>1.2275E-4</v>
      </c>
      <c r="Y5">
        <f t="shared" ref="Y5:Y36" si="1">X5*46.005</f>
        <v>5.6471137500000001E-3</v>
      </c>
      <c r="Z5" s="27">
        <f t="shared" ref="Z5:Z36" si="2">Y5*1000</f>
        <v>5.6471137499999999</v>
      </c>
      <c r="AA5" s="27">
        <f t="shared" ref="AA5:AA36" si="3">Z5/3.3</f>
        <v>1.711246590909091</v>
      </c>
      <c r="AC5">
        <v>0</v>
      </c>
      <c r="AD5">
        <f>AC5/1000000</f>
        <v>0</v>
      </c>
      <c r="AE5">
        <f t="shared" ref="AE5:AE12" si="4">AD5*46.005</f>
        <v>0</v>
      </c>
      <c r="AF5" s="40">
        <f t="shared" ref="AF5:AF12" si="5">AE5*1000</f>
        <v>0</v>
      </c>
      <c r="AG5" s="40">
        <f t="shared" ref="AG5:AG12" si="6">AF5/3.3</f>
        <v>0</v>
      </c>
    </row>
    <row r="6" spans="2:33" x14ac:dyDescent="0.25">
      <c r="B6" s="2" t="s">
        <v>18</v>
      </c>
      <c r="C6" s="17">
        <v>1.972</v>
      </c>
      <c r="D6" s="18">
        <v>2.02</v>
      </c>
      <c r="E6" s="7">
        <v>13.678000000000001</v>
      </c>
      <c r="F6" s="7">
        <v>10.872</v>
      </c>
      <c r="G6" s="7">
        <v>13.308999999999999</v>
      </c>
      <c r="H6" s="7">
        <v>13.738</v>
      </c>
      <c r="I6" s="7">
        <v>3.7869999999999999</v>
      </c>
      <c r="J6" s="7">
        <v>3.504</v>
      </c>
      <c r="K6" s="7">
        <v>10.085000000000001</v>
      </c>
      <c r="L6" s="7">
        <v>10.994999999999999</v>
      </c>
      <c r="M6" s="7">
        <v>14.404999999999999</v>
      </c>
      <c r="N6" s="8">
        <v>14.666</v>
      </c>
      <c r="P6" s="22">
        <v>2</v>
      </c>
      <c r="Q6" s="23">
        <v>20</v>
      </c>
      <c r="R6" s="23">
        <f t="shared" ref="R6:R36" si="7">200/Q6</f>
        <v>10</v>
      </c>
      <c r="S6" s="7">
        <v>14.702999999999999</v>
      </c>
      <c r="T6" s="7">
        <v>13.999000000000001</v>
      </c>
      <c r="U6" s="23">
        <f t="shared" ref="U6:U36" si="8">S6*R6</f>
        <v>147.03</v>
      </c>
      <c r="V6" s="23">
        <f t="shared" si="0"/>
        <v>139.99</v>
      </c>
      <c r="W6" s="23">
        <f t="shared" ref="W6:W36" si="9">AVERAGE(U6:V6)</f>
        <v>143.51</v>
      </c>
      <c r="X6">
        <f t="shared" ref="X6:X36" si="10">W6/1000000</f>
        <v>1.4350999999999999E-4</v>
      </c>
      <c r="Y6">
        <f t="shared" si="1"/>
        <v>6.6021775499999994E-3</v>
      </c>
      <c r="Z6" s="27">
        <f t="shared" si="2"/>
        <v>6.6021775499999995</v>
      </c>
      <c r="AA6" s="27">
        <f t="shared" si="3"/>
        <v>2.0006598636363635</v>
      </c>
      <c r="AC6">
        <v>5</v>
      </c>
      <c r="AD6">
        <f>AC6/1000000</f>
        <v>5.0000000000000004E-6</v>
      </c>
      <c r="AE6">
        <f>AD6*46.005</f>
        <v>2.3002500000000002E-4</v>
      </c>
      <c r="AF6" s="40">
        <f t="shared" si="5"/>
        <v>0.23002500000000003</v>
      </c>
      <c r="AG6" s="40">
        <f t="shared" si="6"/>
        <v>6.9704545454545463E-2</v>
      </c>
    </row>
    <row r="7" spans="2:33" x14ac:dyDescent="0.25">
      <c r="B7" s="2" t="s">
        <v>19</v>
      </c>
      <c r="C7" s="17">
        <v>4.1779999999999999</v>
      </c>
      <c r="D7" s="18">
        <v>4.1890000000000001</v>
      </c>
      <c r="E7" s="7">
        <v>14.702999999999999</v>
      </c>
      <c r="F7" s="7">
        <v>13.999000000000001</v>
      </c>
      <c r="G7" s="7">
        <v>14.385999999999999</v>
      </c>
      <c r="H7" s="7">
        <v>12.75</v>
      </c>
      <c r="I7" s="7">
        <v>8.6539999999999999</v>
      </c>
      <c r="J7" s="7">
        <v>6.4550000000000001</v>
      </c>
      <c r="K7" s="7">
        <v>12.497</v>
      </c>
      <c r="L7" s="7">
        <v>12.124000000000001</v>
      </c>
      <c r="M7" s="7">
        <v>14.513</v>
      </c>
      <c r="N7" s="8">
        <v>14.58</v>
      </c>
      <c r="P7" s="22">
        <v>3</v>
      </c>
      <c r="Q7" s="23">
        <v>20</v>
      </c>
      <c r="R7" s="23">
        <f t="shared" si="7"/>
        <v>10</v>
      </c>
      <c r="S7" s="7">
        <v>14.702999999999999</v>
      </c>
      <c r="T7" s="7">
        <v>15.355</v>
      </c>
      <c r="U7" s="23">
        <f t="shared" si="8"/>
        <v>147.03</v>
      </c>
      <c r="V7" s="23">
        <f t="shared" si="0"/>
        <v>153.55000000000001</v>
      </c>
      <c r="W7" s="23">
        <f t="shared" si="9"/>
        <v>150.29000000000002</v>
      </c>
      <c r="X7">
        <f t="shared" si="10"/>
        <v>1.5029000000000003E-4</v>
      </c>
      <c r="Y7">
        <f t="shared" si="1"/>
        <v>6.9140914500000015E-3</v>
      </c>
      <c r="Z7" s="27">
        <f t="shared" si="2"/>
        <v>6.9140914500000017</v>
      </c>
      <c r="AA7" s="27">
        <f t="shared" si="3"/>
        <v>2.0951792272727281</v>
      </c>
      <c r="AC7">
        <v>10</v>
      </c>
      <c r="AD7">
        <f t="shared" ref="AD7:AD12" si="11">AC7/1000000</f>
        <v>1.0000000000000001E-5</v>
      </c>
      <c r="AE7">
        <f t="shared" si="4"/>
        <v>4.6005000000000004E-4</v>
      </c>
      <c r="AF7" s="40">
        <f t="shared" si="5"/>
        <v>0.46005000000000007</v>
      </c>
      <c r="AG7" s="40">
        <f t="shared" si="6"/>
        <v>0.13940909090909093</v>
      </c>
    </row>
    <row r="8" spans="2:33" x14ac:dyDescent="0.25">
      <c r="B8" s="2" t="s">
        <v>20</v>
      </c>
      <c r="C8" s="17">
        <v>4.883</v>
      </c>
      <c r="D8" s="18">
        <v>4.7969999999999997</v>
      </c>
      <c r="E8" s="7">
        <v>14.702999999999999</v>
      </c>
      <c r="F8" s="7">
        <v>15.355</v>
      </c>
      <c r="G8" s="7">
        <v>10.205</v>
      </c>
      <c r="H8" s="7">
        <v>10.689</v>
      </c>
      <c r="I8" s="7">
        <v>14.159000000000001</v>
      </c>
      <c r="J8" s="7">
        <v>14.289</v>
      </c>
      <c r="K8" s="7">
        <v>6.8620000000000001</v>
      </c>
      <c r="L8" s="7">
        <v>7.5359999999999996</v>
      </c>
      <c r="M8" s="7">
        <v>15.884</v>
      </c>
      <c r="N8" s="8">
        <v>16.600000000000001</v>
      </c>
      <c r="P8" s="22">
        <v>4</v>
      </c>
      <c r="Q8" s="23">
        <v>20</v>
      </c>
      <c r="R8" s="23">
        <f t="shared" si="7"/>
        <v>10</v>
      </c>
      <c r="S8" s="7">
        <v>13.496</v>
      </c>
      <c r="T8" s="7">
        <v>15.176</v>
      </c>
      <c r="U8" s="23">
        <f t="shared" si="8"/>
        <v>134.96</v>
      </c>
      <c r="V8" s="23">
        <f t="shared" si="0"/>
        <v>151.76</v>
      </c>
      <c r="W8" s="23">
        <f t="shared" si="9"/>
        <v>143.36000000000001</v>
      </c>
      <c r="X8">
        <f t="shared" si="10"/>
        <v>1.4336000000000001E-4</v>
      </c>
      <c r="Y8">
        <f t="shared" si="1"/>
        <v>6.5952768000000009E-3</v>
      </c>
      <c r="Z8" s="27">
        <f t="shared" si="2"/>
        <v>6.5952768000000006</v>
      </c>
      <c r="AA8" s="27">
        <f t="shared" si="3"/>
        <v>1.9985687272727275</v>
      </c>
      <c r="AC8">
        <v>15</v>
      </c>
      <c r="AD8">
        <f t="shared" si="11"/>
        <v>1.5E-5</v>
      </c>
      <c r="AE8">
        <f t="shared" si="4"/>
        <v>6.9007500000000006E-4</v>
      </c>
      <c r="AF8" s="40">
        <f t="shared" si="5"/>
        <v>0.6900750000000001</v>
      </c>
      <c r="AG8" s="40">
        <f t="shared" si="6"/>
        <v>0.20911363636363642</v>
      </c>
    </row>
    <row r="9" spans="2:33" x14ac:dyDescent="0.25">
      <c r="B9" s="2" t="s">
        <v>21</v>
      </c>
      <c r="C9" s="17">
        <v>9.7539999999999996</v>
      </c>
      <c r="D9" s="18">
        <v>9.7650000000000006</v>
      </c>
      <c r="E9" s="7">
        <v>13.496</v>
      </c>
      <c r="F9" s="7">
        <v>15.176</v>
      </c>
      <c r="G9" s="7">
        <v>13.835000000000001</v>
      </c>
      <c r="H9" s="7">
        <v>13.57</v>
      </c>
      <c r="I9" s="7">
        <v>14.666</v>
      </c>
      <c r="J9" s="7">
        <v>15.009</v>
      </c>
      <c r="K9" s="7">
        <v>13.499000000000001</v>
      </c>
      <c r="L9" s="7">
        <v>13.794</v>
      </c>
      <c r="M9" s="7">
        <v>14.897</v>
      </c>
      <c r="N9" s="8">
        <v>14.036</v>
      </c>
      <c r="P9" s="22">
        <v>5</v>
      </c>
      <c r="Q9" s="23">
        <v>20</v>
      </c>
      <c r="R9" s="23">
        <f t="shared" si="7"/>
        <v>10</v>
      </c>
      <c r="S9" s="7">
        <v>13.637</v>
      </c>
      <c r="T9" s="7">
        <v>14.01</v>
      </c>
      <c r="U9" s="23">
        <f t="shared" si="8"/>
        <v>136.37</v>
      </c>
      <c r="V9" s="23">
        <f t="shared" si="0"/>
        <v>140.1</v>
      </c>
      <c r="W9" s="23">
        <f t="shared" si="9"/>
        <v>138.23500000000001</v>
      </c>
      <c r="X9">
        <f t="shared" si="10"/>
        <v>1.3823500000000001E-4</v>
      </c>
      <c r="Y9">
        <f t="shared" si="1"/>
        <v>6.3595011750000006E-3</v>
      </c>
      <c r="Z9" s="27">
        <f t="shared" si="2"/>
        <v>6.359501175000001</v>
      </c>
      <c r="AA9" s="27">
        <f t="shared" si="3"/>
        <v>1.9271215681818186</v>
      </c>
      <c r="AC9">
        <v>20</v>
      </c>
      <c r="AD9">
        <f t="shared" si="11"/>
        <v>2.0000000000000002E-5</v>
      </c>
      <c r="AE9">
        <f t="shared" si="4"/>
        <v>9.2010000000000008E-4</v>
      </c>
      <c r="AF9" s="40">
        <f t="shared" si="5"/>
        <v>0.92010000000000014</v>
      </c>
      <c r="AG9" s="40">
        <f t="shared" si="6"/>
        <v>0.27881818181818185</v>
      </c>
    </row>
    <row r="10" spans="2:33" x14ac:dyDescent="0.25">
      <c r="B10" s="2" t="s">
        <v>22</v>
      </c>
      <c r="C10" s="17">
        <v>14.725</v>
      </c>
      <c r="D10" s="18">
        <v>14.711</v>
      </c>
      <c r="E10" s="7">
        <v>13.637</v>
      </c>
      <c r="F10" s="7">
        <v>14.01</v>
      </c>
      <c r="G10" s="7">
        <v>13.66</v>
      </c>
      <c r="H10" s="7">
        <v>13.879</v>
      </c>
      <c r="I10" s="7">
        <v>13.477</v>
      </c>
      <c r="J10" s="7">
        <v>14.122</v>
      </c>
      <c r="K10" s="7">
        <v>1.73</v>
      </c>
      <c r="L10" s="7">
        <v>1.7070000000000001</v>
      </c>
      <c r="M10" s="7">
        <v>15.676</v>
      </c>
      <c r="N10" s="8">
        <v>15.031000000000001</v>
      </c>
      <c r="P10" s="22">
        <v>6</v>
      </c>
      <c r="Q10" s="23">
        <v>20</v>
      </c>
      <c r="R10" s="23">
        <f t="shared" si="7"/>
        <v>10</v>
      </c>
      <c r="S10" s="39">
        <v>14.252000000000001</v>
      </c>
      <c r="T10" s="39">
        <v>14.278</v>
      </c>
      <c r="U10" s="23">
        <f t="shared" si="8"/>
        <v>142.52000000000001</v>
      </c>
      <c r="V10" s="23">
        <f t="shared" si="0"/>
        <v>142.78</v>
      </c>
      <c r="W10" s="23">
        <f t="shared" si="9"/>
        <v>142.65</v>
      </c>
      <c r="X10">
        <f t="shared" si="10"/>
        <v>1.4265E-4</v>
      </c>
      <c r="Y10">
        <f t="shared" si="1"/>
        <v>6.56261325E-3</v>
      </c>
      <c r="Z10" s="27">
        <f t="shared" si="2"/>
        <v>6.5626132500000001</v>
      </c>
      <c r="AA10" s="27">
        <f t="shared" si="3"/>
        <v>1.9886706818181819</v>
      </c>
      <c r="AC10">
        <v>25</v>
      </c>
      <c r="AD10">
        <f t="shared" si="11"/>
        <v>2.5000000000000001E-5</v>
      </c>
      <c r="AE10">
        <f t="shared" si="4"/>
        <v>1.1501250000000001E-3</v>
      </c>
      <c r="AF10" s="40">
        <f t="shared" si="5"/>
        <v>1.1501250000000001</v>
      </c>
      <c r="AG10" s="40">
        <f t="shared" si="6"/>
        <v>0.34852272727272732</v>
      </c>
    </row>
    <row r="11" spans="2:33" x14ac:dyDescent="0.25">
      <c r="B11" s="2" t="s">
        <v>23</v>
      </c>
      <c r="C11" s="17">
        <v>19.797999999999998</v>
      </c>
      <c r="D11" s="18">
        <v>19.562999999999999</v>
      </c>
      <c r="E11" s="7">
        <v>14.252000000000001</v>
      </c>
      <c r="F11" s="7">
        <v>14.278</v>
      </c>
      <c r="G11" s="7">
        <v>12.243</v>
      </c>
      <c r="H11" s="7">
        <v>9.2769999999999992</v>
      </c>
      <c r="I11" s="7">
        <v>13.119</v>
      </c>
      <c r="J11" s="7">
        <v>13.558999999999999</v>
      </c>
      <c r="K11" s="7">
        <v>11.867000000000001</v>
      </c>
      <c r="L11" s="7">
        <v>12.298999999999999</v>
      </c>
      <c r="M11" s="7">
        <v>13.596</v>
      </c>
      <c r="N11" s="8">
        <v>13.581</v>
      </c>
      <c r="P11" s="22">
        <v>7</v>
      </c>
      <c r="Q11" s="23">
        <v>20</v>
      </c>
      <c r="R11" s="23">
        <f t="shared" si="7"/>
        <v>10</v>
      </c>
      <c r="S11" s="10">
        <v>14.304</v>
      </c>
      <c r="T11" s="10">
        <v>14.707000000000001</v>
      </c>
      <c r="U11" s="23">
        <f t="shared" si="8"/>
        <v>143.04</v>
      </c>
      <c r="V11" s="23">
        <f t="shared" si="0"/>
        <v>147.07</v>
      </c>
      <c r="W11" s="23">
        <f t="shared" si="9"/>
        <v>145.05500000000001</v>
      </c>
      <c r="X11">
        <f t="shared" si="10"/>
        <v>1.45055E-4</v>
      </c>
      <c r="Y11">
        <f t="shared" si="1"/>
        <v>6.6732552750000005E-3</v>
      </c>
      <c r="Z11" s="27">
        <f t="shared" si="2"/>
        <v>6.6732552750000007</v>
      </c>
      <c r="AA11" s="27">
        <f t="shared" si="3"/>
        <v>2.0221985681818184</v>
      </c>
      <c r="AC11">
        <v>30</v>
      </c>
      <c r="AD11">
        <f t="shared" si="11"/>
        <v>3.0000000000000001E-5</v>
      </c>
      <c r="AE11">
        <f t="shared" si="4"/>
        <v>1.3801500000000001E-3</v>
      </c>
      <c r="AF11" s="40">
        <f t="shared" si="5"/>
        <v>1.3801500000000002</v>
      </c>
      <c r="AG11" s="40">
        <f t="shared" si="6"/>
        <v>0.41822727272727284</v>
      </c>
    </row>
    <row r="12" spans="2:33" x14ac:dyDescent="0.25">
      <c r="B12" s="2" t="s">
        <v>24</v>
      </c>
      <c r="C12" s="19">
        <v>25.123999999999999</v>
      </c>
      <c r="D12" s="20">
        <v>25.925000000000001</v>
      </c>
      <c r="E12" s="10">
        <v>14.304</v>
      </c>
      <c r="F12" s="10">
        <v>14.707000000000001</v>
      </c>
      <c r="G12" s="10">
        <v>12.09</v>
      </c>
      <c r="H12" s="10">
        <v>13.13</v>
      </c>
      <c r="I12" s="10">
        <v>12.571</v>
      </c>
      <c r="J12" s="10">
        <v>12.411</v>
      </c>
      <c r="K12" s="10">
        <v>13.343</v>
      </c>
      <c r="L12" s="10">
        <v>14.282</v>
      </c>
      <c r="M12" s="10">
        <v>16.457999999999998</v>
      </c>
      <c r="N12" s="11">
        <v>14.901</v>
      </c>
      <c r="P12" s="22">
        <v>8</v>
      </c>
      <c r="Q12" s="23">
        <v>20</v>
      </c>
      <c r="R12" s="23">
        <f t="shared" si="7"/>
        <v>10</v>
      </c>
      <c r="S12" s="4">
        <v>14.077</v>
      </c>
      <c r="T12" s="4">
        <v>14.185</v>
      </c>
      <c r="U12" s="23">
        <f t="shared" si="8"/>
        <v>140.77000000000001</v>
      </c>
      <c r="V12" s="23">
        <f t="shared" si="0"/>
        <v>141.85</v>
      </c>
      <c r="W12" s="23">
        <f t="shared" si="9"/>
        <v>141.31</v>
      </c>
      <c r="X12">
        <f t="shared" si="10"/>
        <v>1.4131000000000001E-4</v>
      </c>
      <c r="Y12">
        <f t="shared" si="1"/>
        <v>6.5009665500000008E-3</v>
      </c>
      <c r="Z12" s="27">
        <f t="shared" si="2"/>
        <v>6.5009665500000011</v>
      </c>
      <c r="AA12" s="27">
        <f t="shared" si="3"/>
        <v>1.9699898636363642</v>
      </c>
      <c r="AC12">
        <v>35</v>
      </c>
      <c r="AD12">
        <f t="shared" si="11"/>
        <v>3.4999999999999997E-5</v>
      </c>
      <c r="AE12">
        <f t="shared" si="4"/>
        <v>1.6101749999999999E-3</v>
      </c>
      <c r="AF12" s="40">
        <f t="shared" si="5"/>
        <v>1.6101749999999999</v>
      </c>
      <c r="AG12" s="40">
        <f t="shared" si="6"/>
        <v>0.48793181818181819</v>
      </c>
    </row>
    <row r="13" spans="2:33" x14ac:dyDescent="0.25">
      <c r="P13" s="22">
        <v>9</v>
      </c>
      <c r="Q13" s="23">
        <v>20</v>
      </c>
      <c r="R13" s="23">
        <f t="shared" si="7"/>
        <v>10</v>
      </c>
      <c r="S13" s="7">
        <v>13.308999999999999</v>
      </c>
      <c r="T13" s="7">
        <v>13.738</v>
      </c>
      <c r="U13" s="23">
        <f t="shared" si="8"/>
        <v>133.09</v>
      </c>
      <c r="V13" s="23">
        <f t="shared" si="0"/>
        <v>137.38</v>
      </c>
      <c r="W13" s="23">
        <f t="shared" si="9"/>
        <v>135.23500000000001</v>
      </c>
      <c r="X13">
        <f t="shared" si="10"/>
        <v>1.3523500000000002E-4</v>
      </c>
      <c r="Y13">
        <f t="shared" si="1"/>
        <v>6.2214861750000006E-3</v>
      </c>
      <c r="Z13" s="27">
        <f t="shared" si="2"/>
        <v>6.2214861750000008</v>
      </c>
      <c r="AA13" s="27">
        <f t="shared" si="3"/>
        <v>1.8852988409090912</v>
      </c>
    </row>
    <row r="14" spans="2:33" x14ac:dyDescent="0.25">
      <c r="C14" t="s">
        <v>27</v>
      </c>
      <c r="I14" s="24" t="s">
        <v>47</v>
      </c>
      <c r="P14" s="22">
        <v>10</v>
      </c>
      <c r="Q14" s="23">
        <v>20</v>
      </c>
      <c r="R14" s="23">
        <f t="shared" si="7"/>
        <v>10</v>
      </c>
      <c r="S14" s="7">
        <v>14.385999999999999</v>
      </c>
      <c r="T14" s="7">
        <v>12.75</v>
      </c>
      <c r="U14" s="23">
        <f t="shared" si="8"/>
        <v>143.85999999999999</v>
      </c>
      <c r="V14" s="23">
        <f t="shared" si="0"/>
        <v>127.5</v>
      </c>
      <c r="W14" s="23">
        <f t="shared" si="9"/>
        <v>135.68</v>
      </c>
      <c r="X14">
        <f t="shared" si="10"/>
        <v>1.3568E-4</v>
      </c>
      <c r="Y14">
        <f t="shared" si="1"/>
        <v>6.2419584000000007E-3</v>
      </c>
      <c r="Z14" s="27">
        <f t="shared" si="2"/>
        <v>6.2419584000000006</v>
      </c>
      <c r="AA14" s="27">
        <f t="shared" si="3"/>
        <v>1.8915025454545458</v>
      </c>
    </row>
    <row r="15" spans="2:33" x14ac:dyDescent="0.25">
      <c r="C15" s="2">
        <v>1</v>
      </c>
      <c r="D15" s="2">
        <v>2</v>
      </c>
      <c r="E15" s="2">
        <v>3</v>
      </c>
      <c r="F15" s="2">
        <v>4</v>
      </c>
      <c r="G15" s="2">
        <v>5</v>
      </c>
      <c r="H15" s="2">
        <v>6</v>
      </c>
      <c r="I15" s="2">
        <v>7</v>
      </c>
      <c r="J15" s="2">
        <v>8</v>
      </c>
      <c r="K15" s="2">
        <v>9</v>
      </c>
      <c r="L15" s="2">
        <v>10</v>
      </c>
      <c r="M15" s="2">
        <v>11</v>
      </c>
      <c r="N15" s="2">
        <v>12</v>
      </c>
      <c r="P15" s="22">
        <v>11</v>
      </c>
      <c r="Q15" s="23">
        <v>15</v>
      </c>
      <c r="R15" s="23">
        <f t="shared" si="7"/>
        <v>13.333333333333334</v>
      </c>
      <c r="S15" s="7">
        <v>10.205</v>
      </c>
      <c r="T15" s="7">
        <v>10.689</v>
      </c>
      <c r="U15" s="23">
        <f t="shared" si="8"/>
        <v>136.06666666666666</v>
      </c>
      <c r="V15" s="23">
        <f t="shared" si="0"/>
        <v>142.52000000000001</v>
      </c>
      <c r="W15" s="23">
        <f t="shared" si="9"/>
        <v>139.29333333333335</v>
      </c>
      <c r="X15">
        <f t="shared" si="10"/>
        <v>1.3929333333333334E-4</v>
      </c>
      <c r="Y15">
        <f t="shared" si="1"/>
        <v>6.408189800000001E-3</v>
      </c>
      <c r="Z15" s="27">
        <f t="shared" si="2"/>
        <v>6.4081898000000006</v>
      </c>
      <c r="AA15" s="27">
        <f t="shared" si="3"/>
        <v>1.9418756969696973</v>
      </c>
    </row>
    <row r="16" spans="2:33" x14ac:dyDescent="0.25">
      <c r="B16" s="2" t="s">
        <v>17</v>
      </c>
      <c r="C16" s="15">
        <v>-2.577</v>
      </c>
      <c r="D16" s="16">
        <v>-2.1070000000000002</v>
      </c>
      <c r="E16" s="4" t="s">
        <v>28</v>
      </c>
      <c r="F16" s="4" t="s">
        <v>28</v>
      </c>
      <c r="G16" s="4">
        <v>7.98</v>
      </c>
      <c r="H16" s="4">
        <v>8.5839999999999996</v>
      </c>
      <c r="I16" s="4">
        <v>7.8440000000000003</v>
      </c>
      <c r="J16" s="4">
        <v>8.2370000000000001</v>
      </c>
      <c r="K16" s="4">
        <v>8.1910000000000007</v>
      </c>
      <c r="L16" s="4">
        <v>6.92</v>
      </c>
      <c r="M16" s="4">
        <v>7.5780000000000003</v>
      </c>
      <c r="N16" s="5">
        <v>6.992</v>
      </c>
      <c r="P16" s="22">
        <v>12</v>
      </c>
      <c r="Q16" s="23">
        <v>20</v>
      </c>
      <c r="R16" s="23">
        <f t="shared" si="7"/>
        <v>10</v>
      </c>
      <c r="S16" s="7">
        <v>13.835000000000001</v>
      </c>
      <c r="T16" s="7">
        <v>13.57</v>
      </c>
      <c r="U16" s="23">
        <f t="shared" si="8"/>
        <v>138.35000000000002</v>
      </c>
      <c r="V16" s="23">
        <f t="shared" si="0"/>
        <v>135.69999999999999</v>
      </c>
      <c r="W16" s="23">
        <f t="shared" si="9"/>
        <v>137.02500000000001</v>
      </c>
      <c r="X16">
        <f t="shared" si="10"/>
        <v>1.3702500000000001E-4</v>
      </c>
      <c r="Y16">
        <f t="shared" si="1"/>
        <v>6.3038351250000006E-3</v>
      </c>
      <c r="Z16" s="27">
        <f t="shared" si="2"/>
        <v>6.3038351250000009</v>
      </c>
      <c r="AA16" s="27">
        <f t="shared" si="3"/>
        <v>1.9102530681818186</v>
      </c>
    </row>
    <row r="17" spans="2:30" x14ac:dyDescent="0.25">
      <c r="B17" s="2" t="s">
        <v>18</v>
      </c>
      <c r="C17" s="17">
        <v>2.66</v>
      </c>
      <c r="D17" s="26">
        <v>3.4249999999999998</v>
      </c>
      <c r="E17" s="25">
        <v>7.7409999999999997</v>
      </c>
      <c r="F17" s="25">
        <v>8.2240000000000002</v>
      </c>
      <c r="G17" s="25">
        <v>8.2460000000000004</v>
      </c>
      <c r="H17" s="25">
        <v>7.9930000000000003</v>
      </c>
      <c r="I17" s="25">
        <v>8.5190000000000001</v>
      </c>
      <c r="J17" s="25">
        <v>8.4960000000000004</v>
      </c>
      <c r="K17" s="25">
        <v>9.3070000000000004</v>
      </c>
      <c r="L17" s="25">
        <v>10.506</v>
      </c>
      <c r="M17" s="25">
        <v>6.3460000000000001</v>
      </c>
      <c r="N17" s="8">
        <v>7.2149999999999999</v>
      </c>
      <c r="P17" s="22">
        <v>13</v>
      </c>
      <c r="Q17" s="23">
        <v>20</v>
      </c>
      <c r="R17" s="23">
        <f t="shared" si="7"/>
        <v>10</v>
      </c>
      <c r="S17" s="7">
        <v>13.66</v>
      </c>
      <c r="T17" s="7">
        <v>13.879</v>
      </c>
      <c r="U17" s="23">
        <f t="shared" si="8"/>
        <v>136.6</v>
      </c>
      <c r="V17" s="23">
        <f t="shared" si="0"/>
        <v>138.79</v>
      </c>
      <c r="W17" s="23">
        <f t="shared" si="9"/>
        <v>137.69499999999999</v>
      </c>
      <c r="X17">
        <f t="shared" si="10"/>
        <v>1.3769499999999999E-4</v>
      </c>
      <c r="Y17">
        <f t="shared" si="1"/>
        <v>6.3346584750000002E-3</v>
      </c>
      <c r="Z17" s="27">
        <f t="shared" si="2"/>
        <v>6.3346584750000003</v>
      </c>
      <c r="AA17" s="27">
        <f t="shared" si="3"/>
        <v>1.9195934772727274</v>
      </c>
    </row>
    <row r="18" spans="2:30" x14ac:dyDescent="0.25">
      <c r="B18" s="2" t="s">
        <v>19</v>
      </c>
      <c r="C18" s="17">
        <v>4.5759999999999996</v>
      </c>
      <c r="D18" s="26">
        <v>4.9779999999999998</v>
      </c>
      <c r="E18" s="25">
        <v>9.1280000000000001</v>
      </c>
      <c r="F18" s="25">
        <v>8.1389999999999993</v>
      </c>
      <c r="G18" s="25">
        <v>8.0389999999999997</v>
      </c>
      <c r="H18" s="25">
        <v>8.2140000000000004</v>
      </c>
      <c r="I18" s="25">
        <v>8.49</v>
      </c>
      <c r="J18" s="25">
        <v>8.84</v>
      </c>
      <c r="K18" s="25">
        <v>6.4050000000000002</v>
      </c>
      <c r="L18" s="25">
        <v>7.4130000000000003</v>
      </c>
      <c r="M18" s="25">
        <v>9.9619999999999997</v>
      </c>
      <c r="N18" s="8">
        <v>8.8659999999999997</v>
      </c>
      <c r="P18" s="22">
        <v>14</v>
      </c>
      <c r="Q18" s="23">
        <v>20</v>
      </c>
      <c r="R18" s="23">
        <f t="shared" si="7"/>
        <v>10</v>
      </c>
      <c r="S18" s="7">
        <v>12.243</v>
      </c>
      <c r="T18" s="7">
        <v>9.2769999999999992</v>
      </c>
      <c r="U18" s="23">
        <f t="shared" si="8"/>
        <v>122.43</v>
      </c>
      <c r="V18" s="23">
        <f t="shared" si="0"/>
        <v>92.77</v>
      </c>
      <c r="W18" s="23">
        <f t="shared" si="9"/>
        <v>107.6</v>
      </c>
      <c r="X18">
        <f t="shared" si="10"/>
        <v>1.076E-4</v>
      </c>
      <c r="Y18">
        <f t="shared" si="1"/>
        <v>4.9501380000000006E-3</v>
      </c>
      <c r="Z18" s="27">
        <f t="shared" si="2"/>
        <v>4.9501380000000008</v>
      </c>
      <c r="AA18" s="27">
        <f t="shared" si="3"/>
        <v>1.5000418181818185</v>
      </c>
    </row>
    <row r="19" spans="2:30" x14ac:dyDescent="0.25">
      <c r="B19" s="2" t="s">
        <v>20</v>
      </c>
      <c r="C19" s="17">
        <v>5.9829999999999997</v>
      </c>
      <c r="D19" s="26">
        <v>5.6429999999999998</v>
      </c>
      <c r="E19" s="25">
        <v>7.3970000000000002</v>
      </c>
      <c r="F19" s="25">
        <v>7.7110000000000003</v>
      </c>
      <c r="G19" s="25">
        <v>6.2460000000000004</v>
      </c>
      <c r="H19" s="25">
        <v>6.6740000000000004</v>
      </c>
      <c r="I19" s="25">
        <v>7.2770000000000001</v>
      </c>
      <c r="J19" s="25">
        <v>7.89</v>
      </c>
      <c r="K19" s="25">
        <v>9.1150000000000002</v>
      </c>
      <c r="L19" s="25">
        <v>9.375</v>
      </c>
      <c r="M19" s="25">
        <v>8.9269999999999996</v>
      </c>
      <c r="N19" s="8">
        <v>8.1560000000000006</v>
      </c>
      <c r="P19" s="22">
        <v>15</v>
      </c>
      <c r="Q19" s="23">
        <v>20</v>
      </c>
      <c r="R19" s="23">
        <f t="shared" si="7"/>
        <v>10</v>
      </c>
      <c r="S19" s="10">
        <v>12.09</v>
      </c>
      <c r="T19" s="10">
        <v>13.13</v>
      </c>
      <c r="U19" s="23">
        <f t="shared" si="8"/>
        <v>120.9</v>
      </c>
      <c r="V19" s="23">
        <f t="shared" si="0"/>
        <v>131.30000000000001</v>
      </c>
      <c r="W19" s="23">
        <f t="shared" si="9"/>
        <v>126.10000000000001</v>
      </c>
      <c r="X19">
        <f t="shared" si="10"/>
        <v>1.261E-4</v>
      </c>
      <c r="Y19">
        <f t="shared" si="1"/>
        <v>5.8012305000000007E-3</v>
      </c>
      <c r="Z19" s="27">
        <f t="shared" si="2"/>
        <v>5.8012305000000008</v>
      </c>
      <c r="AA19" s="27">
        <f t="shared" si="3"/>
        <v>1.7579486363636367</v>
      </c>
    </row>
    <row r="20" spans="2:30" x14ac:dyDescent="0.25">
      <c r="B20" s="2" t="s">
        <v>21</v>
      </c>
      <c r="C20" s="17">
        <v>10.032999999999999</v>
      </c>
      <c r="D20" s="26">
        <v>10.202</v>
      </c>
      <c r="E20" s="25">
        <v>10.090999999999999</v>
      </c>
      <c r="F20" s="25">
        <v>8.9269999999999996</v>
      </c>
      <c r="G20" s="25">
        <v>8.84</v>
      </c>
      <c r="H20" s="25">
        <v>8.3960000000000008</v>
      </c>
      <c r="I20" s="25">
        <v>8.1910000000000007</v>
      </c>
      <c r="J20" s="25">
        <v>8.9760000000000009</v>
      </c>
      <c r="K20" s="25">
        <v>7.0170000000000003</v>
      </c>
      <c r="L20" s="25">
        <v>7.4489999999999998</v>
      </c>
      <c r="M20" s="25">
        <v>8.4250000000000007</v>
      </c>
      <c r="N20" s="8">
        <v>8.7780000000000005</v>
      </c>
      <c r="P20" s="22">
        <v>16</v>
      </c>
      <c r="Q20" s="23">
        <v>20</v>
      </c>
      <c r="R20" s="23">
        <f t="shared" si="7"/>
        <v>10</v>
      </c>
      <c r="S20" s="4">
        <v>13.961</v>
      </c>
      <c r="T20" s="4">
        <v>14.061999999999999</v>
      </c>
      <c r="U20" s="23">
        <f t="shared" si="8"/>
        <v>139.61000000000001</v>
      </c>
      <c r="V20" s="23">
        <f t="shared" si="0"/>
        <v>140.62</v>
      </c>
      <c r="W20" s="23">
        <f t="shared" si="9"/>
        <v>140.11500000000001</v>
      </c>
      <c r="X20">
        <f t="shared" si="10"/>
        <v>1.4011500000000001E-4</v>
      </c>
      <c r="Y20">
        <f t="shared" si="1"/>
        <v>6.4459905750000011E-3</v>
      </c>
      <c r="Z20" s="28">
        <f t="shared" si="2"/>
        <v>6.4459905750000015</v>
      </c>
      <c r="AA20" s="28">
        <f t="shared" si="3"/>
        <v>1.9533304772727278</v>
      </c>
    </row>
    <row r="21" spans="2:30" x14ac:dyDescent="0.25">
      <c r="B21" s="2" t="s">
        <v>22</v>
      </c>
      <c r="C21" s="17">
        <v>15.704000000000001</v>
      </c>
      <c r="D21" s="26">
        <v>15.266</v>
      </c>
      <c r="E21" s="25">
        <v>6.6189999999999998</v>
      </c>
      <c r="F21" s="25">
        <v>6.5209999999999999</v>
      </c>
      <c r="G21" s="25">
        <v>8.9890000000000008</v>
      </c>
      <c r="H21" s="25">
        <v>8.7260000000000009</v>
      </c>
      <c r="I21" s="25">
        <v>7.6079999999999997</v>
      </c>
      <c r="J21" s="25">
        <v>8.0869999999999997</v>
      </c>
      <c r="K21" s="25">
        <v>7.6269999999999998</v>
      </c>
      <c r="L21" s="25">
        <v>7.6239999999999997</v>
      </c>
      <c r="M21" s="25">
        <v>7.8120000000000003</v>
      </c>
      <c r="N21" s="8">
        <v>8.2949999999999999</v>
      </c>
      <c r="P21" s="22">
        <v>17</v>
      </c>
      <c r="Q21" s="23">
        <v>15</v>
      </c>
      <c r="R21" s="23">
        <f t="shared" si="7"/>
        <v>13.333333333333334</v>
      </c>
      <c r="S21" s="7">
        <v>3.7869999999999999</v>
      </c>
      <c r="T21" s="7">
        <v>3.504</v>
      </c>
      <c r="U21" s="23">
        <f t="shared" si="8"/>
        <v>50.493333333333332</v>
      </c>
      <c r="V21" s="23">
        <f t="shared" si="0"/>
        <v>46.72</v>
      </c>
      <c r="W21" s="23">
        <f t="shared" si="9"/>
        <v>48.606666666666669</v>
      </c>
      <c r="X21">
        <f t="shared" si="10"/>
        <v>4.860666666666667E-5</v>
      </c>
      <c r="Y21">
        <f t="shared" si="1"/>
        <v>2.2361497000000004E-3</v>
      </c>
      <c r="Z21" s="28">
        <f t="shared" si="2"/>
        <v>2.2361497000000004</v>
      </c>
      <c r="AA21" s="28">
        <f t="shared" si="3"/>
        <v>0.67762112121212137</v>
      </c>
      <c r="AD21" s="33"/>
    </row>
    <row r="22" spans="2:30" x14ac:dyDescent="0.25">
      <c r="B22" s="2" t="s">
        <v>23</v>
      </c>
      <c r="C22" s="17">
        <v>19.553000000000001</v>
      </c>
      <c r="D22" s="26">
        <v>18.606000000000002</v>
      </c>
      <c r="E22" s="25">
        <v>6.1779999999999999</v>
      </c>
      <c r="F22" s="25">
        <v>6.2359999999999998</v>
      </c>
      <c r="G22" s="25">
        <v>8.0839999999999996</v>
      </c>
      <c r="H22" s="25">
        <v>7.4420000000000002</v>
      </c>
      <c r="I22" s="25">
        <v>7.3739999999999997</v>
      </c>
      <c r="J22" s="25">
        <v>7.6239999999999997</v>
      </c>
      <c r="K22" s="25">
        <v>7.8250000000000002</v>
      </c>
      <c r="L22" s="25">
        <v>7.569</v>
      </c>
      <c r="M22" s="25">
        <v>6.9169999999999998</v>
      </c>
      <c r="N22" s="8">
        <v>7.1079999999999997</v>
      </c>
      <c r="P22" s="22">
        <v>18</v>
      </c>
      <c r="Q22" s="23">
        <v>15</v>
      </c>
      <c r="R22" s="23">
        <f t="shared" si="7"/>
        <v>13.333333333333334</v>
      </c>
      <c r="S22" s="7">
        <v>8.6539999999999999</v>
      </c>
      <c r="T22" s="7">
        <v>6.4550000000000001</v>
      </c>
      <c r="U22" s="23">
        <f t="shared" si="8"/>
        <v>115.38666666666667</v>
      </c>
      <c r="V22" s="23">
        <f t="shared" si="0"/>
        <v>86.066666666666677</v>
      </c>
      <c r="W22" s="23">
        <f t="shared" si="9"/>
        <v>100.72666666666667</v>
      </c>
      <c r="X22">
        <f t="shared" si="10"/>
        <v>1.0072666666666668E-4</v>
      </c>
      <c r="Y22">
        <f t="shared" si="1"/>
        <v>4.633930300000001E-3</v>
      </c>
      <c r="Z22" s="28">
        <f t="shared" si="2"/>
        <v>4.6339303000000012</v>
      </c>
      <c r="AA22" s="28">
        <f t="shared" si="3"/>
        <v>1.4042213030303035</v>
      </c>
      <c r="AB22" s="23"/>
    </row>
    <row r="23" spans="2:30" x14ac:dyDescent="0.25">
      <c r="B23" s="2" t="s">
        <v>24</v>
      </c>
      <c r="C23" s="19">
        <v>25.172000000000001</v>
      </c>
      <c r="D23" s="20">
        <v>24.884</v>
      </c>
      <c r="E23" s="10">
        <v>7.4909999999999997</v>
      </c>
      <c r="F23" s="10">
        <v>7.968</v>
      </c>
      <c r="G23" s="10">
        <v>7.7990000000000004</v>
      </c>
      <c r="H23" s="10">
        <v>7.7629999999999999</v>
      </c>
      <c r="I23" s="10">
        <v>7.7240000000000002</v>
      </c>
      <c r="J23" s="10">
        <v>8.0779999999999994</v>
      </c>
      <c r="K23" s="10">
        <v>10.282999999999999</v>
      </c>
      <c r="L23" s="10">
        <v>10.218</v>
      </c>
      <c r="M23" s="10">
        <v>6.6349999999999998</v>
      </c>
      <c r="N23" s="11">
        <v>7.2640000000000002</v>
      </c>
      <c r="P23" s="22">
        <v>19</v>
      </c>
      <c r="Q23" s="23">
        <v>20</v>
      </c>
      <c r="R23" s="23">
        <f t="shared" si="7"/>
        <v>10</v>
      </c>
      <c r="S23" s="7">
        <v>14.159000000000001</v>
      </c>
      <c r="T23" s="7">
        <v>14.289</v>
      </c>
      <c r="U23" s="23">
        <f t="shared" si="8"/>
        <v>141.59</v>
      </c>
      <c r="V23" s="23">
        <f t="shared" si="0"/>
        <v>142.88999999999999</v>
      </c>
      <c r="W23" s="23">
        <f t="shared" si="9"/>
        <v>142.24</v>
      </c>
      <c r="X23">
        <f t="shared" si="10"/>
        <v>1.4224000000000002E-4</v>
      </c>
      <c r="Y23">
        <f t="shared" si="1"/>
        <v>6.5437512000000014E-3</v>
      </c>
      <c r="Z23" s="28">
        <f t="shared" si="2"/>
        <v>6.5437512000000018</v>
      </c>
      <c r="AA23" s="28">
        <f t="shared" si="3"/>
        <v>1.9829549090909098</v>
      </c>
      <c r="AB23" s="23"/>
    </row>
    <row r="24" spans="2:30" x14ac:dyDescent="0.25">
      <c r="P24" s="22">
        <v>20</v>
      </c>
      <c r="Q24" s="23">
        <v>20</v>
      </c>
      <c r="R24" s="23">
        <f t="shared" si="7"/>
        <v>10</v>
      </c>
      <c r="S24" s="7">
        <v>14.666</v>
      </c>
      <c r="T24" s="7">
        <v>15.009</v>
      </c>
      <c r="U24" s="23">
        <f t="shared" si="8"/>
        <v>146.66</v>
      </c>
      <c r="V24" s="23">
        <f t="shared" si="0"/>
        <v>150.09</v>
      </c>
      <c r="W24" s="23">
        <f t="shared" si="9"/>
        <v>148.375</v>
      </c>
      <c r="X24">
        <f t="shared" si="10"/>
        <v>1.4837499999999999E-4</v>
      </c>
      <c r="Y24">
        <f t="shared" si="1"/>
        <v>6.8259918749999995E-3</v>
      </c>
      <c r="Z24" s="28">
        <f t="shared" si="2"/>
        <v>6.8259918749999997</v>
      </c>
      <c r="AA24" s="28">
        <f t="shared" si="3"/>
        <v>2.0684823863636366</v>
      </c>
      <c r="AB24" s="23"/>
    </row>
    <row r="25" spans="2:30" x14ac:dyDescent="0.25">
      <c r="P25" s="22">
        <v>21</v>
      </c>
      <c r="Q25" s="23">
        <v>20</v>
      </c>
      <c r="R25" s="23">
        <f t="shared" si="7"/>
        <v>10</v>
      </c>
      <c r="S25" s="7">
        <v>13.477</v>
      </c>
      <c r="T25" s="7">
        <v>14.122</v>
      </c>
      <c r="U25" s="23">
        <f t="shared" si="8"/>
        <v>134.77000000000001</v>
      </c>
      <c r="V25" s="23">
        <f t="shared" si="0"/>
        <v>141.22</v>
      </c>
      <c r="W25" s="23">
        <f t="shared" si="9"/>
        <v>137.995</v>
      </c>
      <c r="X25">
        <f t="shared" si="10"/>
        <v>1.37995E-4</v>
      </c>
      <c r="Y25">
        <f t="shared" si="1"/>
        <v>6.3484599749999999E-3</v>
      </c>
      <c r="Z25" s="28">
        <f t="shared" si="2"/>
        <v>6.3484599749999999</v>
      </c>
      <c r="AA25" s="28">
        <f t="shared" si="3"/>
        <v>1.9237757500000001</v>
      </c>
      <c r="AB25" s="23"/>
    </row>
    <row r="26" spans="2:30" x14ac:dyDescent="0.25">
      <c r="C26" t="s">
        <v>27</v>
      </c>
      <c r="I26" s="24" t="s">
        <v>48</v>
      </c>
      <c r="P26" s="22">
        <v>22</v>
      </c>
      <c r="Q26" s="23">
        <v>20</v>
      </c>
      <c r="R26" s="23">
        <f t="shared" si="7"/>
        <v>10</v>
      </c>
      <c r="S26" s="7">
        <v>13.119</v>
      </c>
      <c r="T26" s="7">
        <v>13.558999999999999</v>
      </c>
      <c r="U26" s="23">
        <f t="shared" si="8"/>
        <v>131.19</v>
      </c>
      <c r="V26" s="23">
        <f t="shared" si="0"/>
        <v>135.59</v>
      </c>
      <c r="W26" s="23">
        <f t="shared" si="9"/>
        <v>133.38999999999999</v>
      </c>
      <c r="X26">
        <f t="shared" si="10"/>
        <v>1.3339E-4</v>
      </c>
      <c r="Y26">
        <f t="shared" si="1"/>
        <v>6.1366069499999999E-3</v>
      </c>
      <c r="Z26" s="28">
        <f t="shared" si="2"/>
        <v>6.13660695</v>
      </c>
      <c r="AA26" s="28">
        <f t="shared" si="3"/>
        <v>1.8595778636363638</v>
      </c>
      <c r="AB26" s="23"/>
    </row>
    <row r="27" spans="2:30" x14ac:dyDescent="0.25">
      <c r="C27" s="2">
        <v>1</v>
      </c>
      <c r="D27" s="2">
        <v>2</v>
      </c>
      <c r="E27" s="2">
        <v>3</v>
      </c>
      <c r="F27" s="2">
        <v>4</v>
      </c>
      <c r="G27" s="2">
        <v>5</v>
      </c>
      <c r="H27" s="2">
        <v>6</v>
      </c>
      <c r="I27" s="2">
        <v>7</v>
      </c>
      <c r="J27" s="2">
        <v>8</v>
      </c>
      <c r="K27" s="2">
        <v>9</v>
      </c>
      <c r="L27" s="2">
        <v>10</v>
      </c>
      <c r="M27" s="2">
        <v>11</v>
      </c>
      <c r="N27" s="2">
        <v>12</v>
      </c>
      <c r="P27" s="22">
        <v>23</v>
      </c>
      <c r="Q27" s="23">
        <v>20</v>
      </c>
      <c r="R27" s="23">
        <f t="shared" si="7"/>
        <v>10</v>
      </c>
      <c r="S27" s="10">
        <v>12.571</v>
      </c>
      <c r="T27" s="10">
        <v>12.411</v>
      </c>
      <c r="U27" s="23">
        <f t="shared" si="8"/>
        <v>125.71</v>
      </c>
      <c r="V27" s="23">
        <f t="shared" si="0"/>
        <v>124.11</v>
      </c>
      <c r="W27" s="23">
        <f t="shared" si="9"/>
        <v>124.91</v>
      </c>
      <c r="X27">
        <f t="shared" si="10"/>
        <v>1.2490999999999999E-4</v>
      </c>
      <c r="Y27">
        <f t="shared" si="1"/>
        <v>5.74648455E-3</v>
      </c>
      <c r="Z27" s="28">
        <f t="shared" si="2"/>
        <v>5.7464845499999999</v>
      </c>
      <c r="AA27" s="28">
        <f t="shared" si="3"/>
        <v>1.7413589545454546</v>
      </c>
      <c r="AB27" s="23"/>
    </row>
    <row r="28" spans="2:30" x14ac:dyDescent="0.25">
      <c r="B28" s="2" t="s">
        <v>17</v>
      </c>
      <c r="C28" s="15">
        <v>-1.325</v>
      </c>
      <c r="D28" s="16">
        <v>-2.0640000000000001</v>
      </c>
      <c r="E28" s="4" t="s">
        <v>28</v>
      </c>
      <c r="F28" s="4" t="s">
        <v>28</v>
      </c>
      <c r="G28" s="4">
        <v>9.5830000000000002</v>
      </c>
      <c r="H28" s="4">
        <v>9.7970000000000006</v>
      </c>
      <c r="I28" s="4"/>
      <c r="J28" s="4"/>
      <c r="K28" s="4"/>
      <c r="L28" s="4"/>
      <c r="M28" s="4"/>
      <c r="N28" s="5"/>
      <c r="P28" s="22">
        <v>24</v>
      </c>
      <c r="Q28" s="23">
        <v>20</v>
      </c>
      <c r="R28" s="23">
        <f t="shared" si="7"/>
        <v>10</v>
      </c>
      <c r="S28" s="4">
        <v>3.6749999999999998</v>
      </c>
      <c r="T28" s="4">
        <v>3.738</v>
      </c>
      <c r="U28" s="23">
        <f t="shared" si="8"/>
        <v>36.75</v>
      </c>
      <c r="V28" s="23">
        <f t="shared" si="0"/>
        <v>37.380000000000003</v>
      </c>
      <c r="W28" s="23">
        <f t="shared" si="9"/>
        <v>37.064999999999998</v>
      </c>
      <c r="X28">
        <f t="shared" si="10"/>
        <v>3.7064999999999998E-5</v>
      </c>
      <c r="Y28">
        <f t="shared" si="1"/>
        <v>1.705175325E-3</v>
      </c>
      <c r="Z28" s="28">
        <f t="shared" si="2"/>
        <v>1.7051753249999999</v>
      </c>
      <c r="AA28" s="28">
        <f t="shared" si="3"/>
        <v>0.51671979545454549</v>
      </c>
    </row>
    <row r="29" spans="2:30" x14ac:dyDescent="0.25">
      <c r="B29" s="2" t="s">
        <v>18</v>
      </c>
      <c r="C29" s="17">
        <v>2.794</v>
      </c>
      <c r="D29" s="26">
        <v>1.508</v>
      </c>
      <c r="E29" s="25">
        <v>10.566000000000001</v>
      </c>
      <c r="F29" s="25">
        <v>9.9670000000000005</v>
      </c>
      <c r="G29" s="25">
        <v>8.8350000000000009</v>
      </c>
      <c r="H29" s="25">
        <v>10.763</v>
      </c>
      <c r="I29" s="25"/>
      <c r="J29" s="25"/>
      <c r="K29" s="25"/>
      <c r="L29" s="25"/>
      <c r="M29" s="25"/>
      <c r="N29" s="8"/>
      <c r="P29" s="22">
        <v>25</v>
      </c>
      <c r="Q29" s="23">
        <v>20</v>
      </c>
      <c r="R29" s="23">
        <f t="shared" si="7"/>
        <v>10</v>
      </c>
      <c r="S29" s="7">
        <v>10.085000000000001</v>
      </c>
      <c r="T29" s="7">
        <v>10.994999999999999</v>
      </c>
      <c r="U29" s="23">
        <f t="shared" si="8"/>
        <v>100.85000000000001</v>
      </c>
      <c r="V29" s="23">
        <f t="shared" si="0"/>
        <v>109.94999999999999</v>
      </c>
      <c r="W29" s="23">
        <f t="shared" si="9"/>
        <v>105.4</v>
      </c>
      <c r="X29">
        <f t="shared" si="10"/>
        <v>1.054E-4</v>
      </c>
      <c r="Y29">
        <f t="shared" si="1"/>
        <v>4.8489270000000003E-3</v>
      </c>
      <c r="Z29" s="28">
        <f t="shared" si="2"/>
        <v>4.8489270000000007</v>
      </c>
      <c r="AA29" s="28">
        <f t="shared" si="3"/>
        <v>1.4693718181818185</v>
      </c>
    </row>
    <row r="30" spans="2:30" x14ac:dyDescent="0.25">
      <c r="B30" s="2" t="s">
        <v>19</v>
      </c>
      <c r="C30" s="17">
        <v>4.3819999999999997</v>
      </c>
      <c r="D30" s="26">
        <v>4.1779999999999999</v>
      </c>
      <c r="E30" s="25">
        <v>8.6890000000000001</v>
      </c>
      <c r="F30" s="25">
        <v>8.2739999999999991</v>
      </c>
      <c r="G30" s="25">
        <v>9.4440000000000008</v>
      </c>
      <c r="H30" s="25">
        <v>10.042</v>
      </c>
      <c r="I30" s="25"/>
      <c r="J30" s="25"/>
      <c r="K30" s="25"/>
      <c r="L30" s="25"/>
      <c r="M30" s="25"/>
      <c r="N30" s="8"/>
      <c r="P30" s="22">
        <v>26</v>
      </c>
      <c r="Q30" s="23">
        <v>20</v>
      </c>
      <c r="R30" s="23">
        <f t="shared" si="7"/>
        <v>10</v>
      </c>
      <c r="S30" s="7">
        <v>12.497</v>
      </c>
      <c r="T30" s="7">
        <v>12.124000000000001</v>
      </c>
      <c r="U30" s="23">
        <f t="shared" si="8"/>
        <v>124.97</v>
      </c>
      <c r="V30" s="23">
        <f t="shared" si="0"/>
        <v>121.24000000000001</v>
      </c>
      <c r="W30" s="23">
        <f t="shared" si="9"/>
        <v>123.105</v>
      </c>
      <c r="X30">
        <f t="shared" si="10"/>
        <v>1.2310500000000001E-4</v>
      </c>
      <c r="Y30">
        <f t="shared" si="1"/>
        <v>5.6634455250000005E-3</v>
      </c>
      <c r="Z30" s="28">
        <f t="shared" si="2"/>
        <v>5.6634455250000002</v>
      </c>
      <c r="AA30" s="28">
        <f t="shared" si="3"/>
        <v>1.7161956136363639</v>
      </c>
    </row>
    <row r="31" spans="2:30" x14ac:dyDescent="0.25">
      <c r="B31" s="2" t="s">
        <v>20</v>
      </c>
      <c r="C31" s="17">
        <v>6.3959999999999999</v>
      </c>
      <c r="D31" s="26">
        <v>6.1239999999999997</v>
      </c>
      <c r="E31" s="25">
        <v>9.1199999999999992</v>
      </c>
      <c r="F31" s="25">
        <v>9.4879999999999995</v>
      </c>
      <c r="G31" s="25">
        <v>10.522</v>
      </c>
      <c r="H31" s="25">
        <v>10.467000000000001</v>
      </c>
      <c r="I31" s="25"/>
      <c r="J31" s="25"/>
      <c r="K31" s="25"/>
      <c r="L31" s="25"/>
      <c r="M31" s="25"/>
      <c r="N31" s="8"/>
      <c r="P31" s="22">
        <v>27</v>
      </c>
      <c r="Q31" s="23">
        <v>20</v>
      </c>
      <c r="R31" s="23">
        <f t="shared" si="7"/>
        <v>10</v>
      </c>
      <c r="S31" s="7">
        <v>6.8620000000000001</v>
      </c>
      <c r="T31" s="7">
        <v>7.5359999999999996</v>
      </c>
      <c r="U31" s="23">
        <f t="shared" si="8"/>
        <v>68.62</v>
      </c>
      <c r="V31" s="23">
        <f t="shared" si="0"/>
        <v>75.36</v>
      </c>
      <c r="W31" s="23">
        <f t="shared" si="9"/>
        <v>71.990000000000009</v>
      </c>
      <c r="X31">
        <f t="shared" si="10"/>
        <v>7.1990000000000007E-5</v>
      </c>
      <c r="Y31">
        <f t="shared" si="1"/>
        <v>3.3118999500000006E-3</v>
      </c>
      <c r="Z31" s="28">
        <f t="shared" si="2"/>
        <v>3.3118999500000008</v>
      </c>
      <c r="AA31" s="28">
        <f t="shared" si="3"/>
        <v>1.0036060454545457</v>
      </c>
    </row>
    <row r="32" spans="2:30" x14ac:dyDescent="0.25">
      <c r="B32" s="2" t="s">
        <v>21</v>
      </c>
      <c r="C32" s="17">
        <v>10.59</v>
      </c>
      <c r="D32" s="26">
        <v>10.28</v>
      </c>
      <c r="E32" s="25">
        <v>9.9949999999999992</v>
      </c>
      <c r="F32" s="25">
        <v>9.4879999999999995</v>
      </c>
      <c r="G32" s="25">
        <v>9.0120000000000005</v>
      </c>
      <c r="H32" s="25">
        <v>9.1549999999999994</v>
      </c>
      <c r="I32" s="25"/>
      <c r="J32" s="25"/>
      <c r="K32" s="25"/>
      <c r="L32" s="25"/>
      <c r="M32" s="25"/>
      <c r="N32" s="8"/>
      <c r="P32" s="22">
        <v>28</v>
      </c>
      <c r="Q32" s="23">
        <v>20</v>
      </c>
      <c r="R32" s="23">
        <f t="shared" si="7"/>
        <v>10</v>
      </c>
      <c r="S32" s="7">
        <v>13.499000000000001</v>
      </c>
      <c r="T32" s="7">
        <v>13.794</v>
      </c>
      <c r="U32" s="23">
        <f t="shared" si="8"/>
        <v>134.99</v>
      </c>
      <c r="V32" s="23">
        <f t="shared" si="0"/>
        <v>137.94</v>
      </c>
      <c r="W32" s="23">
        <f t="shared" si="9"/>
        <v>136.465</v>
      </c>
      <c r="X32">
        <f t="shared" si="10"/>
        <v>1.36465E-4</v>
      </c>
      <c r="Y32">
        <f t="shared" si="1"/>
        <v>6.2780723250000009E-3</v>
      </c>
      <c r="Z32" s="28">
        <f t="shared" si="2"/>
        <v>6.278072325000001</v>
      </c>
      <c r="AA32" s="28">
        <f t="shared" si="3"/>
        <v>1.9024461590909094</v>
      </c>
    </row>
    <row r="33" spans="2:28" x14ac:dyDescent="0.25">
      <c r="B33" s="2" t="s">
        <v>22</v>
      </c>
      <c r="C33" s="17">
        <v>15.247</v>
      </c>
      <c r="D33" s="26">
        <v>14.824999999999999</v>
      </c>
      <c r="E33" s="25">
        <v>9.0760000000000005</v>
      </c>
      <c r="F33" s="25">
        <v>8.5860000000000003</v>
      </c>
      <c r="G33" s="25"/>
      <c r="H33" s="25"/>
      <c r="I33" s="25"/>
      <c r="J33" s="25"/>
      <c r="K33" s="25"/>
      <c r="L33" s="25"/>
      <c r="M33" s="25"/>
      <c r="N33" s="8"/>
      <c r="P33" s="22">
        <v>29</v>
      </c>
      <c r="Q33" s="23">
        <v>20</v>
      </c>
      <c r="R33" s="23">
        <f t="shared" si="7"/>
        <v>10</v>
      </c>
      <c r="S33" s="7">
        <v>1.73</v>
      </c>
      <c r="T33" s="7">
        <v>1.7070000000000001</v>
      </c>
      <c r="U33" s="23">
        <f t="shared" si="8"/>
        <v>17.3</v>
      </c>
      <c r="V33" s="23">
        <f t="shared" si="0"/>
        <v>17.07</v>
      </c>
      <c r="W33" s="23">
        <f t="shared" si="9"/>
        <v>17.185000000000002</v>
      </c>
      <c r="X33">
        <f t="shared" si="10"/>
        <v>1.7185000000000002E-5</v>
      </c>
      <c r="Y33">
        <f t="shared" si="1"/>
        <v>7.9059592500000015E-4</v>
      </c>
      <c r="Z33" s="28">
        <f t="shared" si="2"/>
        <v>0.7905959250000002</v>
      </c>
      <c r="AA33" s="28">
        <f t="shared" si="3"/>
        <v>0.23957452272727281</v>
      </c>
    </row>
    <row r="34" spans="2:28" x14ac:dyDescent="0.25">
      <c r="B34" s="2" t="s">
        <v>23</v>
      </c>
      <c r="C34" s="17">
        <v>19.852</v>
      </c>
      <c r="D34" s="26">
        <v>20.518999999999998</v>
      </c>
      <c r="E34" s="25">
        <v>9.8719999999999999</v>
      </c>
      <c r="F34" s="25">
        <v>9.6720000000000006</v>
      </c>
      <c r="G34" s="25"/>
      <c r="H34" s="25"/>
      <c r="I34" s="25"/>
      <c r="J34" s="25"/>
      <c r="K34" s="25"/>
      <c r="L34" s="25"/>
      <c r="M34" s="25"/>
      <c r="N34" s="8"/>
      <c r="P34" s="22">
        <v>30</v>
      </c>
      <c r="Q34" s="23">
        <v>20</v>
      </c>
      <c r="R34" s="23">
        <f t="shared" si="7"/>
        <v>10</v>
      </c>
      <c r="S34" s="7">
        <v>11.867000000000001</v>
      </c>
      <c r="T34" s="7">
        <v>12.298999999999999</v>
      </c>
      <c r="U34" s="23">
        <f t="shared" si="8"/>
        <v>118.67000000000002</v>
      </c>
      <c r="V34" s="23">
        <f t="shared" si="0"/>
        <v>122.99</v>
      </c>
      <c r="W34" s="23">
        <f t="shared" si="9"/>
        <v>120.83000000000001</v>
      </c>
      <c r="X34">
        <f t="shared" si="10"/>
        <v>1.2083000000000001E-4</v>
      </c>
      <c r="Y34">
        <f t="shared" si="1"/>
        <v>5.5587841500000009E-3</v>
      </c>
      <c r="Z34" s="28">
        <f t="shared" si="2"/>
        <v>5.558784150000001</v>
      </c>
      <c r="AA34" s="28">
        <f t="shared" si="3"/>
        <v>1.6844800454545459</v>
      </c>
      <c r="AB34" s="33"/>
    </row>
    <row r="35" spans="2:28" x14ac:dyDescent="0.25">
      <c r="B35" s="2" t="s">
        <v>24</v>
      </c>
      <c r="C35" s="19">
        <v>24.308</v>
      </c>
      <c r="D35" s="20">
        <v>24.385999999999999</v>
      </c>
      <c r="E35" s="10">
        <v>10.365</v>
      </c>
      <c r="F35" s="10">
        <v>11.382</v>
      </c>
      <c r="G35" s="10"/>
      <c r="H35" s="10"/>
      <c r="I35" s="10"/>
      <c r="J35" s="10"/>
      <c r="K35" s="10"/>
      <c r="L35" s="10"/>
      <c r="M35" s="10"/>
      <c r="N35" s="11"/>
      <c r="P35" s="22">
        <v>31</v>
      </c>
      <c r="Q35" s="23">
        <v>20</v>
      </c>
      <c r="R35" s="23">
        <f t="shared" si="7"/>
        <v>10</v>
      </c>
      <c r="S35" s="10">
        <v>13.343</v>
      </c>
      <c r="T35" s="10">
        <v>14.282</v>
      </c>
      <c r="U35" s="23">
        <f t="shared" si="8"/>
        <v>133.43</v>
      </c>
      <c r="V35" s="23">
        <f t="shared" si="0"/>
        <v>142.82</v>
      </c>
      <c r="W35" s="23">
        <f t="shared" si="9"/>
        <v>138.125</v>
      </c>
      <c r="X35">
        <f t="shared" si="10"/>
        <v>1.3812500000000001E-4</v>
      </c>
      <c r="Y35">
        <f t="shared" si="1"/>
        <v>6.3544406250000008E-3</v>
      </c>
      <c r="Z35" s="29">
        <f t="shared" si="2"/>
        <v>6.3544406250000005</v>
      </c>
      <c r="AA35" s="29">
        <f t="shared" si="3"/>
        <v>1.9255880681818185</v>
      </c>
    </row>
    <row r="36" spans="2:28" x14ac:dyDescent="0.25">
      <c r="P36" s="22">
        <v>32</v>
      </c>
      <c r="Q36" s="23">
        <v>20</v>
      </c>
      <c r="R36" s="23">
        <f t="shared" si="7"/>
        <v>10</v>
      </c>
      <c r="S36" s="4">
        <v>13.872</v>
      </c>
      <c r="T36" s="5">
        <v>15.507999999999999</v>
      </c>
      <c r="U36" s="23">
        <f t="shared" si="8"/>
        <v>138.72</v>
      </c>
      <c r="V36" s="23">
        <f t="shared" si="0"/>
        <v>155.07999999999998</v>
      </c>
      <c r="W36" s="23">
        <f t="shared" si="9"/>
        <v>146.89999999999998</v>
      </c>
      <c r="X36">
        <f t="shared" si="10"/>
        <v>1.4689999999999997E-4</v>
      </c>
      <c r="Y36">
        <f t="shared" si="1"/>
        <v>6.7581344999999987E-3</v>
      </c>
      <c r="Z36" s="29">
        <f t="shared" si="2"/>
        <v>6.7581344999999988</v>
      </c>
      <c r="AA36" s="29">
        <f t="shared" si="3"/>
        <v>2.0479195454545454</v>
      </c>
    </row>
    <row r="37" spans="2:28" x14ac:dyDescent="0.25">
      <c r="P37" s="22">
        <v>33</v>
      </c>
      <c r="Q37" s="23">
        <v>20</v>
      </c>
      <c r="R37" s="23">
        <f t="shared" ref="R37:R68" si="12">200/Q37</f>
        <v>10</v>
      </c>
      <c r="S37" s="7">
        <v>14.404999999999999</v>
      </c>
      <c r="T37" s="8">
        <v>14.666</v>
      </c>
      <c r="U37" s="23">
        <f t="shared" ref="U37:U68" si="13">S37*R37</f>
        <v>144.04999999999998</v>
      </c>
      <c r="V37" s="23">
        <f t="shared" ref="V37:V68" si="14">T37*R37</f>
        <v>146.66</v>
      </c>
      <c r="W37" s="23">
        <f t="shared" ref="W37:W68" si="15">AVERAGE(U37:V37)</f>
        <v>145.35499999999999</v>
      </c>
      <c r="X37">
        <f t="shared" ref="X37:X68" si="16">W37/1000000</f>
        <v>1.4535499999999998E-4</v>
      </c>
      <c r="Y37">
        <f t="shared" ref="Y37:Y68" si="17">X37*46.005</f>
        <v>6.6870567749999993E-3</v>
      </c>
      <c r="Z37" s="29">
        <f t="shared" ref="Z37:Z68" si="18">Y37*1000</f>
        <v>6.6870567749999994</v>
      </c>
      <c r="AA37" s="29">
        <f t="shared" ref="AA37:AA68" si="19">Z37/3.3</f>
        <v>2.0263808409090909</v>
      </c>
    </row>
    <row r="38" spans="2:28" x14ac:dyDescent="0.25">
      <c r="P38" s="22">
        <v>34</v>
      </c>
      <c r="Q38" s="23">
        <v>20</v>
      </c>
      <c r="R38" s="23">
        <f t="shared" si="12"/>
        <v>10</v>
      </c>
      <c r="S38" s="7">
        <v>14.513</v>
      </c>
      <c r="T38" s="8">
        <v>14.58</v>
      </c>
      <c r="U38" s="23">
        <f t="shared" si="13"/>
        <v>145.13</v>
      </c>
      <c r="V38" s="23">
        <f t="shared" si="14"/>
        <v>145.80000000000001</v>
      </c>
      <c r="W38" s="23">
        <f t="shared" si="15"/>
        <v>145.465</v>
      </c>
      <c r="X38">
        <f t="shared" si="16"/>
        <v>1.45465E-4</v>
      </c>
      <c r="Y38">
        <f t="shared" si="17"/>
        <v>6.6921173250000009E-3</v>
      </c>
      <c r="Z38" s="29">
        <f t="shared" si="18"/>
        <v>6.6921173250000008</v>
      </c>
      <c r="AA38" s="29">
        <f t="shared" si="19"/>
        <v>2.0279143409090912</v>
      </c>
    </row>
    <row r="39" spans="2:28" x14ac:dyDescent="0.25">
      <c r="P39" s="22">
        <v>35</v>
      </c>
      <c r="Q39" s="23">
        <v>20</v>
      </c>
      <c r="R39" s="23">
        <f t="shared" si="12"/>
        <v>10</v>
      </c>
      <c r="S39" s="7">
        <v>15.884</v>
      </c>
      <c r="T39" s="8">
        <v>16.600000000000001</v>
      </c>
      <c r="U39" s="23">
        <f t="shared" si="13"/>
        <v>158.84</v>
      </c>
      <c r="V39" s="23">
        <f t="shared" si="14"/>
        <v>166</v>
      </c>
      <c r="W39" s="23">
        <f t="shared" si="15"/>
        <v>162.42000000000002</v>
      </c>
      <c r="X39">
        <f t="shared" si="16"/>
        <v>1.6242000000000001E-4</v>
      </c>
      <c r="Y39">
        <f t="shared" si="17"/>
        <v>7.4721321000000007E-3</v>
      </c>
      <c r="Z39" s="29">
        <f t="shared" si="18"/>
        <v>7.4721321000000005</v>
      </c>
      <c r="AA39" s="29">
        <f t="shared" si="19"/>
        <v>2.2642824545454547</v>
      </c>
    </row>
    <row r="40" spans="2:28" x14ac:dyDescent="0.25">
      <c r="P40" s="22">
        <v>36</v>
      </c>
      <c r="Q40" s="23">
        <v>20</v>
      </c>
      <c r="R40" s="23">
        <f t="shared" si="12"/>
        <v>10</v>
      </c>
      <c r="S40" s="7">
        <v>14.897</v>
      </c>
      <c r="T40" s="8">
        <v>14.036</v>
      </c>
      <c r="U40" s="23">
        <f t="shared" si="13"/>
        <v>148.97</v>
      </c>
      <c r="V40" s="23">
        <f t="shared" si="14"/>
        <v>140.35999999999999</v>
      </c>
      <c r="W40" s="23">
        <f t="shared" si="15"/>
        <v>144.66499999999999</v>
      </c>
      <c r="X40">
        <f t="shared" si="16"/>
        <v>1.4466499999999998E-4</v>
      </c>
      <c r="Y40">
        <f t="shared" si="17"/>
        <v>6.6553133249999995E-3</v>
      </c>
      <c r="Z40" s="29">
        <f t="shared" si="18"/>
        <v>6.6553133249999998</v>
      </c>
      <c r="AA40" s="29">
        <f t="shared" si="19"/>
        <v>2.0167616136363637</v>
      </c>
    </row>
    <row r="41" spans="2:28" x14ac:dyDescent="0.25">
      <c r="P41" s="22">
        <v>37</v>
      </c>
      <c r="Q41" s="23">
        <v>20</v>
      </c>
      <c r="R41" s="23">
        <f t="shared" si="12"/>
        <v>10</v>
      </c>
      <c r="S41" s="7">
        <v>15.676</v>
      </c>
      <c r="T41" s="8">
        <v>15.031000000000001</v>
      </c>
      <c r="U41" s="23">
        <f t="shared" si="13"/>
        <v>156.76</v>
      </c>
      <c r="V41" s="23">
        <f t="shared" si="14"/>
        <v>150.31</v>
      </c>
      <c r="W41" s="23">
        <f t="shared" si="15"/>
        <v>153.535</v>
      </c>
      <c r="X41">
        <f t="shared" si="16"/>
        <v>1.53535E-4</v>
      </c>
      <c r="Y41">
        <f t="shared" si="17"/>
        <v>7.0633776750000004E-3</v>
      </c>
      <c r="Z41" s="29">
        <f t="shared" si="18"/>
        <v>7.0633776750000008</v>
      </c>
      <c r="AA41" s="29">
        <f t="shared" si="19"/>
        <v>2.1404174772727278</v>
      </c>
    </row>
    <row r="42" spans="2:28" x14ac:dyDescent="0.25">
      <c r="P42" s="22">
        <v>38</v>
      </c>
      <c r="Q42" s="23">
        <v>20</v>
      </c>
      <c r="R42" s="23">
        <f t="shared" si="12"/>
        <v>10</v>
      </c>
      <c r="S42" s="7">
        <v>13.596</v>
      </c>
      <c r="T42" s="8">
        <v>13.581</v>
      </c>
      <c r="U42" s="23">
        <f t="shared" si="13"/>
        <v>135.96</v>
      </c>
      <c r="V42" s="23">
        <f t="shared" si="14"/>
        <v>135.81</v>
      </c>
      <c r="W42" s="23">
        <f t="shared" si="15"/>
        <v>135.88499999999999</v>
      </c>
      <c r="X42">
        <f t="shared" si="16"/>
        <v>1.35885E-4</v>
      </c>
      <c r="Y42">
        <f t="shared" si="17"/>
        <v>6.2513894250000009E-3</v>
      </c>
      <c r="Z42" s="29">
        <f t="shared" si="18"/>
        <v>6.2513894250000011</v>
      </c>
      <c r="AA42" s="29">
        <f t="shared" si="19"/>
        <v>1.8943604318181821</v>
      </c>
    </row>
    <row r="43" spans="2:28" x14ac:dyDescent="0.25">
      <c r="P43" s="22">
        <v>39</v>
      </c>
      <c r="Q43" s="23">
        <v>20</v>
      </c>
      <c r="R43" s="23">
        <f t="shared" si="12"/>
        <v>10</v>
      </c>
      <c r="S43" s="10">
        <v>16.457999999999998</v>
      </c>
      <c r="T43" s="11">
        <v>14.901</v>
      </c>
      <c r="U43" s="23">
        <f t="shared" si="13"/>
        <v>164.57999999999998</v>
      </c>
      <c r="V43" s="23">
        <f t="shared" si="14"/>
        <v>149.01</v>
      </c>
      <c r="W43" s="23">
        <f t="shared" si="15"/>
        <v>156.79499999999999</v>
      </c>
      <c r="X43">
        <f t="shared" si="16"/>
        <v>1.5679499999999999E-4</v>
      </c>
      <c r="Y43">
        <f t="shared" si="17"/>
        <v>7.2133539749999996E-3</v>
      </c>
      <c r="Z43" s="29">
        <f t="shared" si="18"/>
        <v>7.2133539749999995</v>
      </c>
      <c r="AA43" s="29">
        <f t="shared" si="19"/>
        <v>2.1858648409090908</v>
      </c>
    </row>
    <row r="44" spans="2:28" x14ac:dyDescent="0.25">
      <c r="P44" s="22">
        <v>40</v>
      </c>
      <c r="Q44" s="23">
        <v>20</v>
      </c>
      <c r="R44" s="23">
        <f t="shared" si="12"/>
        <v>10</v>
      </c>
      <c r="S44" s="25">
        <v>7.7409999999999997</v>
      </c>
      <c r="T44" s="25">
        <v>8.2240000000000002</v>
      </c>
      <c r="U44" s="23">
        <f t="shared" si="13"/>
        <v>77.41</v>
      </c>
      <c r="V44" s="23">
        <f t="shared" si="14"/>
        <v>82.240000000000009</v>
      </c>
      <c r="W44" s="23">
        <f t="shared" si="15"/>
        <v>79.825000000000003</v>
      </c>
      <c r="X44">
        <f t="shared" si="16"/>
        <v>7.9825000000000002E-5</v>
      </c>
      <c r="Y44">
        <f t="shared" si="17"/>
        <v>3.6723491250000005E-3</v>
      </c>
      <c r="Z44" s="29">
        <f t="shared" si="18"/>
        <v>3.6723491250000007</v>
      </c>
      <c r="AA44" s="29">
        <f t="shared" si="19"/>
        <v>1.1128330681818184</v>
      </c>
    </row>
    <row r="45" spans="2:28" x14ac:dyDescent="0.25">
      <c r="P45" s="22">
        <v>41</v>
      </c>
      <c r="Q45" s="23">
        <v>20</v>
      </c>
      <c r="R45" s="23">
        <f t="shared" si="12"/>
        <v>10</v>
      </c>
      <c r="S45" s="7">
        <v>9.1280000000000001</v>
      </c>
      <c r="T45" s="7">
        <v>8.1389999999999993</v>
      </c>
      <c r="U45" s="23">
        <f t="shared" si="13"/>
        <v>91.28</v>
      </c>
      <c r="V45" s="23">
        <f t="shared" si="14"/>
        <v>81.389999999999986</v>
      </c>
      <c r="W45" s="23">
        <f t="shared" si="15"/>
        <v>86.334999999999994</v>
      </c>
      <c r="X45">
        <f t="shared" si="16"/>
        <v>8.6334999999999992E-5</v>
      </c>
      <c r="Y45">
        <f t="shared" si="17"/>
        <v>3.9718416749999997E-3</v>
      </c>
      <c r="Z45" s="29">
        <f t="shared" si="18"/>
        <v>3.9718416749999998</v>
      </c>
      <c r="AA45" s="29">
        <f t="shared" si="19"/>
        <v>1.2035883863636363</v>
      </c>
    </row>
    <row r="46" spans="2:28" x14ac:dyDescent="0.25">
      <c r="P46" s="22">
        <v>42</v>
      </c>
      <c r="Q46" s="23">
        <v>20</v>
      </c>
      <c r="R46" s="23">
        <f t="shared" si="12"/>
        <v>10</v>
      </c>
      <c r="S46" s="25">
        <v>7.3970000000000002</v>
      </c>
      <c r="T46" s="25">
        <v>7.7110000000000003</v>
      </c>
      <c r="U46" s="23">
        <f t="shared" si="13"/>
        <v>73.97</v>
      </c>
      <c r="V46" s="23">
        <f t="shared" si="14"/>
        <v>77.11</v>
      </c>
      <c r="W46" s="23">
        <f t="shared" si="15"/>
        <v>75.539999999999992</v>
      </c>
      <c r="X46">
        <f t="shared" si="16"/>
        <v>7.5539999999999998E-5</v>
      </c>
      <c r="Y46">
        <f t="shared" si="17"/>
        <v>3.4752177000000003E-3</v>
      </c>
      <c r="Z46" s="29">
        <f t="shared" si="18"/>
        <v>3.4752177000000004</v>
      </c>
      <c r="AA46" s="29">
        <f t="shared" si="19"/>
        <v>1.0530962727272728</v>
      </c>
    </row>
    <row r="47" spans="2:28" x14ac:dyDescent="0.25">
      <c r="P47" s="22">
        <v>43</v>
      </c>
      <c r="Q47" s="23">
        <v>20</v>
      </c>
      <c r="R47" s="23">
        <f t="shared" si="12"/>
        <v>10</v>
      </c>
      <c r="S47" s="7">
        <v>10.090999999999999</v>
      </c>
      <c r="T47" s="7">
        <v>8.9269999999999996</v>
      </c>
      <c r="U47" s="23">
        <f t="shared" si="13"/>
        <v>100.91</v>
      </c>
      <c r="V47" s="23">
        <f t="shared" si="14"/>
        <v>89.27</v>
      </c>
      <c r="W47" s="23">
        <f t="shared" si="15"/>
        <v>95.09</v>
      </c>
      <c r="X47">
        <f t="shared" si="16"/>
        <v>9.5089999999999999E-5</v>
      </c>
      <c r="Y47">
        <f t="shared" si="17"/>
        <v>4.37461545E-3</v>
      </c>
      <c r="Z47" s="29">
        <f t="shared" si="18"/>
        <v>4.3746154500000003</v>
      </c>
      <c r="AA47" s="29">
        <f t="shared" si="19"/>
        <v>1.3256410454545455</v>
      </c>
    </row>
    <row r="48" spans="2:28" x14ac:dyDescent="0.25">
      <c r="P48" s="22">
        <v>44</v>
      </c>
      <c r="Q48" s="23">
        <v>20</v>
      </c>
      <c r="R48" s="23">
        <f t="shared" si="12"/>
        <v>10</v>
      </c>
      <c r="S48" s="25">
        <v>6.6189999999999998</v>
      </c>
      <c r="T48" s="25">
        <v>6.5209999999999999</v>
      </c>
      <c r="U48" s="23">
        <f t="shared" si="13"/>
        <v>66.19</v>
      </c>
      <c r="V48" s="23">
        <f t="shared" si="14"/>
        <v>65.209999999999994</v>
      </c>
      <c r="W48" s="23">
        <f t="shared" si="15"/>
        <v>65.699999999999989</v>
      </c>
      <c r="X48">
        <f t="shared" si="16"/>
        <v>6.5699999999999984E-5</v>
      </c>
      <c r="Y48">
        <f t="shared" si="17"/>
        <v>3.0225284999999993E-3</v>
      </c>
      <c r="Z48" s="29">
        <f t="shared" si="18"/>
        <v>3.0225284999999995</v>
      </c>
      <c r="AA48" s="29">
        <f t="shared" si="19"/>
        <v>0.91591772727272713</v>
      </c>
    </row>
    <row r="49" spans="16:27" x14ac:dyDescent="0.25">
      <c r="P49" s="22">
        <v>45</v>
      </c>
      <c r="Q49" s="23">
        <v>20</v>
      </c>
      <c r="R49" s="23">
        <f t="shared" si="12"/>
        <v>10</v>
      </c>
      <c r="S49" s="25">
        <v>6.1779999999999999</v>
      </c>
      <c r="T49" s="25">
        <v>6.2359999999999998</v>
      </c>
      <c r="U49" s="23">
        <f t="shared" si="13"/>
        <v>61.78</v>
      </c>
      <c r="V49" s="23">
        <f t="shared" si="14"/>
        <v>62.36</v>
      </c>
      <c r="W49" s="23">
        <f t="shared" si="15"/>
        <v>62.07</v>
      </c>
      <c r="X49">
        <f t="shared" si="16"/>
        <v>6.2069999999999994E-5</v>
      </c>
      <c r="Y49">
        <f t="shared" si="17"/>
        <v>2.8555303499999997E-3</v>
      </c>
      <c r="Z49" s="29">
        <f t="shared" si="18"/>
        <v>2.8555303499999996</v>
      </c>
      <c r="AA49" s="29">
        <f t="shared" si="19"/>
        <v>0.86531222727272716</v>
      </c>
    </row>
    <row r="50" spans="16:27" x14ac:dyDescent="0.25">
      <c r="P50" s="22">
        <v>46</v>
      </c>
      <c r="Q50" s="23">
        <v>20</v>
      </c>
      <c r="R50" s="23">
        <f t="shared" si="12"/>
        <v>10</v>
      </c>
      <c r="S50" s="10">
        <v>7.4909999999999997</v>
      </c>
      <c r="T50" s="10">
        <v>7.968</v>
      </c>
      <c r="U50" s="23">
        <f t="shared" si="13"/>
        <v>74.91</v>
      </c>
      <c r="V50" s="23">
        <f t="shared" si="14"/>
        <v>79.680000000000007</v>
      </c>
      <c r="W50" s="23">
        <f t="shared" si="15"/>
        <v>77.295000000000002</v>
      </c>
      <c r="X50">
        <f t="shared" si="16"/>
        <v>7.7294999999999998E-5</v>
      </c>
      <c r="Y50">
        <f t="shared" si="17"/>
        <v>3.5559564750000001E-3</v>
      </c>
      <c r="Z50" s="30">
        <f t="shared" si="18"/>
        <v>3.5559564750000003</v>
      </c>
      <c r="AA50" s="30">
        <f t="shared" si="19"/>
        <v>1.0775625681818184</v>
      </c>
    </row>
    <row r="51" spans="16:27" x14ac:dyDescent="0.25">
      <c r="P51" s="22">
        <v>47</v>
      </c>
      <c r="Q51" s="23">
        <v>20</v>
      </c>
      <c r="R51" s="23">
        <f t="shared" si="12"/>
        <v>10</v>
      </c>
      <c r="S51" s="4">
        <v>7.98</v>
      </c>
      <c r="T51" s="4">
        <v>8.5839999999999996</v>
      </c>
      <c r="U51" s="23">
        <f t="shared" si="13"/>
        <v>79.800000000000011</v>
      </c>
      <c r="V51" s="23">
        <f t="shared" si="14"/>
        <v>85.84</v>
      </c>
      <c r="W51" s="23">
        <f t="shared" si="15"/>
        <v>82.820000000000007</v>
      </c>
      <c r="X51">
        <f t="shared" si="16"/>
        <v>8.282000000000001E-5</v>
      </c>
      <c r="Y51">
        <f t="shared" si="17"/>
        <v>3.8101341000000006E-3</v>
      </c>
      <c r="Z51" s="30">
        <f t="shared" si="18"/>
        <v>3.8101341000000009</v>
      </c>
      <c r="AA51" s="30">
        <f t="shared" si="19"/>
        <v>1.1545860909090913</v>
      </c>
    </row>
    <row r="52" spans="16:27" x14ac:dyDescent="0.25">
      <c r="P52" s="22">
        <v>48</v>
      </c>
      <c r="Q52" s="23">
        <v>20</v>
      </c>
      <c r="R52" s="23">
        <f t="shared" si="12"/>
        <v>10</v>
      </c>
      <c r="S52" s="7">
        <v>8.2460000000000004</v>
      </c>
      <c r="T52" s="7">
        <v>7.9930000000000003</v>
      </c>
      <c r="U52" s="23">
        <f t="shared" si="13"/>
        <v>82.460000000000008</v>
      </c>
      <c r="V52" s="23">
        <f t="shared" si="14"/>
        <v>79.930000000000007</v>
      </c>
      <c r="W52" s="23">
        <f t="shared" si="15"/>
        <v>81.195000000000007</v>
      </c>
      <c r="X52">
        <f t="shared" si="16"/>
        <v>8.1195000000000011E-5</v>
      </c>
      <c r="Y52">
        <f t="shared" si="17"/>
        <v>3.7353759750000009E-3</v>
      </c>
      <c r="Z52" s="30">
        <f t="shared" si="18"/>
        <v>3.7353759750000011</v>
      </c>
      <c r="AA52" s="30">
        <f t="shared" si="19"/>
        <v>1.131932113636364</v>
      </c>
    </row>
    <row r="53" spans="16:27" x14ac:dyDescent="0.25">
      <c r="P53" s="22">
        <v>49</v>
      </c>
      <c r="Q53" s="23">
        <v>20</v>
      </c>
      <c r="R53" s="23">
        <f t="shared" si="12"/>
        <v>10</v>
      </c>
      <c r="S53" s="7">
        <v>8.0389999999999997</v>
      </c>
      <c r="T53" s="7">
        <v>8.2140000000000004</v>
      </c>
      <c r="U53" s="23">
        <f t="shared" si="13"/>
        <v>80.39</v>
      </c>
      <c r="V53" s="23">
        <f t="shared" si="14"/>
        <v>82.14</v>
      </c>
      <c r="W53" s="23">
        <f t="shared" si="15"/>
        <v>81.265000000000001</v>
      </c>
      <c r="X53">
        <f t="shared" si="16"/>
        <v>8.1265000000000002E-5</v>
      </c>
      <c r="Y53">
        <f t="shared" si="17"/>
        <v>3.7385963250000003E-3</v>
      </c>
      <c r="Z53" s="30">
        <f t="shared" si="18"/>
        <v>3.7385963250000005</v>
      </c>
      <c r="AA53" s="30">
        <f t="shared" si="19"/>
        <v>1.1329079772727275</v>
      </c>
    </row>
    <row r="54" spans="16:27" x14ac:dyDescent="0.25">
      <c r="P54" s="22">
        <v>50</v>
      </c>
      <c r="Q54" s="23">
        <v>20</v>
      </c>
      <c r="R54" s="23">
        <f t="shared" si="12"/>
        <v>10</v>
      </c>
      <c r="S54" s="25">
        <v>6.2460000000000004</v>
      </c>
      <c r="T54" s="25">
        <v>6.6740000000000004</v>
      </c>
      <c r="U54" s="23">
        <f t="shared" si="13"/>
        <v>62.460000000000008</v>
      </c>
      <c r="V54" s="23">
        <f t="shared" si="14"/>
        <v>66.740000000000009</v>
      </c>
      <c r="W54" s="23">
        <f t="shared" si="15"/>
        <v>64.600000000000009</v>
      </c>
      <c r="X54">
        <f t="shared" si="16"/>
        <v>6.4600000000000012E-5</v>
      </c>
      <c r="Y54">
        <f t="shared" si="17"/>
        <v>2.9719230000000009E-3</v>
      </c>
      <c r="Z54" s="30">
        <f t="shared" si="18"/>
        <v>2.9719230000000008</v>
      </c>
      <c r="AA54" s="30">
        <f t="shared" si="19"/>
        <v>0.90058272727272759</v>
      </c>
    </row>
    <row r="55" spans="16:27" x14ac:dyDescent="0.25">
      <c r="P55" s="22">
        <v>51</v>
      </c>
      <c r="Q55" s="23">
        <v>20</v>
      </c>
      <c r="R55" s="23">
        <f t="shared" si="12"/>
        <v>10</v>
      </c>
      <c r="S55" s="7">
        <v>8.84</v>
      </c>
      <c r="T55" s="7">
        <v>8.3960000000000008</v>
      </c>
      <c r="U55" s="23">
        <f t="shared" si="13"/>
        <v>88.4</v>
      </c>
      <c r="V55" s="23">
        <f t="shared" si="14"/>
        <v>83.960000000000008</v>
      </c>
      <c r="W55" s="23">
        <f t="shared" si="15"/>
        <v>86.18</v>
      </c>
      <c r="X55">
        <f t="shared" si="16"/>
        <v>8.6180000000000005E-5</v>
      </c>
      <c r="Y55">
        <f t="shared" si="17"/>
        <v>3.9647109000000005E-3</v>
      </c>
      <c r="Z55" s="30">
        <f t="shared" si="18"/>
        <v>3.9647109000000005</v>
      </c>
      <c r="AA55" s="30">
        <f t="shared" si="19"/>
        <v>1.2014275454545458</v>
      </c>
    </row>
    <row r="56" spans="16:27" x14ac:dyDescent="0.25">
      <c r="P56" s="22">
        <v>52</v>
      </c>
      <c r="Q56" s="23">
        <v>20</v>
      </c>
      <c r="R56" s="23">
        <f t="shared" si="12"/>
        <v>10</v>
      </c>
      <c r="S56" s="25">
        <v>8.9890000000000008</v>
      </c>
      <c r="T56" s="7">
        <v>8.7260000000000009</v>
      </c>
      <c r="U56" s="23">
        <f t="shared" si="13"/>
        <v>89.890000000000015</v>
      </c>
      <c r="V56" s="23">
        <f t="shared" si="14"/>
        <v>87.26</v>
      </c>
      <c r="W56" s="23">
        <f t="shared" si="15"/>
        <v>88.575000000000017</v>
      </c>
      <c r="X56">
        <f t="shared" si="16"/>
        <v>8.8575000000000012E-5</v>
      </c>
      <c r="Y56">
        <f t="shared" si="17"/>
        <v>4.0748928750000005E-3</v>
      </c>
      <c r="Z56" s="30">
        <f t="shared" si="18"/>
        <v>4.0748928750000006</v>
      </c>
      <c r="AA56" s="30">
        <f t="shared" si="19"/>
        <v>1.2348160227272731</v>
      </c>
    </row>
    <row r="57" spans="16:27" x14ac:dyDescent="0.25">
      <c r="P57" s="22">
        <v>53</v>
      </c>
      <c r="Q57" s="23">
        <v>20</v>
      </c>
      <c r="R57" s="23">
        <f t="shared" si="12"/>
        <v>10</v>
      </c>
      <c r="S57" s="25">
        <v>8.0839999999999996</v>
      </c>
      <c r="T57" s="25">
        <v>7.4420000000000002</v>
      </c>
      <c r="U57" s="23">
        <f t="shared" si="13"/>
        <v>80.84</v>
      </c>
      <c r="V57" s="23">
        <f t="shared" si="14"/>
        <v>74.42</v>
      </c>
      <c r="W57" s="23">
        <f t="shared" si="15"/>
        <v>77.63</v>
      </c>
      <c r="X57">
        <f t="shared" si="16"/>
        <v>7.763E-5</v>
      </c>
      <c r="Y57">
        <f t="shared" si="17"/>
        <v>3.5713681500000004E-3</v>
      </c>
      <c r="Z57" s="30">
        <f t="shared" si="18"/>
        <v>3.5713681500000005</v>
      </c>
      <c r="AA57" s="30">
        <f t="shared" si="19"/>
        <v>1.0822327727272729</v>
      </c>
    </row>
    <row r="58" spans="16:27" x14ac:dyDescent="0.25">
      <c r="P58" s="22">
        <v>54</v>
      </c>
      <c r="Q58" s="23">
        <v>15</v>
      </c>
      <c r="R58" s="23">
        <f t="shared" si="12"/>
        <v>13.333333333333334</v>
      </c>
      <c r="S58" s="10">
        <v>7.7990000000000004</v>
      </c>
      <c r="T58" s="10">
        <v>7.7629999999999999</v>
      </c>
      <c r="U58" s="23">
        <f t="shared" si="13"/>
        <v>103.98666666666668</v>
      </c>
      <c r="V58" s="23">
        <f t="shared" si="14"/>
        <v>103.50666666666667</v>
      </c>
      <c r="W58" s="23">
        <f t="shared" si="15"/>
        <v>103.74666666666667</v>
      </c>
      <c r="X58">
        <f t="shared" si="16"/>
        <v>1.0374666666666667E-4</v>
      </c>
      <c r="Y58">
        <f t="shared" si="17"/>
        <v>4.7728654000000004E-3</v>
      </c>
      <c r="Z58" s="30">
        <f t="shared" si="18"/>
        <v>4.7728654000000006</v>
      </c>
      <c r="AA58" s="30">
        <f t="shared" si="19"/>
        <v>1.4463228484848487</v>
      </c>
    </row>
    <row r="59" spans="16:27" x14ac:dyDescent="0.25">
      <c r="P59" s="22">
        <v>55</v>
      </c>
      <c r="Q59" s="23">
        <v>20</v>
      </c>
      <c r="R59" s="23">
        <f t="shared" si="12"/>
        <v>10</v>
      </c>
      <c r="S59" s="4">
        <v>7.8440000000000003</v>
      </c>
      <c r="T59" s="4">
        <v>8.2370000000000001</v>
      </c>
      <c r="U59" s="23">
        <f t="shared" si="13"/>
        <v>78.44</v>
      </c>
      <c r="V59" s="23">
        <f t="shared" si="14"/>
        <v>82.37</v>
      </c>
      <c r="W59" s="23">
        <f t="shared" si="15"/>
        <v>80.405000000000001</v>
      </c>
      <c r="X59">
        <f t="shared" si="16"/>
        <v>8.0405E-5</v>
      </c>
      <c r="Y59">
        <f t="shared" si="17"/>
        <v>3.699032025E-3</v>
      </c>
      <c r="Z59" s="30">
        <f t="shared" si="18"/>
        <v>3.6990320250000002</v>
      </c>
      <c r="AA59" s="30">
        <f t="shared" si="19"/>
        <v>1.1209187954545456</v>
      </c>
    </row>
    <row r="60" spans="16:27" x14ac:dyDescent="0.25">
      <c r="P60" s="22">
        <v>56</v>
      </c>
      <c r="Q60" s="23">
        <v>20</v>
      </c>
      <c r="R60" s="23">
        <f t="shared" si="12"/>
        <v>10</v>
      </c>
      <c r="S60" s="25">
        <v>8.5190000000000001</v>
      </c>
      <c r="T60" s="25">
        <v>8.4960000000000004</v>
      </c>
      <c r="U60" s="23">
        <f t="shared" si="13"/>
        <v>85.19</v>
      </c>
      <c r="V60" s="23">
        <f t="shared" si="14"/>
        <v>84.960000000000008</v>
      </c>
      <c r="W60" s="23">
        <f t="shared" si="15"/>
        <v>85.075000000000003</v>
      </c>
      <c r="X60">
        <f t="shared" si="16"/>
        <v>8.5075000000000008E-5</v>
      </c>
      <c r="Y60">
        <f t="shared" si="17"/>
        <v>3.9138753750000005E-3</v>
      </c>
      <c r="Z60" s="30">
        <f t="shared" si="18"/>
        <v>3.9138753750000004</v>
      </c>
      <c r="AA60" s="30">
        <f t="shared" si="19"/>
        <v>1.1860228409090912</v>
      </c>
    </row>
    <row r="61" spans="16:27" x14ac:dyDescent="0.25">
      <c r="P61" s="22">
        <v>57</v>
      </c>
      <c r="Q61" s="23">
        <v>15</v>
      </c>
      <c r="R61" s="23">
        <f t="shared" si="12"/>
        <v>13.333333333333334</v>
      </c>
      <c r="S61" s="7">
        <v>8.49</v>
      </c>
      <c r="T61" s="7">
        <v>8.84</v>
      </c>
      <c r="U61" s="23">
        <f t="shared" si="13"/>
        <v>113.2</v>
      </c>
      <c r="V61" s="23">
        <f t="shared" si="14"/>
        <v>117.86666666666667</v>
      </c>
      <c r="W61" s="23">
        <f t="shared" si="15"/>
        <v>115.53333333333333</v>
      </c>
      <c r="X61">
        <f t="shared" si="16"/>
        <v>1.1553333333333333E-4</v>
      </c>
      <c r="Y61">
        <f t="shared" si="17"/>
        <v>5.315111E-3</v>
      </c>
      <c r="Z61" s="30">
        <f t="shared" si="18"/>
        <v>5.3151109999999999</v>
      </c>
      <c r="AA61" s="30">
        <f t="shared" si="19"/>
        <v>1.610639696969697</v>
      </c>
    </row>
    <row r="62" spans="16:27" x14ac:dyDescent="0.25">
      <c r="P62" s="22">
        <v>58</v>
      </c>
      <c r="Q62" s="23">
        <v>15</v>
      </c>
      <c r="R62" s="23">
        <f t="shared" si="12"/>
        <v>13.333333333333334</v>
      </c>
      <c r="S62" s="7">
        <v>7.2770000000000001</v>
      </c>
      <c r="T62" s="7">
        <v>7.89</v>
      </c>
      <c r="U62" s="23">
        <f t="shared" si="13"/>
        <v>97.026666666666671</v>
      </c>
      <c r="V62" s="23">
        <f t="shared" si="14"/>
        <v>105.2</v>
      </c>
      <c r="W62" s="23">
        <f t="shared" si="15"/>
        <v>101.11333333333334</v>
      </c>
      <c r="X62">
        <f t="shared" si="16"/>
        <v>1.0111333333333334E-4</v>
      </c>
      <c r="Y62">
        <f t="shared" si="17"/>
        <v>4.6517189000000007E-3</v>
      </c>
      <c r="Z62" s="30">
        <f t="shared" si="18"/>
        <v>4.6517189000000005</v>
      </c>
      <c r="AA62" s="30">
        <f t="shared" si="19"/>
        <v>1.4096117878787882</v>
      </c>
    </row>
    <row r="63" spans="16:27" x14ac:dyDescent="0.25">
      <c r="P63" s="22">
        <v>59</v>
      </c>
      <c r="Q63" s="23">
        <v>20</v>
      </c>
      <c r="R63" s="23">
        <f t="shared" si="12"/>
        <v>10</v>
      </c>
      <c r="S63" s="25">
        <v>8.1910000000000007</v>
      </c>
      <c r="T63" s="25">
        <v>8.9760000000000009</v>
      </c>
      <c r="U63" s="23">
        <f t="shared" si="13"/>
        <v>81.910000000000011</v>
      </c>
      <c r="V63" s="23">
        <f t="shared" si="14"/>
        <v>89.76</v>
      </c>
      <c r="W63" s="23">
        <f t="shared" si="15"/>
        <v>85.835000000000008</v>
      </c>
      <c r="X63">
        <f t="shared" si="16"/>
        <v>8.5835000000000007E-5</v>
      </c>
      <c r="Y63">
        <f t="shared" si="17"/>
        <v>3.9488391750000006E-3</v>
      </c>
      <c r="Z63" s="30">
        <f t="shared" si="18"/>
        <v>3.9488391750000007</v>
      </c>
      <c r="AA63" s="30">
        <f t="shared" si="19"/>
        <v>1.196617931818182</v>
      </c>
    </row>
    <row r="64" spans="16:27" x14ac:dyDescent="0.25">
      <c r="P64" s="22">
        <v>60</v>
      </c>
      <c r="Q64" s="23">
        <v>20</v>
      </c>
      <c r="R64" s="23">
        <f t="shared" si="12"/>
        <v>10</v>
      </c>
      <c r="S64" s="25">
        <v>7.6079999999999997</v>
      </c>
      <c r="T64" s="25">
        <v>8.0869999999999997</v>
      </c>
      <c r="U64" s="23">
        <f t="shared" si="13"/>
        <v>76.08</v>
      </c>
      <c r="V64" s="23">
        <f t="shared" si="14"/>
        <v>80.87</v>
      </c>
      <c r="W64" s="23">
        <f t="shared" si="15"/>
        <v>78.474999999999994</v>
      </c>
      <c r="X64">
        <f t="shared" si="16"/>
        <v>7.8474999999999997E-5</v>
      </c>
      <c r="Y64">
        <f t="shared" si="17"/>
        <v>3.6102423749999999E-3</v>
      </c>
      <c r="Z64" s="30">
        <f t="shared" si="18"/>
        <v>3.6102423749999999</v>
      </c>
      <c r="AA64" s="30">
        <f t="shared" si="19"/>
        <v>1.094012840909091</v>
      </c>
    </row>
    <row r="65" spans="16:27" x14ac:dyDescent="0.25">
      <c r="P65" s="22">
        <v>61</v>
      </c>
      <c r="Q65" s="23">
        <v>20</v>
      </c>
      <c r="R65" s="23">
        <f t="shared" si="12"/>
        <v>10</v>
      </c>
      <c r="S65" s="25">
        <v>7.3739999999999997</v>
      </c>
      <c r="T65" s="25">
        <v>7.6239999999999997</v>
      </c>
      <c r="U65" s="23">
        <f t="shared" si="13"/>
        <v>73.739999999999995</v>
      </c>
      <c r="V65" s="23">
        <f t="shared" si="14"/>
        <v>76.239999999999995</v>
      </c>
      <c r="W65" s="23">
        <f t="shared" si="15"/>
        <v>74.989999999999995</v>
      </c>
      <c r="X65">
        <f t="shared" si="16"/>
        <v>7.4989999999999999E-5</v>
      </c>
      <c r="Y65">
        <f t="shared" si="17"/>
        <v>3.4499149500000002E-3</v>
      </c>
      <c r="Z65" s="31">
        <f t="shared" si="18"/>
        <v>3.4499149500000001</v>
      </c>
      <c r="AA65" s="31">
        <f t="shared" si="19"/>
        <v>1.0454287727272729</v>
      </c>
    </row>
    <row r="66" spans="16:27" x14ac:dyDescent="0.25">
      <c r="P66" s="22">
        <v>62</v>
      </c>
      <c r="Q66" s="23">
        <v>20</v>
      </c>
      <c r="R66" s="23">
        <f t="shared" si="12"/>
        <v>10</v>
      </c>
      <c r="S66" s="10">
        <v>7.7240000000000002</v>
      </c>
      <c r="T66" s="10">
        <v>8.0779999999999994</v>
      </c>
      <c r="U66" s="23">
        <f t="shared" si="13"/>
        <v>77.240000000000009</v>
      </c>
      <c r="V66" s="23">
        <f t="shared" si="14"/>
        <v>80.78</v>
      </c>
      <c r="W66" s="23">
        <f t="shared" si="15"/>
        <v>79.010000000000005</v>
      </c>
      <c r="X66">
        <f t="shared" si="16"/>
        <v>7.9010000000000004E-5</v>
      </c>
      <c r="Y66">
        <f t="shared" si="17"/>
        <v>3.6348550500000004E-3</v>
      </c>
      <c r="Z66" s="31">
        <f t="shared" si="18"/>
        <v>3.6348550500000005</v>
      </c>
      <c r="AA66" s="31">
        <f t="shared" si="19"/>
        <v>1.1014712272727274</v>
      </c>
    </row>
    <row r="67" spans="16:27" x14ac:dyDescent="0.25">
      <c r="P67" s="22">
        <v>63</v>
      </c>
      <c r="Q67" s="23">
        <v>20</v>
      </c>
      <c r="R67" s="23">
        <f t="shared" si="12"/>
        <v>10</v>
      </c>
      <c r="S67" s="4">
        <v>8.1910000000000007</v>
      </c>
      <c r="T67" s="4">
        <v>6.92</v>
      </c>
      <c r="U67" s="23">
        <f t="shared" si="13"/>
        <v>81.910000000000011</v>
      </c>
      <c r="V67" s="23">
        <f t="shared" si="14"/>
        <v>69.2</v>
      </c>
      <c r="W67" s="23">
        <f t="shared" si="15"/>
        <v>75.555000000000007</v>
      </c>
      <c r="X67">
        <f t="shared" si="16"/>
        <v>7.5555000000000004E-5</v>
      </c>
      <c r="Y67">
        <f t="shared" si="17"/>
        <v>3.4759077750000002E-3</v>
      </c>
      <c r="Z67" s="31">
        <f t="shared" si="18"/>
        <v>3.475907775</v>
      </c>
      <c r="AA67" s="31">
        <f t="shared" si="19"/>
        <v>1.0533053863636364</v>
      </c>
    </row>
    <row r="68" spans="16:27" x14ac:dyDescent="0.25">
      <c r="P68" s="22">
        <v>64</v>
      </c>
      <c r="Q68" s="23">
        <v>20</v>
      </c>
      <c r="R68" s="23">
        <f t="shared" si="12"/>
        <v>10</v>
      </c>
      <c r="S68" s="25">
        <v>9.3070000000000004</v>
      </c>
      <c r="T68" s="25">
        <v>10.506</v>
      </c>
      <c r="U68" s="23">
        <f t="shared" si="13"/>
        <v>93.070000000000007</v>
      </c>
      <c r="V68" s="23">
        <f t="shared" si="14"/>
        <v>105.06</v>
      </c>
      <c r="W68" s="23">
        <f t="shared" si="15"/>
        <v>99.064999999999998</v>
      </c>
      <c r="X68">
        <f t="shared" si="16"/>
        <v>9.9065000000000001E-5</v>
      </c>
      <c r="Y68">
        <f t="shared" si="17"/>
        <v>4.557485325E-3</v>
      </c>
      <c r="Z68" s="31">
        <f t="shared" si="18"/>
        <v>4.557485325</v>
      </c>
      <c r="AA68" s="31">
        <f t="shared" si="19"/>
        <v>1.3810561590909092</v>
      </c>
    </row>
    <row r="69" spans="16:27" x14ac:dyDescent="0.25">
      <c r="P69" s="22">
        <v>65</v>
      </c>
      <c r="Q69" s="23">
        <v>20</v>
      </c>
      <c r="R69" s="23">
        <f t="shared" ref="R69:R94" si="20">200/Q69</f>
        <v>10</v>
      </c>
      <c r="S69" s="25">
        <v>6.4050000000000002</v>
      </c>
      <c r="T69" s="25">
        <v>7.4130000000000003</v>
      </c>
      <c r="U69" s="23">
        <f t="shared" ref="U69:U94" si="21">S69*R69</f>
        <v>64.05</v>
      </c>
      <c r="V69" s="23">
        <f t="shared" ref="V69:V94" si="22">T69*R69</f>
        <v>74.13</v>
      </c>
      <c r="W69" s="23">
        <f t="shared" ref="W69:W94" si="23">AVERAGE(U69:V69)</f>
        <v>69.09</v>
      </c>
      <c r="X69">
        <f t="shared" ref="X69:X94" si="24">W69/1000000</f>
        <v>6.9090000000000004E-5</v>
      </c>
      <c r="Y69">
        <f t="shared" ref="Y69:Y94" si="25">X69*46.005</f>
        <v>3.1784854500000004E-3</v>
      </c>
      <c r="Z69" s="31">
        <f t="shared" ref="Z69:Z94" si="26">Y69*1000</f>
        <v>3.1784854500000002</v>
      </c>
      <c r="AA69" s="31">
        <f t="shared" ref="AA69:AA94" si="27">Z69/3.3</f>
        <v>0.96317740909090921</v>
      </c>
    </row>
    <row r="70" spans="16:27" x14ac:dyDescent="0.25">
      <c r="P70" s="22">
        <v>66</v>
      </c>
      <c r="Q70" s="23">
        <v>20</v>
      </c>
      <c r="R70" s="23">
        <f t="shared" si="20"/>
        <v>10</v>
      </c>
      <c r="S70" s="25">
        <v>9.1150000000000002</v>
      </c>
      <c r="T70" s="7">
        <v>9.375</v>
      </c>
      <c r="U70" s="23">
        <f t="shared" si="21"/>
        <v>91.15</v>
      </c>
      <c r="V70" s="23">
        <f t="shared" si="22"/>
        <v>93.75</v>
      </c>
      <c r="W70" s="23">
        <f t="shared" si="23"/>
        <v>92.45</v>
      </c>
      <c r="X70">
        <f t="shared" si="24"/>
        <v>9.2449999999999997E-5</v>
      </c>
      <c r="Y70">
        <f t="shared" si="25"/>
        <v>4.2531622500000003E-3</v>
      </c>
      <c r="Z70" s="31">
        <f t="shared" si="26"/>
        <v>4.2531622499999999</v>
      </c>
      <c r="AA70" s="31">
        <f t="shared" si="27"/>
        <v>1.2888370454545455</v>
      </c>
    </row>
    <row r="71" spans="16:27" x14ac:dyDescent="0.25">
      <c r="P71" s="22">
        <v>67</v>
      </c>
      <c r="Q71" s="23">
        <v>20</v>
      </c>
      <c r="R71" s="23">
        <f t="shared" si="20"/>
        <v>10</v>
      </c>
      <c r="S71" s="25">
        <v>7.0170000000000003</v>
      </c>
      <c r="T71" s="25">
        <v>7.4489999999999998</v>
      </c>
      <c r="U71" s="23">
        <f t="shared" si="21"/>
        <v>70.17</v>
      </c>
      <c r="V71" s="23">
        <f t="shared" si="22"/>
        <v>74.489999999999995</v>
      </c>
      <c r="W71" s="23">
        <f t="shared" si="23"/>
        <v>72.33</v>
      </c>
      <c r="X71">
        <f t="shared" si="24"/>
        <v>7.2329999999999994E-5</v>
      </c>
      <c r="Y71">
        <f t="shared" si="25"/>
        <v>3.3275416499999998E-3</v>
      </c>
      <c r="Z71" s="31">
        <f t="shared" si="26"/>
        <v>3.3275416499999997</v>
      </c>
      <c r="AA71" s="31">
        <f t="shared" si="27"/>
        <v>1.0083459545454545</v>
      </c>
    </row>
    <row r="72" spans="16:27" x14ac:dyDescent="0.25">
      <c r="P72" s="22">
        <v>68</v>
      </c>
      <c r="Q72" s="23">
        <v>20</v>
      </c>
      <c r="R72" s="23">
        <f t="shared" si="20"/>
        <v>10</v>
      </c>
      <c r="S72" s="25">
        <v>7.6269999999999998</v>
      </c>
      <c r="T72" s="25">
        <v>7.6239999999999997</v>
      </c>
      <c r="U72" s="23">
        <f t="shared" si="21"/>
        <v>76.27</v>
      </c>
      <c r="V72" s="23">
        <f t="shared" si="22"/>
        <v>76.239999999999995</v>
      </c>
      <c r="W72" s="23">
        <f t="shared" si="23"/>
        <v>76.254999999999995</v>
      </c>
      <c r="X72">
        <f t="shared" si="24"/>
        <v>7.6254999999999994E-5</v>
      </c>
      <c r="Y72">
        <f t="shared" si="25"/>
        <v>3.5081112749999997E-3</v>
      </c>
      <c r="Z72" s="31">
        <f t="shared" si="26"/>
        <v>3.5081112749999996</v>
      </c>
      <c r="AA72" s="31">
        <f t="shared" si="27"/>
        <v>1.0630640227272727</v>
      </c>
    </row>
    <row r="73" spans="16:27" x14ac:dyDescent="0.25">
      <c r="P73" s="22">
        <v>69</v>
      </c>
      <c r="Q73" s="23">
        <v>20</v>
      </c>
      <c r="R73" s="23">
        <f t="shared" si="20"/>
        <v>10</v>
      </c>
      <c r="S73" s="7">
        <v>7.8250000000000002</v>
      </c>
      <c r="T73" s="7">
        <v>7.569</v>
      </c>
      <c r="U73" s="23">
        <f t="shared" si="21"/>
        <v>78.25</v>
      </c>
      <c r="V73" s="23">
        <f t="shared" si="22"/>
        <v>75.69</v>
      </c>
      <c r="W73" s="23">
        <f t="shared" si="23"/>
        <v>76.97</v>
      </c>
      <c r="X73">
        <f t="shared" si="24"/>
        <v>7.6970000000000003E-5</v>
      </c>
      <c r="Y73">
        <f t="shared" si="25"/>
        <v>3.5410048500000004E-3</v>
      </c>
      <c r="Z73" s="31">
        <f t="shared" si="26"/>
        <v>3.5410048500000006</v>
      </c>
      <c r="AA73" s="31">
        <f t="shared" si="27"/>
        <v>1.0730317727272729</v>
      </c>
    </row>
    <row r="74" spans="16:27" x14ac:dyDescent="0.25">
      <c r="P74" s="34">
        <v>70</v>
      </c>
      <c r="Q74" s="23">
        <v>20</v>
      </c>
      <c r="R74" s="35">
        <f t="shared" si="20"/>
        <v>10</v>
      </c>
      <c r="S74" s="36">
        <v>10.282999999999999</v>
      </c>
      <c r="T74" s="36">
        <v>10.218</v>
      </c>
      <c r="U74" s="35">
        <f t="shared" si="21"/>
        <v>102.83</v>
      </c>
      <c r="V74" s="35">
        <f t="shared" si="22"/>
        <v>102.18</v>
      </c>
      <c r="W74" s="35">
        <f t="shared" si="23"/>
        <v>102.505</v>
      </c>
      <c r="X74" s="37">
        <f t="shared" si="24"/>
        <v>1.02505E-4</v>
      </c>
      <c r="Y74" s="37">
        <f t="shared" si="25"/>
        <v>4.7157425250000003E-3</v>
      </c>
      <c r="Z74" s="38">
        <f t="shared" si="26"/>
        <v>4.7157425250000005</v>
      </c>
      <c r="AA74" s="38">
        <f t="shared" si="27"/>
        <v>1.4290128863636367</v>
      </c>
    </row>
    <row r="75" spans="16:27" x14ac:dyDescent="0.25">
      <c r="P75" s="22">
        <v>71</v>
      </c>
      <c r="Q75" s="23">
        <v>20</v>
      </c>
      <c r="R75" s="23">
        <f t="shared" si="20"/>
        <v>10</v>
      </c>
      <c r="S75" s="4">
        <v>7.5780000000000003</v>
      </c>
      <c r="T75" s="5">
        <v>6.992</v>
      </c>
      <c r="U75" s="23">
        <f t="shared" si="21"/>
        <v>75.78</v>
      </c>
      <c r="V75" s="23">
        <f t="shared" si="22"/>
        <v>69.92</v>
      </c>
      <c r="W75" s="23">
        <f t="shared" si="23"/>
        <v>72.849999999999994</v>
      </c>
      <c r="X75">
        <f t="shared" si="24"/>
        <v>7.2849999999999995E-5</v>
      </c>
      <c r="Y75">
        <f t="shared" si="25"/>
        <v>3.35146425E-3</v>
      </c>
      <c r="Z75" s="31">
        <f t="shared" si="26"/>
        <v>3.3514642500000003</v>
      </c>
      <c r="AA75" s="31">
        <f t="shared" si="27"/>
        <v>1.0155952272727273</v>
      </c>
    </row>
    <row r="76" spans="16:27" x14ac:dyDescent="0.25">
      <c r="P76" s="22">
        <v>72</v>
      </c>
      <c r="Q76" s="23">
        <v>20</v>
      </c>
      <c r="R76" s="23">
        <f t="shared" si="20"/>
        <v>10</v>
      </c>
      <c r="S76" s="25">
        <v>6.3460000000000001</v>
      </c>
      <c r="T76" s="8">
        <v>7.2149999999999999</v>
      </c>
      <c r="U76" s="23">
        <f t="shared" si="21"/>
        <v>63.46</v>
      </c>
      <c r="V76" s="23">
        <f t="shared" si="22"/>
        <v>72.150000000000006</v>
      </c>
      <c r="W76" s="23">
        <f t="shared" si="23"/>
        <v>67.805000000000007</v>
      </c>
      <c r="X76">
        <f t="shared" si="24"/>
        <v>6.7805000000000006E-5</v>
      </c>
      <c r="Y76">
        <f t="shared" si="25"/>
        <v>3.1193690250000006E-3</v>
      </c>
      <c r="Z76" s="31">
        <f t="shared" si="26"/>
        <v>3.1193690250000006</v>
      </c>
      <c r="AA76" s="31">
        <f t="shared" si="27"/>
        <v>0.94526334090909114</v>
      </c>
    </row>
    <row r="77" spans="16:27" x14ac:dyDescent="0.25">
      <c r="P77" s="22">
        <v>73</v>
      </c>
      <c r="Q77" s="23">
        <v>20</v>
      </c>
      <c r="R77" s="23">
        <f t="shared" si="20"/>
        <v>10</v>
      </c>
      <c r="S77" s="25">
        <v>9.9619999999999997</v>
      </c>
      <c r="T77" s="8">
        <v>8.8659999999999997</v>
      </c>
      <c r="U77" s="23">
        <f t="shared" si="21"/>
        <v>99.62</v>
      </c>
      <c r="V77" s="23">
        <f t="shared" si="22"/>
        <v>88.66</v>
      </c>
      <c r="W77" s="23">
        <f t="shared" si="23"/>
        <v>94.14</v>
      </c>
      <c r="X77">
        <f t="shared" si="24"/>
        <v>9.4140000000000003E-5</v>
      </c>
      <c r="Y77">
        <f t="shared" si="25"/>
        <v>4.3309107000000001E-3</v>
      </c>
      <c r="Z77" s="31">
        <f t="shared" si="26"/>
        <v>4.3309107000000004</v>
      </c>
      <c r="AA77" s="31">
        <f t="shared" si="27"/>
        <v>1.3123971818181821</v>
      </c>
    </row>
    <row r="78" spans="16:27" x14ac:dyDescent="0.25">
      <c r="P78" s="22">
        <v>74</v>
      </c>
      <c r="Q78" s="23">
        <v>20</v>
      </c>
      <c r="R78" s="23">
        <f t="shared" si="20"/>
        <v>10</v>
      </c>
      <c r="S78" s="25">
        <v>8.9269999999999996</v>
      </c>
      <c r="T78" s="8">
        <v>8.1560000000000006</v>
      </c>
      <c r="U78" s="23">
        <f t="shared" si="21"/>
        <v>89.27</v>
      </c>
      <c r="V78" s="23">
        <f t="shared" si="22"/>
        <v>81.56</v>
      </c>
      <c r="W78" s="23">
        <f t="shared" si="23"/>
        <v>85.414999999999992</v>
      </c>
      <c r="X78">
        <f t="shared" si="24"/>
        <v>8.5414999999999995E-5</v>
      </c>
      <c r="Y78">
        <f t="shared" si="25"/>
        <v>3.9295170749999997E-3</v>
      </c>
      <c r="Z78" s="31">
        <f t="shared" si="26"/>
        <v>3.9295170749999997</v>
      </c>
      <c r="AA78" s="31">
        <f t="shared" si="27"/>
        <v>1.19076275</v>
      </c>
    </row>
    <row r="79" spans="16:27" x14ac:dyDescent="0.25">
      <c r="P79" s="22">
        <v>75</v>
      </c>
      <c r="Q79" s="23">
        <v>20</v>
      </c>
      <c r="R79" s="23">
        <f t="shared" si="20"/>
        <v>10</v>
      </c>
      <c r="S79" s="25">
        <v>8.4250000000000007</v>
      </c>
      <c r="T79" s="8">
        <v>8.7780000000000005</v>
      </c>
      <c r="U79" s="23">
        <f t="shared" si="21"/>
        <v>84.25</v>
      </c>
      <c r="V79" s="23">
        <f t="shared" si="22"/>
        <v>87.78</v>
      </c>
      <c r="W79" s="23">
        <f t="shared" si="23"/>
        <v>86.015000000000001</v>
      </c>
      <c r="X79">
        <f t="shared" si="24"/>
        <v>8.6014999999999996E-5</v>
      </c>
      <c r="Y79">
        <f t="shared" si="25"/>
        <v>3.9571200749999999E-3</v>
      </c>
      <c r="Z79" s="31">
        <f t="shared" si="26"/>
        <v>3.9571200749999997</v>
      </c>
      <c r="AA79" s="31">
        <f t="shared" si="27"/>
        <v>1.1991272954545455</v>
      </c>
    </row>
    <row r="80" spans="16:27" x14ac:dyDescent="0.25">
      <c r="P80" s="22">
        <v>76</v>
      </c>
      <c r="Q80" s="23">
        <v>20</v>
      </c>
      <c r="R80" s="23">
        <f t="shared" si="20"/>
        <v>10</v>
      </c>
      <c r="S80" s="25">
        <v>7.8120000000000003</v>
      </c>
      <c r="T80" s="8">
        <v>8.2949999999999999</v>
      </c>
      <c r="U80" s="23">
        <f t="shared" si="21"/>
        <v>78.12</v>
      </c>
      <c r="V80" s="23">
        <f t="shared" si="22"/>
        <v>82.95</v>
      </c>
      <c r="W80" s="23">
        <f t="shared" si="23"/>
        <v>80.534999999999997</v>
      </c>
      <c r="X80">
        <f t="shared" si="24"/>
        <v>8.0535000000000001E-5</v>
      </c>
      <c r="Y80">
        <f t="shared" si="25"/>
        <v>3.7050126750000001E-3</v>
      </c>
      <c r="Z80" s="32">
        <f t="shared" si="26"/>
        <v>3.7050126749999999</v>
      </c>
      <c r="AA80" s="32">
        <f t="shared" si="27"/>
        <v>1.1227311136363636</v>
      </c>
    </row>
    <row r="81" spans="16:27" x14ac:dyDescent="0.25">
      <c r="P81" s="22">
        <v>77</v>
      </c>
      <c r="Q81" s="23">
        <v>20</v>
      </c>
      <c r="R81" s="23">
        <f t="shared" si="20"/>
        <v>10</v>
      </c>
      <c r="S81" s="7">
        <v>6.9169999999999998</v>
      </c>
      <c r="T81" s="8">
        <v>7.1079999999999997</v>
      </c>
      <c r="U81" s="23">
        <f t="shared" si="21"/>
        <v>69.17</v>
      </c>
      <c r="V81" s="23">
        <f t="shared" si="22"/>
        <v>71.08</v>
      </c>
      <c r="W81" s="23">
        <f t="shared" si="23"/>
        <v>70.125</v>
      </c>
      <c r="X81">
        <f t="shared" si="24"/>
        <v>7.0124999999999997E-5</v>
      </c>
      <c r="Y81">
        <f t="shared" si="25"/>
        <v>3.2261006250000001E-3</v>
      </c>
      <c r="Z81" s="32">
        <f t="shared" si="26"/>
        <v>3.2261006249999999</v>
      </c>
      <c r="AA81" s="32">
        <f t="shared" si="27"/>
        <v>0.97760625000000001</v>
      </c>
    </row>
    <row r="82" spans="16:27" x14ac:dyDescent="0.25">
      <c r="P82" s="22">
        <v>78</v>
      </c>
      <c r="Q82" s="23">
        <v>20</v>
      </c>
      <c r="R82" s="23">
        <f t="shared" si="20"/>
        <v>10</v>
      </c>
      <c r="S82" s="10">
        <v>6.6349999999999998</v>
      </c>
      <c r="T82" s="11">
        <v>7.2640000000000002</v>
      </c>
      <c r="U82" s="23">
        <f t="shared" si="21"/>
        <v>66.349999999999994</v>
      </c>
      <c r="V82" s="23">
        <f t="shared" si="22"/>
        <v>72.64</v>
      </c>
      <c r="W82" s="23">
        <f t="shared" si="23"/>
        <v>69.495000000000005</v>
      </c>
      <c r="X82">
        <f t="shared" si="24"/>
        <v>6.9494999999999998E-5</v>
      </c>
      <c r="Y82">
        <f t="shared" si="25"/>
        <v>3.197117475E-3</v>
      </c>
      <c r="Z82" s="32">
        <f t="shared" si="26"/>
        <v>3.1971174750000002</v>
      </c>
      <c r="AA82" s="32">
        <f t="shared" si="27"/>
        <v>0.96882347727272744</v>
      </c>
    </row>
    <row r="83" spans="16:27" x14ac:dyDescent="0.25">
      <c r="P83" s="22">
        <v>79</v>
      </c>
      <c r="Q83" s="23">
        <v>20</v>
      </c>
      <c r="R83" s="23">
        <f t="shared" si="20"/>
        <v>10</v>
      </c>
      <c r="S83" s="25">
        <v>10.566000000000001</v>
      </c>
      <c r="T83" s="25">
        <v>9.9670000000000005</v>
      </c>
      <c r="U83" s="23">
        <f t="shared" si="21"/>
        <v>105.66000000000001</v>
      </c>
      <c r="V83" s="23">
        <f t="shared" si="22"/>
        <v>99.67</v>
      </c>
      <c r="W83" s="23">
        <f t="shared" si="23"/>
        <v>102.66500000000001</v>
      </c>
      <c r="X83">
        <f t="shared" si="24"/>
        <v>1.0266500000000001E-4</v>
      </c>
      <c r="Y83">
        <f t="shared" si="25"/>
        <v>4.7231033250000002E-3</v>
      </c>
      <c r="Z83" s="32">
        <f t="shared" si="26"/>
        <v>4.7231033250000003</v>
      </c>
      <c r="AA83" s="32">
        <f t="shared" si="27"/>
        <v>1.4312434318181819</v>
      </c>
    </row>
    <row r="84" spans="16:27" x14ac:dyDescent="0.25">
      <c r="P84" s="22">
        <v>80</v>
      </c>
      <c r="Q84" s="23">
        <v>20</v>
      </c>
      <c r="R84" s="23">
        <f t="shared" si="20"/>
        <v>10</v>
      </c>
      <c r="S84" s="25">
        <v>8.6890000000000001</v>
      </c>
      <c r="T84" s="25">
        <v>8.2739999999999991</v>
      </c>
      <c r="U84" s="23">
        <f t="shared" si="21"/>
        <v>86.89</v>
      </c>
      <c r="V84" s="23">
        <f t="shared" si="22"/>
        <v>82.74</v>
      </c>
      <c r="W84" s="23">
        <f t="shared" si="23"/>
        <v>84.814999999999998</v>
      </c>
      <c r="X84">
        <f t="shared" si="24"/>
        <v>8.4814999999999993E-5</v>
      </c>
      <c r="Y84">
        <f t="shared" si="25"/>
        <v>3.901914075E-3</v>
      </c>
      <c r="Z84" s="32">
        <f t="shared" si="26"/>
        <v>3.9019140750000001</v>
      </c>
      <c r="AA84" s="32">
        <f t="shared" si="27"/>
        <v>1.1823982045454546</v>
      </c>
    </row>
    <row r="85" spans="16:27" x14ac:dyDescent="0.25">
      <c r="P85" s="22">
        <v>81</v>
      </c>
      <c r="Q85" s="23">
        <v>20</v>
      </c>
      <c r="R85" s="23">
        <f t="shared" si="20"/>
        <v>10</v>
      </c>
      <c r="S85" s="25">
        <v>9.1199999999999992</v>
      </c>
      <c r="T85" s="7">
        <v>9.4879999999999995</v>
      </c>
      <c r="U85" s="23">
        <f t="shared" si="21"/>
        <v>91.199999999999989</v>
      </c>
      <c r="V85" s="23">
        <f t="shared" si="22"/>
        <v>94.88</v>
      </c>
      <c r="W85" s="23">
        <f t="shared" si="23"/>
        <v>93.039999999999992</v>
      </c>
      <c r="X85">
        <f t="shared" si="24"/>
        <v>9.303999999999999E-5</v>
      </c>
      <c r="Y85">
        <f t="shared" si="25"/>
        <v>4.2803051999999999E-3</v>
      </c>
      <c r="Z85" s="32">
        <f t="shared" si="26"/>
        <v>4.2803051999999999</v>
      </c>
      <c r="AA85" s="32">
        <f t="shared" si="27"/>
        <v>1.2970621818181818</v>
      </c>
    </row>
    <row r="86" spans="16:27" x14ac:dyDescent="0.25">
      <c r="P86" s="22">
        <v>82</v>
      </c>
      <c r="Q86" s="23">
        <v>20</v>
      </c>
      <c r="R86" s="23">
        <f t="shared" si="20"/>
        <v>10</v>
      </c>
      <c r="S86" s="25">
        <v>9.9949999999999992</v>
      </c>
      <c r="T86" s="25">
        <v>9.4879999999999995</v>
      </c>
      <c r="U86" s="23">
        <f t="shared" si="21"/>
        <v>99.949999999999989</v>
      </c>
      <c r="V86" s="23">
        <f t="shared" si="22"/>
        <v>94.88</v>
      </c>
      <c r="W86" s="23">
        <f t="shared" si="23"/>
        <v>97.414999999999992</v>
      </c>
      <c r="X86">
        <f t="shared" si="24"/>
        <v>9.7414999999999988E-5</v>
      </c>
      <c r="Y86">
        <f t="shared" si="25"/>
        <v>4.4815770749999997E-3</v>
      </c>
      <c r="Z86" s="32">
        <f t="shared" si="26"/>
        <v>4.4815770749999997</v>
      </c>
      <c r="AA86" s="32">
        <f t="shared" si="27"/>
        <v>1.3580536590909091</v>
      </c>
    </row>
    <row r="87" spans="16:27" x14ac:dyDescent="0.25">
      <c r="P87" s="22">
        <v>83</v>
      </c>
      <c r="Q87" s="23">
        <v>20</v>
      </c>
      <c r="R87" s="23">
        <f t="shared" si="20"/>
        <v>10</v>
      </c>
      <c r="S87" s="25">
        <v>9.0760000000000005</v>
      </c>
      <c r="T87" s="7">
        <v>8.5860000000000003</v>
      </c>
      <c r="U87" s="23">
        <f t="shared" si="21"/>
        <v>90.76</v>
      </c>
      <c r="V87" s="23">
        <f t="shared" si="22"/>
        <v>85.86</v>
      </c>
      <c r="W87" s="23">
        <f t="shared" si="23"/>
        <v>88.31</v>
      </c>
      <c r="X87">
        <f t="shared" si="24"/>
        <v>8.831E-5</v>
      </c>
      <c r="Y87">
        <f t="shared" si="25"/>
        <v>4.0627015500000006E-3</v>
      </c>
      <c r="Z87" s="32">
        <f t="shared" si="26"/>
        <v>4.0627015500000008</v>
      </c>
      <c r="AA87" s="32">
        <f t="shared" si="27"/>
        <v>1.231121681818182</v>
      </c>
    </row>
    <row r="88" spans="16:27" x14ac:dyDescent="0.25">
      <c r="P88" s="22">
        <v>84</v>
      </c>
      <c r="Q88" s="23">
        <v>20</v>
      </c>
      <c r="R88" s="23">
        <f t="shared" si="20"/>
        <v>10</v>
      </c>
      <c r="S88" s="25">
        <v>9.8719999999999999</v>
      </c>
      <c r="T88" s="25">
        <v>9.6720000000000006</v>
      </c>
      <c r="U88" s="23">
        <f t="shared" si="21"/>
        <v>98.72</v>
      </c>
      <c r="V88" s="23">
        <f t="shared" si="22"/>
        <v>96.72</v>
      </c>
      <c r="W88" s="23">
        <f t="shared" si="23"/>
        <v>97.72</v>
      </c>
      <c r="X88">
        <f t="shared" si="24"/>
        <v>9.7719999999999993E-5</v>
      </c>
      <c r="Y88">
        <f t="shared" si="25"/>
        <v>4.4956086000000001E-3</v>
      </c>
      <c r="Z88" s="32">
        <f t="shared" si="26"/>
        <v>4.4956085999999997</v>
      </c>
      <c r="AA88" s="32">
        <f t="shared" si="27"/>
        <v>1.3623056363636363</v>
      </c>
    </row>
    <row r="89" spans="16:27" x14ac:dyDescent="0.25">
      <c r="P89" s="22">
        <v>85</v>
      </c>
      <c r="Q89" s="23">
        <v>20</v>
      </c>
      <c r="R89" s="23">
        <f t="shared" si="20"/>
        <v>10</v>
      </c>
      <c r="S89" s="10">
        <v>10.365</v>
      </c>
      <c r="T89" s="10">
        <v>11.382</v>
      </c>
      <c r="U89" s="23">
        <f t="shared" si="21"/>
        <v>103.65</v>
      </c>
      <c r="V89" s="23">
        <f t="shared" si="22"/>
        <v>113.82</v>
      </c>
      <c r="W89" s="23">
        <f t="shared" si="23"/>
        <v>108.735</v>
      </c>
      <c r="X89">
        <f t="shared" si="24"/>
        <v>1.0873499999999999E-4</v>
      </c>
      <c r="Y89">
        <f t="shared" si="25"/>
        <v>5.0023536749999997E-3</v>
      </c>
      <c r="Z89" s="32">
        <f t="shared" si="26"/>
        <v>5.0023536749999993</v>
      </c>
      <c r="AA89" s="32">
        <f t="shared" si="27"/>
        <v>1.5158647499999998</v>
      </c>
    </row>
    <row r="90" spans="16:27" x14ac:dyDescent="0.25">
      <c r="P90" s="22">
        <v>86</v>
      </c>
      <c r="Q90" s="23">
        <v>20</v>
      </c>
      <c r="R90" s="23">
        <f t="shared" si="20"/>
        <v>10</v>
      </c>
      <c r="S90" s="4">
        <v>9.5830000000000002</v>
      </c>
      <c r="T90" s="4">
        <v>9.7970000000000006</v>
      </c>
      <c r="U90" s="23">
        <f t="shared" si="21"/>
        <v>95.83</v>
      </c>
      <c r="V90" s="23">
        <f t="shared" si="22"/>
        <v>97.97</v>
      </c>
      <c r="W90" s="23">
        <f t="shared" si="23"/>
        <v>96.9</v>
      </c>
      <c r="X90">
        <f t="shared" si="24"/>
        <v>9.6900000000000011E-5</v>
      </c>
      <c r="Y90">
        <f t="shared" si="25"/>
        <v>4.4578845000000011E-3</v>
      </c>
      <c r="Z90" s="32">
        <f t="shared" si="26"/>
        <v>4.4578845000000014</v>
      </c>
      <c r="AA90" s="32">
        <f t="shared" si="27"/>
        <v>1.3508740909090915</v>
      </c>
    </row>
    <row r="91" spans="16:27" x14ac:dyDescent="0.25">
      <c r="P91" s="22">
        <v>87</v>
      </c>
      <c r="Q91" s="23">
        <v>20</v>
      </c>
      <c r="R91" s="23">
        <f t="shared" si="20"/>
        <v>10</v>
      </c>
      <c r="S91" s="25">
        <v>8.8350000000000009</v>
      </c>
      <c r="T91" s="25">
        <v>10.763</v>
      </c>
      <c r="U91" s="23">
        <f t="shared" si="21"/>
        <v>88.350000000000009</v>
      </c>
      <c r="V91" s="23">
        <f t="shared" si="22"/>
        <v>107.63</v>
      </c>
      <c r="W91" s="23">
        <f t="shared" si="23"/>
        <v>97.990000000000009</v>
      </c>
      <c r="X91">
        <f t="shared" si="24"/>
        <v>9.7990000000000016E-5</v>
      </c>
      <c r="Y91">
        <f t="shared" si="25"/>
        <v>4.5080299500000007E-3</v>
      </c>
      <c r="Z91" s="32">
        <f t="shared" si="26"/>
        <v>4.508029950000001</v>
      </c>
      <c r="AA91" s="32">
        <f t="shared" si="27"/>
        <v>1.3660696818181821</v>
      </c>
    </row>
    <row r="92" spans="16:27" x14ac:dyDescent="0.25">
      <c r="P92" s="22">
        <v>88</v>
      </c>
      <c r="Q92" s="23">
        <v>20</v>
      </c>
      <c r="R92" s="23">
        <f t="shared" si="20"/>
        <v>10</v>
      </c>
      <c r="S92" s="25">
        <v>9.4440000000000008</v>
      </c>
      <c r="T92" s="25">
        <v>10.042</v>
      </c>
      <c r="U92" s="23">
        <f t="shared" si="21"/>
        <v>94.440000000000012</v>
      </c>
      <c r="V92" s="23">
        <f t="shared" si="22"/>
        <v>100.42</v>
      </c>
      <c r="W92" s="23">
        <f t="shared" si="23"/>
        <v>97.43</v>
      </c>
      <c r="X92">
        <f t="shared" si="24"/>
        <v>9.7430000000000007E-5</v>
      </c>
      <c r="Y92">
        <f t="shared" si="25"/>
        <v>4.482267150000001E-3</v>
      </c>
      <c r="Z92" s="32">
        <f t="shared" si="26"/>
        <v>4.4822671500000011</v>
      </c>
      <c r="AA92" s="32">
        <f t="shared" si="27"/>
        <v>1.3582627727272731</v>
      </c>
    </row>
    <row r="93" spans="16:27" x14ac:dyDescent="0.25">
      <c r="P93" s="22">
        <v>89</v>
      </c>
      <c r="Q93" s="23">
        <v>20</v>
      </c>
      <c r="R93" s="23">
        <f t="shared" si="20"/>
        <v>10</v>
      </c>
      <c r="S93" s="25">
        <v>10.522</v>
      </c>
      <c r="T93" s="25">
        <v>10.467000000000001</v>
      </c>
      <c r="U93" s="23">
        <f t="shared" si="21"/>
        <v>105.22</v>
      </c>
      <c r="V93" s="23">
        <f t="shared" si="22"/>
        <v>104.67</v>
      </c>
      <c r="W93" s="23">
        <f t="shared" si="23"/>
        <v>104.94499999999999</v>
      </c>
      <c r="X93">
        <f t="shared" si="24"/>
        <v>1.0494499999999999E-4</v>
      </c>
      <c r="Y93">
        <f t="shared" si="25"/>
        <v>4.8279947249999997E-3</v>
      </c>
      <c r="Z93" s="32">
        <f t="shared" si="26"/>
        <v>4.8279947249999999</v>
      </c>
      <c r="AA93" s="32">
        <f t="shared" si="27"/>
        <v>1.4630287045454546</v>
      </c>
    </row>
    <row r="94" spans="16:27" x14ac:dyDescent="0.25">
      <c r="P94" s="22">
        <v>90</v>
      </c>
      <c r="Q94" s="23">
        <v>20</v>
      </c>
      <c r="R94" s="23">
        <f t="shared" si="20"/>
        <v>10</v>
      </c>
      <c r="S94" s="25">
        <v>9.0120000000000005</v>
      </c>
      <c r="T94" s="7">
        <v>9.1549999999999994</v>
      </c>
      <c r="U94" s="23">
        <f t="shared" si="21"/>
        <v>90.12</v>
      </c>
      <c r="V94" s="23">
        <f t="shared" si="22"/>
        <v>91.55</v>
      </c>
      <c r="W94" s="23">
        <f t="shared" si="23"/>
        <v>90.835000000000008</v>
      </c>
      <c r="X94">
        <f t="shared" si="24"/>
        <v>9.0835000000000007E-5</v>
      </c>
      <c r="Y94">
        <f t="shared" si="25"/>
        <v>4.1788641750000006E-3</v>
      </c>
      <c r="Z94" s="32">
        <f t="shared" si="26"/>
        <v>4.1788641750000002</v>
      </c>
      <c r="AA94" s="32">
        <f t="shared" si="27"/>
        <v>1.2663224772727273</v>
      </c>
    </row>
  </sheetData>
  <autoFilter ref="AA1:AA94" xr:uid="{BEC6CE1B-763F-4AF7-B24F-3A79B1765C78}"/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End point 1-30</vt:lpstr>
      <vt:lpstr>Linear regression fit 1-30</vt:lpstr>
      <vt:lpstr>End point 40-78</vt:lpstr>
      <vt:lpstr>Linear regression fit 40-78</vt:lpstr>
      <vt:lpstr>End point 79-90</vt:lpstr>
      <vt:lpstr>Linear regression fit 79-90</vt:lpstr>
      <vt:lpstr>all results gathered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BMG</dc:creator>
  <cp:lastModifiedBy>Heidi S. Mortensen</cp:lastModifiedBy>
  <dcterms:created xsi:type="dcterms:W3CDTF">2019-08-26T10:09:21Z</dcterms:created>
  <dcterms:modified xsi:type="dcterms:W3CDTF">2022-02-24T11:19:26Z</dcterms:modified>
</cp:coreProperties>
</file>