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embeddings/oleObject5.bin" ContentType="application/vnd.openxmlformats-officedocument.oleObject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embeddings/oleObject6.bin" ContentType="application/vnd.openxmlformats-officedocument.oleObject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embeddings/oleObject7.bin" ContentType="application/vnd.openxmlformats-officedocument.oleObject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monash.edu\home\User100\mhou0009\Documents\Documents Aug 2021\Manuscripts, Publications &amp; Media\Nature Protocols\Figures\"/>
    </mc:Choice>
  </mc:AlternateContent>
  <xr:revisionPtr revIDLastSave="0" documentId="13_ncr:1_{B8C6C864-6707-4C52-AAE9-E3B4C9C46443}" xr6:coauthVersionLast="36" xr6:coauthVersionMax="36" xr10:uidLastSave="{00000000-0000-0000-0000-000000000000}"/>
  <bookViews>
    <workbookView xWindow="0" yWindow="0" windowWidth="28800" windowHeight="12225" xr2:uid="{82E9AFFA-0DC0-4E85-992A-FEE08C835FD9}"/>
  </bookViews>
  <sheets>
    <sheet name="6A Amylase-Aca" sheetId="14" r:id="rId1"/>
    <sheet name="6B Sucrase-Aca &amp; QT" sheetId="9" r:id="rId2"/>
    <sheet name="6C Maltase-Aca" sheetId="13" r:id="rId3"/>
    <sheet name="6D Isomaltase-Aca" sheetId="11" r:id="rId4"/>
    <sheet name="6E Maltase-Aca (multiple conc)" sheetId="1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2" l="1"/>
  <c r="M31" i="12"/>
  <c r="P31" i="12" s="1"/>
  <c r="S31" i="12" s="1"/>
  <c r="V31" i="12" s="1"/>
  <c r="Y31" i="12" s="1"/>
  <c r="M30" i="12"/>
  <c r="P30" i="12" s="1"/>
  <c r="S30" i="12" s="1"/>
  <c r="V30" i="12" s="1"/>
  <c r="Y30" i="12" s="1"/>
  <c r="M29" i="12"/>
  <c r="P29" i="12" s="1"/>
  <c r="S29" i="12" s="1"/>
  <c r="V29" i="12" s="1"/>
  <c r="Y29" i="12" s="1"/>
  <c r="M28" i="12"/>
  <c r="P28" i="12" s="1"/>
  <c r="S28" i="12" s="1"/>
  <c r="V28" i="12" s="1"/>
  <c r="Y28" i="12" s="1"/>
  <c r="M27" i="12"/>
  <c r="M25" i="12"/>
  <c r="P25" i="12" s="1"/>
  <c r="S25" i="12" s="1"/>
  <c r="V25" i="12" s="1"/>
  <c r="Y25" i="12" s="1"/>
  <c r="M24" i="12"/>
  <c r="M23" i="12"/>
  <c r="P23" i="12" s="1"/>
  <c r="S23" i="12" s="1"/>
  <c r="V23" i="12" s="1"/>
  <c r="Y23" i="12" s="1"/>
  <c r="M22" i="12"/>
  <c r="P22" i="12" s="1"/>
  <c r="S22" i="12" s="1"/>
  <c r="V22" i="12" s="1"/>
  <c r="Y22" i="12" s="1"/>
  <c r="M21" i="12"/>
  <c r="P21" i="12" s="1"/>
  <c r="S21" i="12" s="1"/>
  <c r="V21" i="12" s="1"/>
  <c r="Y21" i="12" s="1"/>
  <c r="M19" i="12"/>
  <c r="P19" i="12" s="1"/>
  <c r="S19" i="12" s="1"/>
  <c r="V19" i="12" s="1"/>
  <c r="Y19" i="12" s="1"/>
  <c r="M18" i="12"/>
  <c r="P18" i="12" s="1"/>
  <c r="S18" i="12" s="1"/>
  <c r="V18" i="12" s="1"/>
  <c r="Y18" i="12" s="1"/>
  <c r="M17" i="12"/>
  <c r="P17" i="12" s="1"/>
  <c r="S17" i="12" s="1"/>
  <c r="V17" i="12" s="1"/>
  <c r="Y17" i="12" s="1"/>
  <c r="M16" i="12"/>
  <c r="P16" i="12" s="1"/>
  <c r="S16" i="12" s="1"/>
  <c r="V16" i="12" s="1"/>
  <c r="Y16" i="12" s="1"/>
  <c r="M15" i="12"/>
  <c r="P15" i="12" s="1"/>
  <c r="S15" i="12" s="1"/>
  <c r="V15" i="12" s="1"/>
  <c r="Y15" i="12" s="1"/>
  <c r="M13" i="12"/>
  <c r="P13" i="12" s="1"/>
  <c r="S13" i="12" s="1"/>
  <c r="V13" i="12" s="1"/>
  <c r="Y13" i="12" s="1"/>
  <c r="M12" i="12"/>
  <c r="P12" i="12" s="1"/>
  <c r="S12" i="12" s="1"/>
  <c r="V12" i="12" s="1"/>
  <c r="Y12" i="12" s="1"/>
  <c r="M11" i="12"/>
  <c r="M10" i="12"/>
  <c r="P10" i="12" s="1"/>
  <c r="S10" i="12" s="1"/>
  <c r="V10" i="12" s="1"/>
  <c r="Y10" i="12" s="1"/>
  <c r="M9" i="12"/>
  <c r="P9" i="12" s="1"/>
  <c r="S9" i="12" s="1"/>
  <c r="V9" i="12" s="1"/>
  <c r="Y9" i="12" s="1"/>
  <c r="S26" i="12"/>
  <c r="V26" i="12" s="1"/>
  <c r="S8" i="12"/>
  <c r="V8" i="12" s="1"/>
  <c r="S7" i="12"/>
  <c r="V7" i="12" s="1"/>
  <c r="Y7" i="12" s="1"/>
  <c r="S6" i="12"/>
  <c r="V6" i="12" s="1"/>
  <c r="P27" i="12"/>
  <c r="S27" i="12" s="1"/>
  <c r="V27" i="12" s="1"/>
  <c r="Y27" i="12" s="1"/>
  <c r="P26" i="12"/>
  <c r="P24" i="12"/>
  <c r="S24" i="12" s="1"/>
  <c r="V24" i="12" s="1"/>
  <c r="Y24" i="12" s="1"/>
  <c r="P20" i="12"/>
  <c r="S20" i="12" s="1"/>
  <c r="V20" i="12" s="1"/>
  <c r="P14" i="12"/>
  <c r="S14" i="12" s="1"/>
  <c r="V14" i="12" s="1"/>
  <c r="P11" i="12"/>
  <c r="S11" i="12" s="1"/>
  <c r="V11" i="12" s="1"/>
  <c r="Y11" i="12" s="1"/>
  <c r="P8" i="12"/>
  <c r="P7" i="12"/>
  <c r="P6" i="12"/>
  <c r="M26" i="12"/>
  <c r="M20" i="12"/>
  <c r="M14" i="12"/>
  <c r="M8" i="12"/>
  <c r="M7" i="12"/>
  <c r="M6" i="12"/>
  <c r="L10" i="12"/>
  <c r="O10" i="12" s="1"/>
  <c r="R10" i="12" s="1"/>
  <c r="U10" i="12" s="1"/>
  <c r="X10" i="12" s="1"/>
  <c r="K10" i="12"/>
  <c r="N10" i="12" s="1"/>
  <c r="Q10" i="12" s="1"/>
  <c r="T10" i="12" s="1"/>
  <c r="W10" i="12" s="1"/>
  <c r="AB31" i="12" l="1"/>
  <c r="AB27" i="12"/>
  <c r="AB30" i="12"/>
  <c r="AB29" i="12"/>
  <c r="AB28" i="12"/>
  <c r="AB24" i="12"/>
  <c r="AB25" i="12"/>
  <c r="AB23" i="12"/>
  <c r="AB22" i="12"/>
  <c r="AB21" i="12"/>
  <c r="AB16" i="12"/>
  <c r="AB15" i="12"/>
  <c r="AB17" i="12"/>
  <c r="AB19" i="12"/>
  <c r="AB18" i="12"/>
  <c r="AB12" i="12"/>
  <c r="AB13" i="12"/>
  <c r="AB11" i="12"/>
  <c r="AB9" i="12"/>
  <c r="AB7" i="12"/>
  <c r="AB10" i="12"/>
  <c r="AC10" i="12"/>
  <c r="AD10" i="12"/>
  <c r="M16" i="13"/>
  <c r="M17" i="13"/>
  <c r="AE10" i="12" l="1"/>
  <c r="P16" i="13"/>
  <c r="S16" i="13" s="1"/>
  <c r="V16" i="13" s="1"/>
  <c r="P17" i="13"/>
  <c r="S17" i="13" s="1"/>
  <c r="V17" i="13" s="1"/>
  <c r="M8" i="13"/>
  <c r="P8" i="13" s="1"/>
  <c r="S8" i="13" s="1"/>
  <c r="V8" i="13" s="1"/>
  <c r="M7" i="13"/>
  <c r="P7" i="13" s="1"/>
  <c r="S7" i="13" s="1"/>
  <c r="V7" i="13" s="1"/>
  <c r="Y7" i="13" s="1"/>
  <c r="M6" i="13"/>
  <c r="P6" i="13" s="1"/>
  <c r="S6" i="13" s="1"/>
  <c r="V6" i="13" s="1"/>
  <c r="L6" i="13"/>
  <c r="M14" i="13" l="1"/>
  <c r="P14" i="13" s="1"/>
  <c r="S14" i="13" s="1"/>
  <c r="V14" i="13" s="1"/>
  <c r="Y14" i="13" s="1"/>
  <c r="M12" i="13"/>
  <c r="P12" i="13" s="1"/>
  <c r="S12" i="13" s="1"/>
  <c r="V12" i="13" s="1"/>
  <c r="Y12" i="13" s="1"/>
  <c r="M15" i="13"/>
  <c r="P15" i="13" s="1"/>
  <c r="S15" i="13" s="1"/>
  <c r="V15" i="13" s="1"/>
  <c r="Y15" i="13" s="1"/>
  <c r="M9" i="13"/>
  <c r="P9" i="13" s="1"/>
  <c r="S9" i="13" s="1"/>
  <c r="V9" i="13" s="1"/>
  <c r="Y9" i="13" s="1"/>
  <c r="M11" i="13"/>
  <c r="P11" i="13" s="1"/>
  <c r="S11" i="13" s="1"/>
  <c r="V11" i="13" s="1"/>
  <c r="Y11" i="13" s="1"/>
  <c r="M10" i="13"/>
  <c r="P10" i="13" s="1"/>
  <c r="S10" i="13" s="1"/>
  <c r="V10" i="13" s="1"/>
  <c r="Y10" i="13" s="1"/>
  <c r="M13" i="13"/>
  <c r="P13" i="13" s="1"/>
  <c r="S13" i="13" s="1"/>
  <c r="V13" i="13" s="1"/>
  <c r="Y13" i="13" s="1"/>
  <c r="AB7" i="13" l="1"/>
  <c r="AB9" i="13"/>
  <c r="AB14" i="13"/>
  <c r="AB13" i="13"/>
  <c r="AB12" i="13"/>
  <c r="AB15" i="13"/>
  <c r="AB10" i="13"/>
  <c r="AB11" i="13"/>
  <c r="L59" i="14" l="1"/>
  <c r="M59" i="14" s="1"/>
  <c r="L58" i="14"/>
  <c r="M58" i="14" s="1"/>
  <c r="L57" i="14"/>
  <c r="M57" i="14" s="1"/>
  <c r="L56" i="14"/>
  <c r="M56" i="14" s="1"/>
  <c r="L55" i="14"/>
  <c r="M55" i="14" s="1"/>
  <c r="L54" i="14"/>
  <c r="M54" i="14" s="1"/>
  <c r="L53" i="14"/>
  <c r="M53" i="14" s="1"/>
  <c r="L52" i="14"/>
  <c r="L50" i="14"/>
  <c r="M50" i="14" s="1"/>
  <c r="L49" i="14"/>
  <c r="M49" i="14" s="1"/>
  <c r="L48" i="14"/>
  <c r="M48" i="14" s="1"/>
  <c r="L47" i="14"/>
  <c r="M47" i="14" s="1"/>
  <c r="L46" i="14"/>
  <c r="M46" i="14" s="1"/>
  <c r="L45" i="14"/>
  <c r="M45" i="14" s="1"/>
  <c r="L44" i="14"/>
  <c r="M44" i="14" s="1"/>
  <c r="L43" i="14"/>
  <c r="L41" i="14"/>
  <c r="M41" i="14" s="1"/>
  <c r="L40" i="14"/>
  <c r="M40" i="14" s="1"/>
  <c r="L39" i="14"/>
  <c r="M39" i="14" s="1"/>
  <c r="L38" i="14"/>
  <c r="M38" i="14" s="1"/>
  <c r="L37" i="14"/>
  <c r="M37" i="14" s="1"/>
  <c r="L36" i="14"/>
  <c r="M36" i="14" s="1"/>
  <c r="L35" i="14"/>
  <c r="M35" i="14" s="1"/>
  <c r="L34" i="14"/>
  <c r="L32" i="14"/>
  <c r="M32" i="14" s="1"/>
  <c r="L31" i="14"/>
  <c r="M31" i="14" s="1"/>
  <c r="L30" i="14"/>
  <c r="M30" i="14" s="1"/>
  <c r="L29" i="14"/>
  <c r="M29" i="14" s="1"/>
  <c r="L28" i="14"/>
  <c r="M28" i="14" s="1"/>
  <c r="L27" i="14"/>
  <c r="M27" i="14" s="1"/>
  <c r="L26" i="14"/>
  <c r="M26" i="14" s="1"/>
  <c r="L25" i="14"/>
  <c r="L23" i="14"/>
  <c r="M23" i="14" s="1"/>
  <c r="L22" i="14"/>
  <c r="M22" i="14" s="1"/>
  <c r="L21" i="14"/>
  <c r="M21" i="14" s="1"/>
  <c r="L20" i="14"/>
  <c r="M20" i="14" s="1"/>
  <c r="L19" i="14"/>
  <c r="M19" i="14" s="1"/>
  <c r="L18" i="14"/>
  <c r="M18" i="14" s="1"/>
  <c r="L17" i="14"/>
  <c r="M17" i="14" s="1"/>
  <c r="L16" i="14"/>
  <c r="L14" i="14"/>
  <c r="M14" i="14" s="1"/>
  <c r="L13" i="14"/>
  <c r="M13" i="14" s="1"/>
  <c r="L12" i="14"/>
  <c r="M12" i="14" s="1"/>
  <c r="L11" i="14"/>
  <c r="M11" i="14" s="1"/>
  <c r="L10" i="14"/>
  <c r="M10" i="14" s="1"/>
  <c r="L9" i="14"/>
  <c r="M9" i="14" s="1"/>
  <c r="L8" i="14"/>
  <c r="M8" i="14" s="1"/>
  <c r="L7" i="14"/>
  <c r="L6" i="12" l="1"/>
  <c r="O6" i="12" s="1"/>
  <c r="R6" i="12" s="1"/>
  <c r="U6" i="12" s="1"/>
  <c r="L26" i="12"/>
  <c r="O26" i="12" s="1"/>
  <c r="R26" i="12" s="1"/>
  <c r="U26" i="12" s="1"/>
  <c r="K26" i="12"/>
  <c r="N26" i="12" s="1"/>
  <c r="Q26" i="12" s="1"/>
  <c r="T26" i="12" s="1"/>
  <c r="L20" i="12"/>
  <c r="O20" i="12" s="1"/>
  <c r="R20" i="12" s="1"/>
  <c r="U20" i="12" s="1"/>
  <c r="K20" i="12"/>
  <c r="N20" i="12" s="1"/>
  <c r="Q20" i="12" s="1"/>
  <c r="T20" i="12" s="1"/>
  <c r="L14" i="12"/>
  <c r="O14" i="12" s="1"/>
  <c r="R14" i="12" s="1"/>
  <c r="U14" i="12" s="1"/>
  <c r="K14" i="12"/>
  <c r="N14" i="12" s="1"/>
  <c r="Q14" i="12" s="1"/>
  <c r="T14" i="12" s="1"/>
  <c r="L11" i="12"/>
  <c r="O11" i="12" s="1"/>
  <c r="L12" i="12"/>
  <c r="O12" i="12" s="1"/>
  <c r="R12" i="12" s="1"/>
  <c r="U12" i="12" s="1"/>
  <c r="X12" i="12" s="1"/>
  <c r="L13" i="12"/>
  <c r="O13" i="12" s="1"/>
  <c r="R13" i="12" s="1"/>
  <c r="U13" i="12" s="1"/>
  <c r="X13" i="12" s="1"/>
  <c r="L15" i="12"/>
  <c r="O15" i="12" s="1"/>
  <c r="R15" i="12" s="1"/>
  <c r="U15" i="12" s="1"/>
  <c r="X15" i="12" s="1"/>
  <c r="AA15" i="12" s="1"/>
  <c r="L16" i="12"/>
  <c r="O16" i="12" s="1"/>
  <c r="R16" i="12" s="1"/>
  <c r="U16" i="12" s="1"/>
  <c r="X16" i="12" s="1"/>
  <c r="L17" i="12"/>
  <c r="O17" i="12" s="1"/>
  <c r="R17" i="12" s="1"/>
  <c r="U17" i="12" s="1"/>
  <c r="X17" i="12" s="1"/>
  <c r="L18" i="12"/>
  <c r="O18" i="12" s="1"/>
  <c r="R18" i="12" s="1"/>
  <c r="U18" i="12" s="1"/>
  <c r="X18" i="12" s="1"/>
  <c r="L19" i="12"/>
  <c r="O19" i="12" s="1"/>
  <c r="R19" i="12" s="1"/>
  <c r="U19" i="12" s="1"/>
  <c r="X19" i="12" s="1"/>
  <c r="L21" i="12"/>
  <c r="O21" i="12" s="1"/>
  <c r="R21" i="12" s="1"/>
  <c r="U21" i="12" s="1"/>
  <c r="X21" i="12" s="1"/>
  <c r="AA21" i="12" s="1"/>
  <c r="L22" i="12"/>
  <c r="O22" i="12" s="1"/>
  <c r="R22" i="12" s="1"/>
  <c r="U22" i="12" s="1"/>
  <c r="X22" i="12" s="1"/>
  <c r="L23" i="12"/>
  <c r="O23" i="12" s="1"/>
  <c r="R23" i="12" s="1"/>
  <c r="U23" i="12" s="1"/>
  <c r="X23" i="12" s="1"/>
  <c r="L24" i="12"/>
  <c r="O24" i="12" s="1"/>
  <c r="R24" i="12" s="1"/>
  <c r="U24" i="12" s="1"/>
  <c r="X24" i="12" s="1"/>
  <c r="L25" i="12"/>
  <c r="O25" i="12" s="1"/>
  <c r="R25" i="12" s="1"/>
  <c r="U25" i="12" s="1"/>
  <c r="X25" i="12" s="1"/>
  <c r="L27" i="12"/>
  <c r="O27" i="12" s="1"/>
  <c r="R27" i="12" s="1"/>
  <c r="U27" i="12" s="1"/>
  <c r="X27" i="12" s="1"/>
  <c r="AA27" i="12" s="1"/>
  <c r="L28" i="12"/>
  <c r="O28" i="12" s="1"/>
  <c r="R28" i="12" s="1"/>
  <c r="U28" i="12" s="1"/>
  <c r="X28" i="12" s="1"/>
  <c r="L29" i="12"/>
  <c r="O29" i="12" s="1"/>
  <c r="R29" i="12" s="1"/>
  <c r="U29" i="12" s="1"/>
  <c r="X29" i="12" s="1"/>
  <c r="L30" i="12"/>
  <c r="O30" i="12" s="1"/>
  <c r="R30" i="12" s="1"/>
  <c r="U30" i="12" s="1"/>
  <c r="X30" i="12" s="1"/>
  <c r="L31" i="12"/>
  <c r="O31" i="12" s="1"/>
  <c r="R31" i="12" s="1"/>
  <c r="U31" i="12" s="1"/>
  <c r="X31" i="12" s="1"/>
  <c r="K11" i="12"/>
  <c r="N11" i="12" s="1"/>
  <c r="K12" i="12"/>
  <c r="N12" i="12" s="1"/>
  <c r="Q12" i="12" s="1"/>
  <c r="T12" i="12" s="1"/>
  <c r="W12" i="12" s="1"/>
  <c r="K13" i="12"/>
  <c r="N13" i="12" s="1"/>
  <c r="Q13" i="12" s="1"/>
  <c r="T13" i="12" s="1"/>
  <c r="W13" i="12" s="1"/>
  <c r="K15" i="12"/>
  <c r="N15" i="12" s="1"/>
  <c r="Q15" i="12" s="1"/>
  <c r="T15" i="12" s="1"/>
  <c r="W15" i="12" s="1"/>
  <c r="K16" i="12"/>
  <c r="N16" i="12" s="1"/>
  <c r="Q16" i="12" s="1"/>
  <c r="T16" i="12" s="1"/>
  <c r="W16" i="12" s="1"/>
  <c r="K17" i="12"/>
  <c r="N17" i="12" s="1"/>
  <c r="Q17" i="12" s="1"/>
  <c r="T17" i="12" s="1"/>
  <c r="W17" i="12" s="1"/>
  <c r="K18" i="12"/>
  <c r="N18" i="12" s="1"/>
  <c r="Q18" i="12" s="1"/>
  <c r="T18" i="12" s="1"/>
  <c r="W18" i="12" s="1"/>
  <c r="K19" i="12"/>
  <c r="N19" i="12" s="1"/>
  <c r="Q19" i="12" s="1"/>
  <c r="T19" i="12" s="1"/>
  <c r="W19" i="12" s="1"/>
  <c r="K21" i="12"/>
  <c r="N21" i="12" s="1"/>
  <c r="Q21" i="12" s="1"/>
  <c r="T21" i="12" s="1"/>
  <c r="W21" i="12" s="1"/>
  <c r="K22" i="12"/>
  <c r="N22" i="12" s="1"/>
  <c r="Q22" i="12" s="1"/>
  <c r="T22" i="12" s="1"/>
  <c r="W22" i="12" s="1"/>
  <c r="K23" i="12"/>
  <c r="N23" i="12" s="1"/>
  <c r="Q23" i="12" s="1"/>
  <c r="T23" i="12" s="1"/>
  <c r="W23" i="12" s="1"/>
  <c r="K24" i="12"/>
  <c r="N24" i="12" s="1"/>
  <c r="Q24" i="12" s="1"/>
  <c r="T24" i="12" s="1"/>
  <c r="W24" i="12" s="1"/>
  <c r="N25" i="12"/>
  <c r="Q25" i="12" s="1"/>
  <c r="T25" i="12" s="1"/>
  <c r="W25" i="12" s="1"/>
  <c r="K27" i="12"/>
  <c r="N27" i="12" s="1"/>
  <c r="Q27" i="12" s="1"/>
  <c r="T27" i="12" s="1"/>
  <c r="W27" i="12" s="1"/>
  <c r="K28" i="12"/>
  <c r="N28" i="12" s="1"/>
  <c r="Q28" i="12" s="1"/>
  <c r="T28" i="12" s="1"/>
  <c r="W28" i="12" s="1"/>
  <c r="K29" i="12"/>
  <c r="N29" i="12" s="1"/>
  <c r="Q29" i="12" s="1"/>
  <c r="T29" i="12" s="1"/>
  <c r="W29" i="12" s="1"/>
  <c r="K30" i="12"/>
  <c r="N30" i="12" s="1"/>
  <c r="Q30" i="12" s="1"/>
  <c r="T30" i="12" s="1"/>
  <c r="W30" i="12" s="1"/>
  <c r="K31" i="12"/>
  <c r="N31" i="12" s="1"/>
  <c r="Q31" i="12" s="1"/>
  <c r="T31" i="12" s="1"/>
  <c r="W31" i="12" s="1"/>
  <c r="L7" i="12"/>
  <c r="O7" i="12" s="1"/>
  <c r="R7" i="12" s="1"/>
  <c r="U7" i="12" s="1"/>
  <c r="X7" i="12" s="1"/>
  <c r="K7" i="12"/>
  <c r="N7" i="12" s="1"/>
  <c r="Q7" i="12" s="1"/>
  <c r="T7" i="12" s="1"/>
  <c r="W7" i="12" s="1"/>
  <c r="K17" i="13"/>
  <c r="L17" i="13"/>
  <c r="L16" i="13"/>
  <c r="K16" i="13"/>
  <c r="L8" i="13"/>
  <c r="O8" i="13" s="1"/>
  <c r="R8" i="13" s="1"/>
  <c r="U8" i="13" s="1"/>
  <c r="K8" i="13"/>
  <c r="N8" i="13" s="1"/>
  <c r="Q8" i="13" s="1"/>
  <c r="T8" i="13" s="1"/>
  <c r="L7" i="13"/>
  <c r="L9" i="13" s="1"/>
  <c r="K7" i="13"/>
  <c r="K9" i="13" s="1"/>
  <c r="O6" i="13"/>
  <c r="R6" i="13" s="1"/>
  <c r="U6" i="13" s="1"/>
  <c r="K6" i="13"/>
  <c r="N6" i="13" s="1"/>
  <c r="Q6" i="13" s="1"/>
  <c r="T6" i="13" s="1"/>
  <c r="L10" i="13" l="1"/>
  <c r="O10" i="13" s="1"/>
  <c r="R10" i="13" s="1"/>
  <c r="U10" i="13" s="1"/>
  <c r="X10" i="13" s="1"/>
  <c r="L11" i="13"/>
  <c r="O11" i="13" s="1"/>
  <c r="R11" i="13" s="1"/>
  <c r="U11" i="13" s="1"/>
  <c r="X11" i="13" s="1"/>
  <c r="L14" i="13"/>
  <c r="O14" i="13" s="1"/>
  <c r="R14" i="13" s="1"/>
  <c r="U14" i="13" s="1"/>
  <c r="X14" i="13" s="1"/>
  <c r="L13" i="13"/>
  <c r="O13" i="13" s="1"/>
  <c r="R13" i="13" s="1"/>
  <c r="U13" i="13" s="1"/>
  <c r="X13" i="13" s="1"/>
  <c r="L15" i="13"/>
  <c r="O15" i="13" s="1"/>
  <c r="R15" i="13" s="1"/>
  <c r="U15" i="13" s="1"/>
  <c r="X15" i="13" s="1"/>
  <c r="L12" i="13"/>
  <c r="O12" i="13" s="1"/>
  <c r="R12" i="13" s="1"/>
  <c r="U12" i="13" s="1"/>
  <c r="X12" i="13" s="1"/>
  <c r="AA22" i="12"/>
  <c r="AA31" i="12"/>
  <c r="AA24" i="12"/>
  <c r="AA19" i="12"/>
  <c r="AA18" i="12"/>
  <c r="AA30" i="12"/>
  <c r="AD15" i="12"/>
  <c r="AC15" i="12"/>
  <c r="Z15" i="12"/>
  <c r="AC23" i="12"/>
  <c r="AD23" i="12"/>
  <c r="Z23" i="12"/>
  <c r="AD31" i="12"/>
  <c r="Z31" i="12"/>
  <c r="AC31" i="12"/>
  <c r="Z28" i="12"/>
  <c r="AD28" i="12"/>
  <c r="AC28" i="12"/>
  <c r="AC12" i="12"/>
  <c r="AD12" i="12"/>
  <c r="AA16" i="12"/>
  <c r="AA28" i="12"/>
  <c r="AD13" i="12"/>
  <c r="AC13" i="12"/>
  <c r="Z17" i="12"/>
  <c r="AD17" i="12"/>
  <c r="AC17" i="12"/>
  <c r="AA17" i="12"/>
  <c r="AA25" i="12"/>
  <c r="AA29" i="12"/>
  <c r="AA23" i="12"/>
  <c r="AD19" i="12"/>
  <c r="AC19" i="12"/>
  <c r="Z19" i="12"/>
  <c r="Z27" i="12"/>
  <c r="AC27" i="12"/>
  <c r="AD27" i="12"/>
  <c r="Z16" i="12"/>
  <c r="AD16" i="12"/>
  <c r="AC16" i="12"/>
  <c r="AD21" i="12"/>
  <c r="Z21" i="12"/>
  <c r="AC21" i="12"/>
  <c r="Z25" i="12"/>
  <c r="AD25" i="12"/>
  <c r="AC25" i="12"/>
  <c r="Z29" i="12"/>
  <c r="AD29" i="12"/>
  <c r="AC29" i="12"/>
  <c r="AD24" i="12"/>
  <c r="AC24" i="12"/>
  <c r="Z24" i="12"/>
  <c r="Z18" i="12"/>
  <c r="AD18" i="12"/>
  <c r="AC18" i="12"/>
  <c r="AD22" i="12"/>
  <c r="AC22" i="12"/>
  <c r="Z22" i="12"/>
  <c r="AD30" i="12"/>
  <c r="AC30" i="12"/>
  <c r="Z30" i="12"/>
  <c r="AD7" i="12"/>
  <c r="AC7" i="12"/>
  <c r="K14" i="13"/>
  <c r="N14" i="13" s="1"/>
  <c r="Q14" i="13" s="1"/>
  <c r="T14" i="13" s="1"/>
  <c r="W14" i="13" s="1"/>
  <c r="K12" i="13"/>
  <c r="N12" i="13" s="1"/>
  <c r="Q12" i="13" s="1"/>
  <c r="T12" i="13" s="1"/>
  <c r="W12" i="13" s="1"/>
  <c r="K10" i="13"/>
  <c r="N10" i="13" s="1"/>
  <c r="Q10" i="13" s="1"/>
  <c r="T10" i="13" s="1"/>
  <c r="W10" i="13" s="1"/>
  <c r="AD10" i="13" s="1"/>
  <c r="K15" i="13"/>
  <c r="N15" i="13" s="1"/>
  <c r="Q15" i="13" s="1"/>
  <c r="T15" i="13" s="1"/>
  <c r="W15" i="13" s="1"/>
  <c r="K11" i="13"/>
  <c r="N11" i="13" s="1"/>
  <c r="Q11" i="13" s="1"/>
  <c r="T11" i="13" s="1"/>
  <c r="W11" i="13" s="1"/>
  <c r="K13" i="13"/>
  <c r="N13" i="13" s="1"/>
  <c r="Q13" i="13" s="1"/>
  <c r="T13" i="13" s="1"/>
  <c r="W13" i="13" s="1"/>
  <c r="O9" i="13"/>
  <c r="R9" i="13" s="1"/>
  <c r="U9" i="13" s="1"/>
  <c r="N16" i="13"/>
  <c r="O17" i="13"/>
  <c r="O7" i="13"/>
  <c r="R7" i="13" s="1"/>
  <c r="U7" i="13" s="1"/>
  <c r="X7" i="13" s="1"/>
  <c r="O16" i="13"/>
  <c r="R16" i="13" s="1"/>
  <c r="U16" i="13" s="1"/>
  <c r="N9" i="13"/>
  <c r="Q9" i="13" s="1"/>
  <c r="T9" i="13" s="1"/>
  <c r="W9" i="13" s="1"/>
  <c r="Z9" i="13" s="1"/>
  <c r="N7" i="13"/>
  <c r="Q7" i="13" s="1"/>
  <c r="T7" i="13" s="1"/>
  <c r="W7" i="13" s="1"/>
  <c r="N17" i="13"/>
  <c r="AE19" i="12" l="1"/>
  <c r="AE27" i="12"/>
  <c r="AE17" i="12"/>
  <c r="AE28" i="12"/>
  <c r="AE25" i="12"/>
  <c r="AE22" i="12"/>
  <c r="AE29" i="12"/>
  <c r="AE24" i="12"/>
  <c r="AE13" i="12"/>
  <c r="AE31" i="12"/>
  <c r="AE21" i="12"/>
  <c r="AE30" i="12"/>
  <c r="AE12" i="12"/>
  <c r="AE23" i="12"/>
  <c r="AE15" i="12"/>
  <c r="AE18" i="12"/>
  <c r="AE7" i="12"/>
  <c r="AE16" i="12"/>
  <c r="X9" i="13"/>
  <c r="AA11" i="13" s="1"/>
  <c r="AA7" i="13"/>
  <c r="Z7" i="13"/>
  <c r="Z13" i="13"/>
  <c r="AC13" i="13"/>
  <c r="AD13" i="13"/>
  <c r="AC11" i="13"/>
  <c r="AD11" i="13"/>
  <c r="Z11" i="13"/>
  <c r="AC15" i="13"/>
  <c r="AD15" i="13"/>
  <c r="Z15" i="13"/>
  <c r="AC10" i="13"/>
  <c r="AE10" i="13" s="1"/>
  <c r="Z10" i="13"/>
  <c r="Z12" i="13"/>
  <c r="AC12" i="13"/>
  <c r="AD12" i="13"/>
  <c r="AD14" i="13"/>
  <c r="Z14" i="13"/>
  <c r="AC14" i="13"/>
  <c r="R17" i="13"/>
  <c r="U17" i="13" s="1"/>
  <c r="Q17" i="13"/>
  <c r="T17" i="13" s="1"/>
  <c r="Q16" i="13"/>
  <c r="T16" i="13" s="1"/>
  <c r="AD7" i="13"/>
  <c r="AC7" i="13"/>
  <c r="AC9" i="13"/>
  <c r="AE13" i="13" l="1"/>
  <c r="AA14" i="13"/>
  <c r="AA12" i="13"/>
  <c r="AA15" i="13"/>
  <c r="AA13" i="13"/>
  <c r="AD9" i="13"/>
  <c r="AE9" i="13" s="1"/>
  <c r="AA10" i="13"/>
  <c r="AA9" i="13"/>
  <c r="AE11" i="13"/>
  <c r="AE15" i="13"/>
  <c r="AE12" i="13"/>
  <c r="AE14" i="13"/>
  <c r="AE7" i="13"/>
  <c r="K19" i="9" l="1"/>
  <c r="K7" i="9"/>
  <c r="N7" i="9" s="1"/>
  <c r="L7" i="9"/>
  <c r="O7" i="9" s="1"/>
  <c r="R7" i="9" s="1"/>
  <c r="M7" i="9"/>
  <c r="P7" i="9" s="1"/>
  <c r="L9" i="9"/>
  <c r="K9" i="9"/>
  <c r="N18" i="11"/>
  <c r="Q18" i="11" s="1"/>
  <c r="T18" i="11" s="1"/>
  <c r="P18" i="11"/>
  <c r="S18" i="11" s="1"/>
  <c r="V18" i="11" s="1"/>
  <c r="P7" i="11"/>
  <c r="S7" i="11" s="1"/>
  <c r="V7" i="11" s="1"/>
  <c r="Y7" i="11" s="1"/>
  <c r="P8" i="11"/>
  <c r="S8" i="11" s="1"/>
  <c r="V8" i="11" s="1"/>
  <c r="M11" i="11"/>
  <c r="P11" i="11" s="1"/>
  <c r="S11" i="11" s="1"/>
  <c r="V11" i="11" s="1"/>
  <c r="Y11" i="11" s="1"/>
  <c r="M13" i="11"/>
  <c r="P13" i="11" s="1"/>
  <c r="S13" i="11" s="1"/>
  <c r="V13" i="11" s="1"/>
  <c r="Y13" i="11" s="1"/>
  <c r="K15" i="11"/>
  <c r="N15" i="11" s="1"/>
  <c r="Q15" i="11" s="1"/>
  <c r="T15" i="11" s="1"/>
  <c r="W15" i="11" s="1"/>
  <c r="M16" i="11"/>
  <c r="P16" i="11" s="1"/>
  <c r="S16" i="11" s="1"/>
  <c r="V16" i="11" s="1"/>
  <c r="Y16" i="11" s="1"/>
  <c r="K17" i="11"/>
  <c r="N17" i="11" s="1"/>
  <c r="Q17" i="11" s="1"/>
  <c r="T17" i="11" s="1"/>
  <c r="W17" i="11" s="1"/>
  <c r="M17" i="11"/>
  <c r="P17" i="11" s="1"/>
  <c r="S17" i="11" s="1"/>
  <c r="V17" i="11" s="1"/>
  <c r="Y17" i="11" s="1"/>
  <c r="K18" i="11"/>
  <c r="K7" i="11"/>
  <c r="K12" i="11" s="1"/>
  <c r="N12" i="11" s="1"/>
  <c r="Q12" i="11" s="1"/>
  <c r="T12" i="11" s="1"/>
  <c r="W12" i="11" s="1"/>
  <c r="L7" i="11"/>
  <c r="L17" i="11" s="1"/>
  <c r="O17" i="11" s="1"/>
  <c r="R17" i="11" s="1"/>
  <c r="U17" i="11" s="1"/>
  <c r="X17" i="11" s="1"/>
  <c r="M7" i="11"/>
  <c r="M14" i="11" s="1"/>
  <c r="P14" i="11" s="1"/>
  <c r="S14" i="11" s="1"/>
  <c r="V14" i="11" s="1"/>
  <c r="Y14" i="11" s="1"/>
  <c r="K8" i="11"/>
  <c r="N8" i="11" s="1"/>
  <c r="Q8" i="11" s="1"/>
  <c r="T8" i="11" s="1"/>
  <c r="L8" i="11"/>
  <c r="O8" i="11" s="1"/>
  <c r="R8" i="11" s="1"/>
  <c r="U8" i="11" s="1"/>
  <c r="M8" i="11"/>
  <c r="L18" i="11"/>
  <c r="O18" i="11" s="1"/>
  <c r="R18" i="11" s="1"/>
  <c r="U18" i="11" s="1"/>
  <c r="M18" i="11"/>
  <c r="M6" i="11"/>
  <c r="P6" i="11" s="1"/>
  <c r="S6" i="11" s="1"/>
  <c r="V6" i="11" s="1"/>
  <c r="L6" i="11"/>
  <c r="O6" i="11" s="1"/>
  <c r="R6" i="11" s="1"/>
  <c r="U6" i="11" s="1"/>
  <c r="K6" i="11"/>
  <c r="N6" i="11" s="1"/>
  <c r="Q6" i="11" s="1"/>
  <c r="T6" i="11" s="1"/>
  <c r="R11" i="12"/>
  <c r="U11" i="12" s="1"/>
  <c r="X11" i="12" s="1"/>
  <c r="Q11" i="12"/>
  <c r="T11" i="12" s="1"/>
  <c r="W11" i="12" s="1"/>
  <c r="L9" i="12"/>
  <c r="O9" i="12" s="1"/>
  <c r="K9" i="12"/>
  <c r="N9" i="12" s="1"/>
  <c r="L8" i="12"/>
  <c r="O8" i="12" s="1"/>
  <c r="R8" i="12" s="1"/>
  <c r="U8" i="12" s="1"/>
  <c r="K8" i="12"/>
  <c r="N8" i="12" s="1"/>
  <c r="Q8" i="12" s="1"/>
  <c r="T8" i="12" s="1"/>
  <c r="K6" i="12"/>
  <c r="N6" i="12" s="1"/>
  <c r="Q6" i="12" s="1"/>
  <c r="T6" i="12" s="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K14" i="11" l="1"/>
  <c r="N14" i="11" s="1"/>
  <c r="Q14" i="11" s="1"/>
  <c r="T14" i="11" s="1"/>
  <c r="W14" i="11" s="1"/>
  <c r="L11" i="11"/>
  <c r="O11" i="11" s="1"/>
  <c r="R11" i="11" s="1"/>
  <c r="U11" i="11" s="1"/>
  <c r="X11" i="11" s="1"/>
  <c r="L16" i="11"/>
  <c r="O16" i="11" s="1"/>
  <c r="R16" i="11" s="1"/>
  <c r="U16" i="11" s="1"/>
  <c r="X16" i="11" s="1"/>
  <c r="K11" i="11"/>
  <c r="N11" i="11" s="1"/>
  <c r="Q11" i="11" s="1"/>
  <c r="T11" i="11" s="1"/>
  <c r="W11" i="11" s="1"/>
  <c r="O7" i="11"/>
  <c r="R7" i="11" s="1"/>
  <c r="U7" i="11" s="1"/>
  <c r="X7" i="11" s="1"/>
  <c r="N7" i="11"/>
  <c r="Q7" i="11" s="1"/>
  <c r="T7" i="11" s="1"/>
  <c r="W7" i="11" s="1"/>
  <c r="K9" i="11"/>
  <c r="N9" i="11" s="1"/>
  <c r="Q9" i="11" s="1"/>
  <c r="K16" i="11"/>
  <c r="N16" i="11" s="1"/>
  <c r="Q16" i="11" s="1"/>
  <c r="T16" i="11" s="1"/>
  <c r="W16" i="11" s="1"/>
  <c r="AC16" i="11" s="1"/>
  <c r="L13" i="11"/>
  <c r="O13" i="11" s="1"/>
  <c r="R13" i="11" s="1"/>
  <c r="U13" i="11" s="1"/>
  <c r="X13" i="11" s="1"/>
  <c r="M10" i="11"/>
  <c r="P10" i="11" s="1"/>
  <c r="S10" i="11" s="1"/>
  <c r="V10" i="11" s="1"/>
  <c r="Y10" i="11" s="1"/>
  <c r="L9" i="11"/>
  <c r="O9" i="11" s="1"/>
  <c r="R9" i="11" s="1"/>
  <c r="M15" i="11"/>
  <c r="P15" i="11" s="1"/>
  <c r="S15" i="11" s="1"/>
  <c r="V15" i="11" s="1"/>
  <c r="Y15" i="11" s="1"/>
  <c r="K13" i="11"/>
  <c r="N13" i="11" s="1"/>
  <c r="Q13" i="11" s="1"/>
  <c r="T13" i="11" s="1"/>
  <c r="W13" i="11" s="1"/>
  <c r="L10" i="11"/>
  <c r="O10" i="11" s="1"/>
  <c r="R10" i="11" s="1"/>
  <c r="U10" i="11" s="1"/>
  <c r="X10" i="11" s="1"/>
  <c r="AD10" i="11" s="1"/>
  <c r="L14" i="11"/>
  <c r="O14" i="11" s="1"/>
  <c r="R14" i="11" s="1"/>
  <c r="U14" i="11" s="1"/>
  <c r="X14" i="11" s="1"/>
  <c r="AD14" i="11" s="1"/>
  <c r="M9" i="11"/>
  <c r="P9" i="11" s="1"/>
  <c r="S9" i="11" s="1"/>
  <c r="V9" i="11" s="1"/>
  <c r="Y9" i="11" s="1"/>
  <c r="AB9" i="11" s="1"/>
  <c r="L15" i="11"/>
  <c r="O15" i="11" s="1"/>
  <c r="R15" i="11" s="1"/>
  <c r="U15" i="11" s="1"/>
  <c r="X15" i="11" s="1"/>
  <c r="M12" i="11"/>
  <c r="P12" i="11" s="1"/>
  <c r="S12" i="11" s="1"/>
  <c r="V12" i="11" s="1"/>
  <c r="Y12" i="11" s="1"/>
  <c r="K10" i="11"/>
  <c r="N10" i="11" s="1"/>
  <c r="Q10" i="11" s="1"/>
  <c r="T10" i="11" s="1"/>
  <c r="W10" i="11" s="1"/>
  <c r="AC10" i="11" s="1"/>
  <c r="L12" i="11"/>
  <c r="O12" i="11" s="1"/>
  <c r="R12" i="11" s="1"/>
  <c r="U12" i="11" s="1"/>
  <c r="X12" i="11" s="1"/>
  <c r="Q9" i="12"/>
  <c r="T9" i="12" s="1"/>
  <c r="W9" i="12" s="1"/>
  <c r="Z10" i="12" s="1"/>
  <c r="R9" i="12"/>
  <c r="U9" i="12" s="1"/>
  <c r="X9" i="12" s="1"/>
  <c r="AA10" i="12" s="1"/>
  <c r="AD11" i="12"/>
  <c r="AC11" i="12"/>
  <c r="Q7" i="9"/>
  <c r="T7" i="9" s="1"/>
  <c r="W7" i="9" s="1"/>
  <c r="S7" i="9"/>
  <c r="V7" i="9" s="1"/>
  <c r="Y7" i="9" s="1"/>
  <c r="U7" i="9"/>
  <c r="X7" i="9" s="1"/>
  <c r="AD7" i="11"/>
  <c r="AC7" i="11"/>
  <c r="AC17" i="11"/>
  <c r="AD17" i="11"/>
  <c r="AE17" i="11" s="1"/>
  <c r="U9" i="11"/>
  <c r="X9" i="11" s="1"/>
  <c r="AA17" i="11" s="1"/>
  <c r="T9" i="11"/>
  <c r="W9" i="11" s="1"/>
  <c r="Z9" i="11" s="1"/>
  <c r="AC14" i="11"/>
  <c r="AD12" i="11"/>
  <c r="AC12" i="11"/>
  <c r="AC11" i="11"/>
  <c r="AD11" i="11"/>
  <c r="AD13" i="11"/>
  <c r="AC13" i="11"/>
  <c r="AD15" i="11"/>
  <c r="AC15" i="11"/>
  <c r="AD16" i="11" l="1"/>
  <c r="AE16" i="11" s="1"/>
  <c r="AA13" i="11"/>
  <c r="Z13" i="11"/>
  <c r="AB14" i="11"/>
  <c r="Z14" i="11"/>
  <c r="AA14" i="11"/>
  <c r="Z9" i="12"/>
  <c r="Z7" i="12"/>
  <c r="Z12" i="12"/>
  <c r="Z13" i="12"/>
  <c r="AD9" i="12"/>
  <c r="Z11" i="12"/>
  <c r="AC9" i="12"/>
  <c r="AE11" i="12"/>
  <c r="AA9" i="12"/>
  <c r="AA12" i="12"/>
  <c r="AA7" i="12"/>
  <c r="AA13" i="12"/>
  <c r="AA11" i="12"/>
  <c r="Z7" i="11"/>
  <c r="AA7" i="11"/>
  <c r="Z11" i="11"/>
  <c r="AA11" i="11"/>
  <c r="Z12" i="11"/>
  <c r="AB7" i="11"/>
  <c r="AA9" i="11"/>
  <c r="AB12" i="11"/>
  <c r="AA15" i="11"/>
  <c r="Z17" i="11"/>
  <c r="AB13" i="11"/>
  <c r="AB11" i="11"/>
  <c r="AB10" i="11"/>
  <c r="AA10" i="11"/>
  <c r="AB17" i="11"/>
  <c r="Z16" i="11"/>
  <c r="Z15" i="11"/>
  <c r="AB15" i="11"/>
  <c r="AA16" i="11"/>
  <c r="AA12" i="11"/>
  <c r="Z10" i="11"/>
  <c r="AB16" i="11"/>
  <c r="AD7" i="9"/>
  <c r="AC7" i="9"/>
  <c r="AE7" i="11"/>
  <c r="AC9" i="11"/>
  <c r="AD9" i="11"/>
  <c r="AE12" i="11"/>
  <c r="AE15" i="11"/>
  <c r="AE13" i="11"/>
  <c r="AE10" i="11"/>
  <c r="AE14" i="11"/>
  <c r="AE11" i="11"/>
  <c r="M19" i="9"/>
  <c r="L19" i="9"/>
  <c r="M11" i="9"/>
  <c r="P11" i="9" s="1"/>
  <c r="S11" i="9" s="1"/>
  <c r="V11" i="9" s="1"/>
  <c r="Y11" i="9" s="1"/>
  <c r="L11" i="9"/>
  <c r="O11" i="9" s="1"/>
  <c r="R11" i="9" s="1"/>
  <c r="U11" i="9" s="1"/>
  <c r="X11" i="9" s="1"/>
  <c r="K11" i="9"/>
  <c r="N11" i="9" s="1"/>
  <c r="Q11" i="9" s="1"/>
  <c r="T11" i="9" s="1"/>
  <c r="W11" i="9" s="1"/>
  <c r="K20" i="9"/>
  <c r="K10" i="9"/>
  <c r="K6" i="9"/>
  <c r="N6" i="9" s="1"/>
  <c r="Q6" i="9" s="1"/>
  <c r="T6" i="9" s="1"/>
  <c r="AE9" i="12" l="1"/>
  <c r="AE7" i="9"/>
  <c r="AE9" i="11"/>
  <c r="AD11" i="9"/>
  <c r="AC11" i="9"/>
  <c r="N10" i="9"/>
  <c r="Q10" i="9" s="1"/>
  <c r="T10" i="9" s="1"/>
  <c r="N20" i="9"/>
  <c r="Q20" i="9" s="1"/>
  <c r="T20" i="9" s="1"/>
  <c r="W20" i="9" s="1"/>
  <c r="K15" i="9"/>
  <c r="N15" i="9" s="1"/>
  <c r="L15" i="9"/>
  <c r="O15" i="9" s="1"/>
  <c r="M15" i="9"/>
  <c r="P15" i="9" s="1"/>
  <c r="M23" i="9"/>
  <c r="P23" i="9" s="1"/>
  <c r="L23" i="9"/>
  <c r="O23" i="9" s="1"/>
  <c r="R23" i="9" s="1"/>
  <c r="U23" i="9" s="1"/>
  <c r="X23" i="9" s="1"/>
  <c r="K23" i="9"/>
  <c r="N23" i="9" s="1"/>
  <c r="Q23" i="9" s="1"/>
  <c r="T23" i="9" s="1"/>
  <c r="W23" i="9" s="1"/>
  <c r="K22" i="9"/>
  <c r="K21" i="9"/>
  <c r="N21" i="9" s="1"/>
  <c r="Q21" i="9" s="1"/>
  <c r="T21" i="9" s="1"/>
  <c r="W21" i="9" s="1"/>
  <c r="M18" i="9"/>
  <c r="P18" i="9" s="1"/>
  <c r="S18" i="9" s="1"/>
  <c r="V18" i="9" s="1"/>
  <c r="L18" i="9"/>
  <c r="O18" i="9" s="1"/>
  <c r="R18" i="9" s="1"/>
  <c r="U18" i="9" s="1"/>
  <c r="K18" i="9"/>
  <c r="N18" i="9" s="1"/>
  <c r="Q18" i="9" s="1"/>
  <c r="T18" i="9" s="1"/>
  <c r="N9" i="9"/>
  <c r="Q9" i="9" s="1"/>
  <c r="T9" i="9" s="1"/>
  <c r="W9" i="9" s="1"/>
  <c r="I18" i="9"/>
  <c r="I19" i="9"/>
  <c r="I20" i="9"/>
  <c r="I21" i="9"/>
  <c r="I22" i="9"/>
  <c r="I23" i="9"/>
  <c r="I24" i="9"/>
  <c r="I25" i="9"/>
  <c r="I17" i="9"/>
  <c r="I16" i="9"/>
  <c r="I9" i="9"/>
  <c r="I8" i="9"/>
  <c r="I7" i="9"/>
  <c r="I6" i="9"/>
  <c r="I15" i="9"/>
  <c r="I14" i="9"/>
  <c r="I13" i="9"/>
  <c r="I12" i="9"/>
  <c r="I10" i="9"/>
  <c r="I11" i="9"/>
  <c r="M25" i="9"/>
  <c r="P25" i="9" s="1"/>
  <c r="S25" i="9" s="1"/>
  <c r="V25" i="9" s="1"/>
  <c r="L25" i="9"/>
  <c r="O25" i="9" s="1"/>
  <c r="R25" i="9" s="1"/>
  <c r="U25" i="9" s="1"/>
  <c r="K25" i="9"/>
  <c r="N25" i="9" s="1"/>
  <c r="Q25" i="9" s="1"/>
  <c r="T25" i="9" s="1"/>
  <c r="M24" i="9"/>
  <c r="P24" i="9" s="1"/>
  <c r="S24" i="9" s="1"/>
  <c r="V24" i="9" s="1"/>
  <c r="L24" i="9"/>
  <c r="O24" i="9" s="1"/>
  <c r="R24" i="9" s="1"/>
  <c r="U24" i="9" s="1"/>
  <c r="K24" i="9"/>
  <c r="N24" i="9" s="1"/>
  <c r="Q24" i="9" s="1"/>
  <c r="T24" i="9" s="1"/>
  <c r="M22" i="9"/>
  <c r="P22" i="9" s="1"/>
  <c r="L22" i="9"/>
  <c r="O22" i="9" s="1"/>
  <c r="M21" i="9"/>
  <c r="P21" i="9" s="1"/>
  <c r="L21" i="9"/>
  <c r="O21" i="9" s="1"/>
  <c r="M20" i="9"/>
  <c r="P20" i="9" s="1"/>
  <c r="L20" i="9"/>
  <c r="O20" i="9" s="1"/>
  <c r="N19" i="9"/>
  <c r="Q19" i="9" s="1"/>
  <c r="M17" i="9"/>
  <c r="P17" i="9" s="1"/>
  <c r="S17" i="9" s="1"/>
  <c r="V17" i="9" s="1"/>
  <c r="L17" i="9"/>
  <c r="O17" i="9" s="1"/>
  <c r="R17" i="9" s="1"/>
  <c r="U17" i="9" s="1"/>
  <c r="K17" i="9"/>
  <c r="N17" i="9" s="1"/>
  <c r="Q17" i="9" s="1"/>
  <c r="T17" i="9" s="1"/>
  <c r="M16" i="9"/>
  <c r="P16" i="9" s="1"/>
  <c r="S16" i="9" s="1"/>
  <c r="V16" i="9" s="1"/>
  <c r="L16" i="9"/>
  <c r="O16" i="9" s="1"/>
  <c r="R16" i="9" s="1"/>
  <c r="U16" i="9" s="1"/>
  <c r="K16" i="9"/>
  <c r="N16" i="9" s="1"/>
  <c r="Q16" i="9" s="1"/>
  <c r="T16" i="9" s="1"/>
  <c r="M14" i="9"/>
  <c r="P14" i="9" s="1"/>
  <c r="L14" i="9"/>
  <c r="O14" i="9" s="1"/>
  <c r="K14" i="9"/>
  <c r="N14" i="9" s="1"/>
  <c r="M13" i="9"/>
  <c r="P13" i="9" s="1"/>
  <c r="L13" i="9"/>
  <c r="O13" i="9" s="1"/>
  <c r="K13" i="9"/>
  <c r="N13" i="9" s="1"/>
  <c r="M12" i="9"/>
  <c r="P12" i="9" s="1"/>
  <c r="L12" i="9"/>
  <c r="O12" i="9" s="1"/>
  <c r="K12" i="9"/>
  <c r="N12" i="9" s="1"/>
  <c r="M10" i="9"/>
  <c r="P10" i="9" s="1"/>
  <c r="L10" i="9"/>
  <c r="O10" i="9" s="1"/>
  <c r="M9" i="9"/>
  <c r="P9" i="9" s="1"/>
  <c r="S9" i="9" s="1"/>
  <c r="V9" i="9" s="1"/>
  <c r="Y9" i="9" s="1"/>
  <c r="O9" i="9"/>
  <c r="R9" i="9" s="1"/>
  <c r="U9" i="9" s="1"/>
  <c r="X9" i="9" s="1"/>
  <c r="M8" i="9"/>
  <c r="P8" i="9" s="1"/>
  <c r="S8" i="9" s="1"/>
  <c r="V8" i="9" s="1"/>
  <c r="L8" i="9"/>
  <c r="O8" i="9" s="1"/>
  <c r="R8" i="9" s="1"/>
  <c r="U8" i="9" s="1"/>
  <c r="K8" i="9"/>
  <c r="N8" i="9" s="1"/>
  <c r="Q8" i="9" s="1"/>
  <c r="T8" i="9" s="1"/>
  <c r="M6" i="9"/>
  <c r="P6" i="9" s="1"/>
  <c r="S6" i="9" s="1"/>
  <c r="V6" i="9" s="1"/>
  <c r="L6" i="9"/>
  <c r="O6" i="9" s="1"/>
  <c r="R6" i="9" s="1"/>
  <c r="U6" i="9" s="1"/>
  <c r="AE11" i="9" l="1"/>
  <c r="P19" i="9"/>
  <c r="R22" i="9"/>
  <c r="U22" i="9" s="1"/>
  <c r="X22" i="9" s="1"/>
  <c r="N22" i="9"/>
  <c r="Q22" i="9" s="1"/>
  <c r="T22" i="9" s="1"/>
  <c r="W22" i="9" s="1"/>
  <c r="O19" i="9"/>
  <c r="S13" i="9"/>
  <c r="V13" i="9" s="1"/>
  <c r="Y13" i="9" s="1"/>
  <c r="T19" i="9"/>
  <c r="W19" i="9" s="1"/>
  <c r="R20" i="9"/>
  <c r="U20" i="9" s="1"/>
  <c r="X20" i="9" s="1"/>
  <c r="R13" i="9"/>
  <c r="U13" i="9" s="1"/>
  <c r="X13" i="9" s="1"/>
  <c r="R15" i="9"/>
  <c r="U15" i="9" s="1"/>
  <c r="X15" i="9" s="1"/>
  <c r="R14" i="9"/>
  <c r="U14" i="9" s="1"/>
  <c r="X14" i="9" s="1"/>
  <c r="Q12" i="9"/>
  <c r="T12" i="9" s="1"/>
  <c r="W12" i="9" s="1"/>
  <c r="S12" i="9"/>
  <c r="V12" i="9" s="1"/>
  <c r="Y12" i="9" s="1"/>
  <c r="Q13" i="9"/>
  <c r="T13" i="9" s="1"/>
  <c r="W13" i="9" s="1"/>
  <c r="S15" i="9"/>
  <c r="V15" i="9" s="1"/>
  <c r="Y15" i="9" s="1"/>
  <c r="S23" i="9"/>
  <c r="V23" i="9" s="1"/>
  <c r="Y23" i="9" s="1"/>
  <c r="AC23" i="9" s="1"/>
  <c r="S20" i="9"/>
  <c r="V20" i="9" s="1"/>
  <c r="Y20" i="9" s="1"/>
  <c r="S21" i="9"/>
  <c r="V21" i="9" s="1"/>
  <c r="Y21" i="9" s="1"/>
  <c r="S22" i="9"/>
  <c r="V22" i="9" s="1"/>
  <c r="Y22" i="9" s="1"/>
  <c r="R21" i="9"/>
  <c r="U21" i="9" s="1"/>
  <c r="X21" i="9" s="1"/>
  <c r="Q14" i="9"/>
  <c r="T14" i="9" s="1"/>
  <c r="W14" i="9" s="1"/>
  <c r="S14" i="9"/>
  <c r="V14" i="9" s="1"/>
  <c r="Y14" i="9" s="1"/>
  <c r="R12" i="9"/>
  <c r="U12" i="9" s="1"/>
  <c r="X12" i="9" s="1"/>
  <c r="Q15" i="9"/>
  <c r="T15" i="9" s="1"/>
  <c r="W15" i="9" s="1"/>
  <c r="S10" i="9"/>
  <c r="V10" i="9" s="1"/>
  <c r="Y10" i="9" s="1"/>
  <c r="AB9" i="9" s="1"/>
  <c r="R10" i="9"/>
  <c r="U10" i="9" s="1"/>
  <c r="X10" i="9" s="1"/>
  <c r="W10" i="9"/>
  <c r="AD9" i="9"/>
  <c r="AC9" i="9"/>
  <c r="AB12" i="9" l="1"/>
  <c r="Z12" i="9"/>
  <c r="S19" i="9"/>
  <c r="V19" i="9" s="1"/>
  <c r="Y19" i="9" s="1"/>
  <c r="AB19" i="9" s="1"/>
  <c r="R19" i="9"/>
  <c r="U19" i="9" s="1"/>
  <c r="X19" i="9" s="1"/>
  <c r="Z7" i="9"/>
  <c r="Z11" i="9"/>
  <c r="Z19" i="9"/>
  <c r="Z9" i="9"/>
  <c r="AA7" i="9"/>
  <c r="AB7" i="9"/>
  <c r="AA9" i="9"/>
  <c r="AC21" i="9"/>
  <c r="AD23" i="9"/>
  <c r="AD22" i="9"/>
  <c r="AC20" i="9"/>
  <c r="AC13" i="9"/>
  <c r="AD13" i="9"/>
  <c r="AA10" i="9"/>
  <c r="AA11" i="9"/>
  <c r="AB10" i="9"/>
  <c r="AB11" i="9"/>
  <c r="AD15" i="9"/>
  <c r="AC15" i="9"/>
  <c r="AD20" i="9"/>
  <c r="AD14" i="9"/>
  <c r="AC14" i="9"/>
  <c r="AC22" i="9"/>
  <c r="AD12" i="9"/>
  <c r="AC12" i="9"/>
  <c r="Z10" i="9"/>
  <c r="AD10" i="9"/>
  <c r="AC10" i="9"/>
  <c r="AD21" i="9"/>
  <c r="AA22" i="9"/>
  <c r="AA15" i="9"/>
  <c r="AA14" i="9"/>
  <c r="AA12" i="9"/>
  <c r="Z15" i="9"/>
  <c r="Z20" i="9"/>
  <c r="Z22" i="9"/>
  <c r="Z14" i="9"/>
  <c r="Z21" i="9"/>
  <c r="Z13" i="9"/>
  <c r="AA13" i="9"/>
  <c r="AA23" i="9"/>
  <c r="AA20" i="9"/>
  <c r="AB15" i="9"/>
  <c r="AA21" i="9"/>
  <c r="AB14" i="9"/>
  <c r="AB13" i="9"/>
  <c r="AB23" i="9"/>
  <c r="AB20" i="9"/>
  <c r="AB22" i="9"/>
  <c r="AB21" i="9"/>
  <c r="Z23" i="9"/>
  <c r="AE9" i="9"/>
  <c r="AE21" i="9" l="1"/>
  <c r="AE13" i="9"/>
  <c r="AA19" i="9"/>
  <c r="AC19" i="9"/>
  <c r="AD19" i="9"/>
  <c r="AE10" i="9"/>
  <c r="AE12" i="9"/>
  <c r="AE15" i="9"/>
  <c r="AE14" i="9"/>
  <c r="AE22" i="9"/>
  <c r="AE20" i="9"/>
  <c r="AE23" i="9"/>
  <c r="AE1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Houghton</author>
  </authors>
  <commentList>
    <comment ref="T5" authorId="0" shapeId="0" xr:uid="{B4B7BAF8-DA3E-4408-B97B-E87DDBDAA77C}">
      <text>
        <r>
          <rPr>
            <b/>
            <sz val="9"/>
            <color indexed="81"/>
            <rFont val="Tahoma"/>
            <family val="2"/>
          </rPr>
          <t>Michael Houghton:</t>
        </r>
        <r>
          <rPr>
            <sz val="9"/>
            <color indexed="81"/>
            <rFont val="Tahoma"/>
            <family val="2"/>
          </rPr>
          <t xml:space="preserve">
In 250 µl assay therefore divide by 4000 to convert µM (µmol/L) into µmol in 250 µl … then divide by 10 minutes</t>
        </r>
      </text>
    </comment>
    <comment ref="W5" authorId="0" shapeId="0" xr:uid="{116FDD22-0CE6-4C61-BA80-D57342D86AF8}">
      <text>
        <r>
          <rPr>
            <b/>
            <sz val="9"/>
            <color indexed="81"/>
            <rFont val="Tahoma"/>
            <family val="2"/>
          </rPr>
          <t>Michael Houghton:</t>
        </r>
        <r>
          <rPr>
            <sz val="9"/>
            <color indexed="81"/>
            <rFont val="Tahoma"/>
            <family val="2"/>
          </rPr>
          <t xml:space="preserve">
Divide activity by mg protein in assay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Houghton</author>
  </authors>
  <commentList>
    <comment ref="T5" authorId="0" shapeId="0" xr:uid="{C3B2CE72-5854-4E4F-B978-6280A49E3CE9}">
      <text>
        <r>
          <rPr>
            <b/>
            <sz val="9"/>
            <color indexed="81"/>
            <rFont val="Tahoma"/>
            <family val="2"/>
          </rPr>
          <t>Michael Houghton:</t>
        </r>
        <r>
          <rPr>
            <sz val="9"/>
            <color indexed="81"/>
            <rFont val="Tahoma"/>
            <family val="2"/>
          </rPr>
          <t xml:space="preserve">
In 250 µl assay therefore divide by 4000 to convert µM (µmol/L) into µmol in 250 µl … then divide by 10 minutes</t>
        </r>
      </text>
    </comment>
    <comment ref="W5" authorId="0" shapeId="0" xr:uid="{E7F59DBB-C20D-4D62-B43D-A68A29737BFF}">
      <text>
        <r>
          <rPr>
            <b/>
            <sz val="9"/>
            <color indexed="81"/>
            <rFont val="Tahoma"/>
            <family val="2"/>
          </rPr>
          <t>Michael Houghton:</t>
        </r>
        <r>
          <rPr>
            <sz val="9"/>
            <color indexed="81"/>
            <rFont val="Tahoma"/>
            <family val="2"/>
          </rPr>
          <t xml:space="preserve">
Divide activity by mg protein in assay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Houghton</author>
  </authors>
  <commentList>
    <comment ref="T5" authorId="0" shapeId="0" xr:uid="{107AAF64-BB49-4BA9-9716-93447FCA4024}">
      <text>
        <r>
          <rPr>
            <b/>
            <sz val="9"/>
            <color indexed="81"/>
            <rFont val="Tahoma"/>
            <family val="2"/>
          </rPr>
          <t>Michael Houghton:</t>
        </r>
        <r>
          <rPr>
            <sz val="9"/>
            <color indexed="81"/>
            <rFont val="Tahoma"/>
            <family val="2"/>
          </rPr>
          <t xml:space="preserve">
In 250 µl assay therefore divide by 4000 to convert µM (µmol/L) into µmol in 250 µl … then divide by 10 minutes</t>
        </r>
      </text>
    </comment>
    <comment ref="W5" authorId="0" shapeId="0" xr:uid="{9CFB97DE-4233-400F-8D31-7C12BD732A87}">
      <text>
        <r>
          <rPr>
            <b/>
            <sz val="9"/>
            <color indexed="81"/>
            <rFont val="Tahoma"/>
            <family val="2"/>
          </rPr>
          <t>Michael Houghton:</t>
        </r>
        <r>
          <rPr>
            <sz val="9"/>
            <color indexed="81"/>
            <rFont val="Tahoma"/>
            <family val="2"/>
          </rPr>
          <t xml:space="preserve">
Divide activity by mg protein in assay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Houghton</author>
  </authors>
  <commentList>
    <comment ref="T5" authorId="0" shapeId="0" xr:uid="{E4351096-7A17-4B05-B594-550875296920}">
      <text>
        <r>
          <rPr>
            <b/>
            <sz val="9"/>
            <color indexed="81"/>
            <rFont val="Tahoma"/>
            <family val="2"/>
          </rPr>
          <t>Michael Houghton:</t>
        </r>
        <r>
          <rPr>
            <sz val="9"/>
            <color indexed="81"/>
            <rFont val="Tahoma"/>
            <family val="2"/>
          </rPr>
          <t xml:space="preserve">
In 250 µl assay therefore divide by 4000 to convert µM (µmol/L) into µmol in 250 µl … then divide by 10 minutes</t>
        </r>
      </text>
    </comment>
    <comment ref="W5" authorId="0" shapeId="0" xr:uid="{20D6D8E5-0F99-407E-8E62-AE14A6E8499B}">
      <text>
        <r>
          <rPr>
            <b/>
            <sz val="9"/>
            <color indexed="81"/>
            <rFont val="Tahoma"/>
            <family val="2"/>
          </rPr>
          <t>Michael Houghton:</t>
        </r>
        <r>
          <rPr>
            <sz val="9"/>
            <color indexed="81"/>
            <rFont val="Tahoma"/>
            <family val="2"/>
          </rPr>
          <t xml:space="preserve">
Divide activity by mg protein in assay</t>
        </r>
      </text>
    </comment>
  </commentList>
</comments>
</file>

<file path=xl/sharedStrings.xml><?xml version="1.0" encoding="utf-8"?>
<sst xmlns="http://schemas.openxmlformats.org/spreadsheetml/2006/main" count="763" uniqueCount="133">
  <si>
    <t>Injection Name</t>
  </si>
  <si>
    <t>Area</t>
  </si>
  <si>
    <t>nC*min</t>
  </si>
  <si>
    <t>Glucose</t>
  </si>
  <si>
    <t>Sucrose</t>
  </si>
  <si>
    <t>Fructose</t>
  </si>
  <si>
    <t>Maltose</t>
  </si>
  <si>
    <t>Slope</t>
  </si>
  <si>
    <t>Intercept</t>
  </si>
  <si>
    <t>Enz250</t>
  </si>
  <si>
    <t>Substrate</t>
  </si>
  <si>
    <t>Variable</t>
  </si>
  <si>
    <t>CFE (mg)</t>
  </si>
  <si>
    <t>MEAN</t>
  </si>
  <si>
    <t>Std Dev</t>
  </si>
  <si>
    <t>CV</t>
  </si>
  <si>
    <t>Isomaltose</t>
  </si>
  <si>
    <t>Corrected Area (nC*min)</t>
  </si>
  <si>
    <t>Conc. from Std Curve (µM)</t>
  </si>
  <si>
    <t>Conc of undiluted (µM)</t>
  </si>
  <si>
    <t>Activity (µmol produced/min)</t>
  </si>
  <si>
    <t>Water</t>
  </si>
  <si>
    <t>Suc20</t>
  </si>
  <si>
    <t>Suc20, Enz250, A5</t>
  </si>
  <si>
    <t>Suc20, Enz250, A10</t>
  </si>
  <si>
    <t>Suc20, Enz250, A50</t>
  </si>
  <si>
    <t>Suc20, Enz250, QT10</t>
  </si>
  <si>
    <t>Suc20, Enz250, QT20</t>
  </si>
  <si>
    <t>DMSO</t>
  </si>
  <si>
    <t>Buffer alone</t>
  </si>
  <si>
    <t>% Inhibition</t>
  </si>
  <si>
    <t>Suc20, QT20</t>
  </si>
  <si>
    <t>Enz250, QT20</t>
  </si>
  <si>
    <t>Suc20, Enz250, QT2</t>
  </si>
  <si>
    <t>Suc20, Enz250, QT5</t>
  </si>
  <si>
    <t>QT20</t>
  </si>
  <si>
    <t>A50</t>
  </si>
  <si>
    <t>Suc20, A50</t>
  </si>
  <si>
    <t>Suc20, Enz250, A1</t>
  </si>
  <si>
    <t>Suc20, Enz250, A2.5</t>
  </si>
  <si>
    <t>Specific Activity (Units/mg)</t>
  </si>
  <si>
    <t>Iso20</t>
  </si>
  <si>
    <t>Iso20, Enz100, A1</t>
  </si>
  <si>
    <t>Iso20, Enz100, A2.5</t>
  </si>
  <si>
    <t>Iso20, Enz100, A5</t>
  </si>
  <si>
    <t>Iso20, Enz100, A10</t>
  </si>
  <si>
    <t>Iso20, Enz100, A20</t>
  </si>
  <si>
    <t>Iso20, Enz100, A50</t>
  </si>
  <si>
    <t>Iso20, Enz100, A100</t>
  </si>
  <si>
    <t>Iso20, Enz100, A200</t>
  </si>
  <si>
    <t>Iso20, Enz100</t>
  </si>
  <si>
    <t>Enz100</t>
  </si>
  <si>
    <t>Suc20, Enz250</t>
  </si>
  <si>
    <t>Malt20</t>
  </si>
  <si>
    <t>Malt20, Enz100</t>
  </si>
  <si>
    <t>Malt20, Enz100, A5</t>
  </si>
  <si>
    <t>Malt20, Enz100, A10</t>
  </si>
  <si>
    <t>Malt20, Enz100, A50</t>
  </si>
  <si>
    <t>Malt20, Enz100, A100</t>
  </si>
  <si>
    <t>Malt20, Enz100, A200</t>
  </si>
  <si>
    <t>Malt20, A200</t>
  </si>
  <si>
    <t>Malt20, Enz100, A1</t>
  </si>
  <si>
    <t>Malt40</t>
  </si>
  <si>
    <t>Malt40, Enz100</t>
  </si>
  <si>
    <t>Malt40, Enz100, A10</t>
  </si>
  <si>
    <t>Malt40, Enz100, A50</t>
  </si>
  <si>
    <t>Malt40, Enz100, A100</t>
  </si>
  <si>
    <t>Malt40, Enz100, A200</t>
  </si>
  <si>
    <t>Malt60</t>
  </si>
  <si>
    <t>Malt60, Enz100</t>
  </si>
  <si>
    <t>Malt60, Enz100, A10</t>
  </si>
  <si>
    <t>Malt60, Enz100, A50</t>
  </si>
  <si>
    <t>Malt60, Enz100, A100</t>
  </si>
  <si>
    <t>Malt60, Enz100, A200</t>
  </si>
  <si>
    <t>Malt80, Enz100, A10</t>
  </si>
  <si>
    <t>Malt80, Enz100, A50</t>
  </si>
  <si>
    <t>Malt80, Enz100, A100</t>
  </si>
  <si>
    <t>Malt80, Enz100, A200</t>
  </si>
  <si>
    <t>Malt80</t>
  </si>
  <si>
    <t>Malt80, Enz100</t>
  </si>
  <si>
    <t xml:space="preserve">Malt80 </t>
  </si>
  <si>
    <t xml:space="preserve">Malt80, Enz100 </t>
  </si>
  <si>
    <t>% inhibition</t>
  </si>
  <si>
    <t>MAL-3</t>
  </si>
  <si>
    <t>MAL-4</t>
  </si>
  <si>
    <t>MAL-5</t>
  </si>
  <si>
    <t>Control</t>
  </si>
  <si>
    <t>Acarbose 0.25 µM</t>
  </si>
  <si>
    <t>Acarbose 0.5 µM</t>
  </si>
  <si>
    <t>Acarbose 1 µM</t>
  </si>
  <si>
    <t>Acarbose 2 µM</t>
  </si>
  <si>
    <t>Acarbose 3 µM</t>
  </si>
  <si>
    <t>Acarbose 4 µM</t>
  </si>
  <si>
    <t>Acarbose 5 µM</t>
  </si>
  <si>
    <r>
      <t xml:space="preserve">Figure 6A: </t>
    </r>
    <r>
      <rPr>
        <b/>
        <sz val="14"/>
        <color theme="1"/>
        <rFont val="Symbol"/>
        <family val="1"/>
        <charset val="2"/>
      </rPr>
      <t>a</t>
    </r>
    <r>
      <rPr>
        <b/>
        <sz val="11.2"/>
        <color theme="1"/>
        <rFont val="Arial"/>
        <family val="2"/>
      </rPr>
      <t>-</t>
    </r>
    <r>
      <rPr>
        <b/>
        <sz val="14"/>
        <color theme="1"/>
        <rFont val="Arial"/>
        <family val="2"/>
      </rPr>
      <t>Amylase inhibition using Acarbose</t>
    </r>
  </si>
  <si>
    <t>Figure 6B: Sucrase inhibition using Acarbose and Quercetagetin</t>
  </si>
  <si>
    <t xml:space="preserve">Figure 6C: Maltase inhibition using Acarbose </t>
  </si>
  <si>
    <t xml:space="preserve">Figure 6D: Isomaltase inhibition using Acarbose </t>
  </si>
  <si>
    <t>Figure 6E: Maltase inhibition by acarbose (various concentration of substrates, R2 &gt; 0.999)</t>
  </si>
  <si>
    <r>
      <t xml:space="preserve">Figure 6D: Isomaltase inhibition by acarbose (IC50 = 54.1 </t>
    </r>
    <r>
      <rPr>
        <sz val="10"/>
        <color theme="1"/>
        <rFont val="Symbol"/>
        <family val="1"/>
        <charset val="2"/>
      </rPr>
      <t>m</t>
    </r>
    <r>
      <rPr>
        <sz val="10"/>
        <color theme="1"/>
        <rFont val="Arial"/>
        <family val="2"/>
      </rPr>
      <t>M, R2 &gt; 0.994)</t>
    </r>
  </si>
  <si>
    <r>
      <t xml:space="preserve">Figure 6B: Sucrase inhibition by acarbose (IC50 = 2.45 </t>
    </r>
    <r>
      <rPr>
        <sz val="10"/>
        <color theme="1"/>
        <rFont val="Symbol"/>
        <family val="1"/>
        <charset val="2"/>
      </rPr>
      <t>m</t>
    </r>
    <r>
      <rPr>
        <sz val="10"/>
        <color theme="1"/>
        <rFont val="Arial"/>
        <family val="2"/>
      </rPr>
      <t>M, R2 = 0.995)</t>
    </r>
  </si>
  <si>
    <r>
      <t xml:space="preserve">Table 3: Sucrase inhibition by quercetagetin (IC25 = 1.47 </t>
    </r>
    <r>
      <rPr>
        <sz val="10"/>
        <color theme="1"/>
        <rFont val="Symbol"/>
        <family val="1"/>
        <charset val="2"/>
      </rPr>
      <t>m</t>
    </r>
    <r>
      <rPr>
        <sz val="10"/>
        <color theme="1"/>
        <rFont val="Arial"/>
        <family val="2"/>
      </rPr>
      <t>M, R2 = 0.959)</t>
    </r>
  </si>
  <si>
    <t>Sigmoidal, 4PL, X is concentration</t>
  </si>
  <si>
    <r>
      <t xml:space="preserve">Figure 6C: Maltase inhibition by acarbose (IC50 = 9.417 </t>
    </r>
    <r>
      <rPr>
        <sz val="10"/>
        <color theme="1"/>
        <rFont val="Symbol"/>
        <family val="1"/>
        <charset val="2"/>
      </rPr>
      <t>m</t>
    </r>
    <r>
      <rPr>
        <sz val="10"/>
        <color theme="1"/>
        <rFont val="Arial"/>
        <family val="2"/>
      </rPr>
      <t>M, R2 = 0.995)</t>
    </r>
  </si>
  <si>
    <t>HPAE-PAD Injection</t>
  </si>
  <si>
    <r>
      <t>Retention Time (</t>
    </r>
    <r>
      <rPr>
        <b/>
        <sz val="12"/>
        <color theme="1"/>
        <rFont val="Calibri"/>
        <family val="2"/>
      </rPr>
      <t>min)</t>
    </r>
  </si>
  <si>
    <t>Total peak area (nC*min)</t>
  </si>
  <si>
    <t>Conc (µM)</t>
  </si>
  <si>
    <t>Total</t>
  </si>
  <si>
    <t>Figure 4A: aAmylase inhibition by acarbose (IC50 = 2.35 mM, R2 = 0.990)</t>
  </si>
  <si>
    <t>Control 1</t>
  </si>
  <si>
    <t>Control 2</t>
  </si>
  <si>
    <t>Control 3</t>
  </si>
  <si>
    <t>Peak Area (nC × min)</t>
  </si>
  <si>
    <t>Isoaltose</t>
  </si>
  <si>
    <t>Standard Curve</t>
  </si>
  <si>
    <t>Notes:</t>
  </si>
  <si>
    <t>Six replicates are presented, with duplicate injections performed from three separate assays</t>
  </si>
  <si>
    <t>Assay 1</t>
  </si>
  <si>
    <t>Assay 2</t>
  </si>
  <si>
    <t>Assay 3</t>
  </si>
  <si>
    <t>Enz250, A200</t>
  </si>
  <si>
    <t>Figure 6E: Maltase inhibition using Acarbose</t>
  </si>
  <si>
    <t>(with various concentration of Maltose)</t>
  </si>
  <si>
    <t>Six replicates are presented, with duplicate injections performed from three separate assays; A = acarbose; Enz = enzyme; Suc = sucrose substrate; QT = quercetagetin</t>
  </si>
  <si>
    <t>Six replicates are presented, with duplicate injections performed from three separate assays; A = acarbose; Enz = enzyme; Malt = maltose substrate</t>
  </si>
  <si>
    <t>Six replicates are presented, with duplicate injections performed from three separate assays; A = acarbose; Enz = enzyme; Iso = isomaltose substrate</t>
  </si>
  <si>
    <t>Rep 1</t>
  </si>
  <si>
    <t>Rep 2</t>
  </si>
  <si>
    <t>Rep 3</t>
  </si>
  <si>
    <t>Rep 4</t>
  </si>
  <si>
    <t>Rep 5</t>
  </si>
  <si>
    <t>Rep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</si>
</sst>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0.0%"/>
    <numFmt numFmtId="167" formatCode="0.0"/>
    <numFmt numFmtId="168" formatCode="0.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454545"/>
      <name val="Arial"/>
      <family val="2"/>
    </font>
    <font>
      <sz val="10"/>
      <color theme="1"/>
      <name val="Calibri"/>
      <family val="2"/>
      <scheme val="minor"/>
    </font>
    <font>
      <b/>
      <sz val="10"/>
      <color rgb="FF454545"/>
      <name val="Arial"/>
      <family val="2"/>
    </font>
    <font>
      <u/>
      <sz val="10"/>
      <color rgb="FF454545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 Narrow"/>
      <family val="2"/>
    </font>
    <font>
      <sz val="12"/>
      <color rgb="FFC0000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Symbol"/>
      <family val="1"/>
      <charset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Symbol"/>
      <family val="1"/>
      <charset val="2"/>
    </font>
    <font>
      <b/>
      <sz val="11.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6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164" fontId="0" fillId="0" borderId="0" xfId="0" applyNumberFormat="1" applyFill="1"/>
    <xf numFmtId="166" fontId="0" fillId="0" borderId="0" xfId="1" applyNumberFormat="1" applyFont="1" applyFill="1"/>
    <xf numFmtId="166" fontId="0" fillId="0" borderId="0" xfId="0" applyNumberFormat="1" applyFill="1"/>
    <xf numFmtId="0" fontId="2" fillId="0" borderId="0" xfId="0" applyFont="1" applyFill="1"/>
    <xf numFmtId="164" fontId="2" fillId="0" borderId="0" xfId="0" applyNumberFormat="1" applyFont="1" applyFill="1"/>
    <xf numFmtId="166" fontId="2" fillId="0" borderId="0" xfId="1" applyNumberFormat="1" applyFont="1" applyFill="1"/>
    <xf numFmtId="166" fontId="2" fillId="0" borderId="0" xfId="0" applyNumberFormat="1" applyFont="1" applyFill="1"/>
    <xf numFmtId="164" fontId="0" fillId="0" borderId="0" xfId="0" applyNumberFormat="1"/>
    <xf numFmtId="10" fontId="0" fillId="0" borderId="0" xfId="1" applyNumberFormat="1" applyFont="1"/>
    <xf numFmtId="166" fontId="0" fillId="0" borderId="0" xfId="1" applyNumberFormat="1" applyFont="1"/>
    <xf numFmtId="166" fontId="2" fillId="0" borderId="0" xfId="1" applyNumberFormat="1" applyFont="1"/>
    <xf numFmtId="0" fontId="0" fillId="0" borderId="0" xfId="0" applyAlignment="1">
      <alignment horizontal="right"/>
    </xf>
    <xf numFmtId="1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>
      <alignment vertical="center"/>
    </xf>
    <xf numFmtId="0" fontId="0" fillId="0" borderId="0" xfId="0" applyAlignment="1"/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4" borderId="0" xfId="0" applyNumberFormat="1" applyFont="1" applyFill="1" applyBorder="1" applyAlignment="1">
      <alignment horizontal="center"/>
    </xf>
    <xf numFmtId="166" fontId="10" fillId="4" borderId="5" xfId="1" applyNumberFormat="1" applyFont="1" applyFill="1" applyBorder="1" applyAlignment="1">
      <alignment horizontal="center"/>
    </xf>
    <xf numFmtId="0" fontId="12" fillId="2" borderId="12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6" fontId="10" fillId="0" borderId="5" xfId="1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horizontal="center"/>
    </xf>
    <xf numFmtId="9" fontId="10" fillId="0" borderId="0" xfId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10" fillId="4" borderId="4" xfId="0" applyNumberFormat="1" applyFont="1" applyFill="1" applyBorder="1" applyAlignment="1">
      <alignment horizontal="center"/>
    </xf>
    <xf numFmtId="164" fontId="10" fillId="4" borderId="5" xfId="0" applyNumberFormat="1" applyFont="1" applyFill="1" applyBorder="1" applyAlignment="1">
      <alignment horizontal="center"/>
    </xf>
    <xf numFmtId="167" fontId="10" fillId="4" borderId="4" xfId="0" applyNumberFormat="1" applyFont="1" applyFill="1" applyBorder="1" applyAlignment="1">
      <alignment horizontal="center"/>
    </xf>
    <xf numFmtId="167" fontId="10" fillId="4" borderId="0" xfId="0" applyNumberFormat="1" applyFont="1" applyFill="1" applyBorder="1" applyAlignment="1">
      <alignment horizontal="center"/>
    </xf>
    <xf numFmtId="167" fontId="10" fillId="4" borderId="5" xfId="0" applyNumberFormat="1" applyFont="1" applyFill="1" applyBorder="1" applyAlignment="1">
      <alignment horizontal="center"/>
    </xf>
    <xf numFmtId="166" fontId="10" fillId="4" borderId="0" xfId="1" applyNumberFormat="1" applyFont="1" applyFill="1" applyBorder="1" applyAlignment="1">
      <alignment horizontal="center"/>
    </xf>
    <xf numFmtId="167" fontId="10" fillId="0" borderId="4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67" fontId="10" fillId="0" borderId="5" xfId="0" applyNumberFormat="1" applyFont="1" applyFill="1" applyBorder="1" applyAlignment="1">
      <alignment horizontal="center"/>
    </xf>
    <xf numFmtId="166" fontId="10" fillId="0" borderId="0" xfId="1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167" fontId="10" fillId="0" borderId="6" xfId="0" applyNumberFormat="1" applyFont="1" applyFill="1" applyBorder="1" applyAlignment="1">
      <alignment horizontal="center"/>
    </xf>
    <xf numFmtId="167" fontId="10" fillId="0" borderId="7" xfId="0" applyNumberFormat="1" applyFont="1" applyFill="1" applyBorder="1" applyAlignment="1">
      <alignment horizontal="center"/>
    </xf>
    <xf numFmtId="167" fontId="10" fillId="0" borderId="8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4" xfId="0" applyFont="1" applyBorder="1"/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right"/>
    </xf>
    <xf numFmtId="165" fontId="13" fillId="5" borderId="0" xfId="0" applyNumberFormat="1" applyFont="1" applyFill="1" applyBorder="1" applyAlignment="1">
      <alignment horizontal="center"/>
    </xf>
    <xf numFmtId="165" fontId="13" fillId="5" borderId="5" xfId="0" applyNumberFormat="1" applyFont="1" applyFill="1" applyBorder="1" applyAlignment="1">
      <alignment horizontal="center"/>
    </xf>
    <xf numFmtId="0" fontId="13" fillId="0" borderId="6" xfId="0" applyFont="1" applyBorder="1" applyAlignment="1">
      <alignment horizontal="right"/>
    </xf>
    <xf numFmtId="165" fontId="17" fillId="0" borderId="7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5" fontId="0" fillId="0" borderId="0" xfId="0" applyNumberFormat="1"/>
    <xf numFmtId="0" fontId="19" fillId="0" borderId="0" xfId="0" applyFont="1"/>
    <xf numFmtId="0" fontId="0" fillId="0" borderId="0" xfId="0" applyFill="1" applyBorder="1"/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/>
    <xf numFmtId="165" fontId="0" fillId="0" borderId="0" xfId="0" applyNumberFormat="1" applyFill="1" applyBorder="1"/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left"/>
    </xf>
    <xf numFmtId="0" fontId="11" fillId="4" borderId="12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/>
    </xf>
    <xf numFmtId="0" fontId="11" fillId="5" borderId="12" xfId="0" applyFont="1" applyFill="1" applyBorder="1" applyAlignment="1">
      <alignment horizontal="left"/>
    </xf>
    <xf numFmtId="0" fontId="10" fillId="5" borderId="12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9" fillId="0" borderId="1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center"/>
    </xf>
    <xf numFmtId="9" fontId="10" fillId="0" borderId="0" xfId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0" fillId="0" borderId="11" xfId="0" applyFont="1" applyFill="1" applyBorder="1"/>
    <xf numFmtId="0" fontId="9" fillId="0" borderId="9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165" fontId="10" fillId="0" borderId="3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167" fontId="10" fillId="0" borderId="1" xfId="0" applyNumberFormat="1" applyFont="1" applyFill="1" applyBorder="1" applyAlignment="1">
      <alignment horizontal="center"/>
    </xf>
    <xf numFmtId="167" fontId="10" fillId="0" borderId="2" xfId="0" applyNumberFormat="1" applyFont="1" applyFill="1" applyBorder="1" applyAlignment="1">
      <alignment horizontal="center"/>
    </xf>
    <xf numFmtId="167" fontId="10" fillId="0" borderId="3" xfId="0" applyNumberFormat="1" applyFont="1" applyFill="1" applyBorder="1" applyAlignment="1">
      <alignment horizontal="center"/>
    </xf>
    <xf numFmtId="166" fontId="10" fillId="0" borderId="2" xfId="1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6" fontId="10" fillId="0" borderId="3" xfId="1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166" fontId="10" fillId="0" borderId="7" xfId="1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166" fontId="10" fillId="0" borderId="8" xfId="1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0" fillId="0" borderId="4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0" fillId="0" borderId="8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66" fontId="10" fillId="0" borderId="15" xfId="1" applyNumberFormat="1" applyFont="1" applyFill="1" applyBorder="1" applyAlignment="1">
      <alignment horizontal="center"/>
    </xf>
    <xf numFmtId="166" fontId="10" fillId="0" borderId="16" xfId="1" applyNumberFormat="1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164" fontId="10" fillId="3" borderId="15" xfId="0" applyNumberFormat="1" applyFont="1" applyFill="1" applyBorder="1" applyAlignment="1">
      <alignment horizontal="center"/>
    </xf>
    <xf numFmtId="164" fontId="10" fillId="3" borderId="16" xfId="0" applyNumberFormat="1" applyFont="1" applyFill="1" applyBorder="1" applyAlignment="1">
      <alignment horizontal="center"/>
    </xf>
    <xf numFmtId="164" fontId="10" fillId="3" borderId="14" xfId="0" applyNumberFormat="1" applyFont="1" applyFill="1" applyBorder="1" applyAlignment="1">
      <alignment horizontal="center"/>
    </xf>
    <xf numFmtId="167" fontId="10" fillId="3" borderId="14" xfId="0" applyNumberFormat="1" applyFont="1" applyFill="1" applyBorder="1" applyAlignment="1">
      <alignment horizontal="center"/>
    </xf>
    <xf numFmtId="167" fontId="10" fillId="3" borderId="15" xfId="0" applyNumberFormat="1" applyFont="1" applyFill="1" applyBorder="1" applyAlignment="1">
      <alignment horizontal="center"/>
    </xf>
    <xf numFmtId="167" fontId="10" fillId="3" borderId="16" xfId="0" applyNumberFormat="1" applyFont="1" applyFill="1" applyBorder="1" applyAlignment="1">
      <alignment horizontal="center"/>
    </xf>
    <xf numFmtId="166" fontId="10" fillId="3" borderId="15" xfId="1" applyNumberFormat="1" applyFont="1" applyFill="1" applyBorder="1" applyAlignment="1">
      <alignment horizontal="center"/>
    </xf>
    <xf numFmtId="166" fontId="10" fillId="3" borderId="16" xfId="1" applyNumberFormat="1" applyFont="1" applyFill="1" applyBorder="1" applyAlignment="1">
      <alignment horizontal="center"/>
    </xf>
    <xf numFmtId="164" fontId="10" fillId="5" borderId="2" xfId="0" applyNumberFormat="1" applyFont="1" applyFill="1" applyBorder="1" applyAlignment="1">
      <alignment horizontal="center"/>
    </xf>
    <xf numFmtId="164" fontId="10" fillId="5" borderId="3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167" fontId="10" fillId="5" borderId="1" xfId="0" applyNumberFormat="1" applyFont="1" applyFill="1" applyBorder="1" applyAlignment="1">
      <alignment horizontal="center"/>
    </xf>
    <xf numFmtId="167" fontId="10" fillId="5" borderId="2" xfId="0" applyNumberFormat="1" applyFont="1" applyFill="1" applyBorder="1" applyAlignment="1">
      <alignment horizontal="center"/>
    </xf>
    <xf numFmtId="167" fontId="10" fillId="5" borderId="3" xfId="0" applyNumberFormat="1" applyFont="1" applyFill="1" applyBorder="1" applyAlignment="1">
      <alignment horizontal="center"/>
    </xf>
    <xf numFmtId="166" fontId="10" fillId="5" borderId="2" xfId="1" applyNumberFormat="1" applyFont="1" applyFill="1" applyBorder="1" applyAlignment="1">
      <alignment horizontal="center"/>
    </xf>
    <xf numFmtId="166" fontId="10" fillId="5" borderId="3" xfId="1" applyNumberFormat="1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164" fontId="10" fillId="5" borderId="0" xfId="0" applyNumberFormat="1" applyFont="1" applyFill="1" applyBorder="1" applyAlignment="1">
      <alignment horizontal="center"/>
    </xf>
    <xf numFmtId="164" fontId="10" fillId="5" borderId="5" xfId="0" applyNumberFormat="1" applyFont="1" applyFill="1" applyBorder="1" applyAlignment="1">
      <alignment horizontal="center"/>
    </xf>
    <xf numFmtId="164" fontId="10" fillId="5" borderId="4" xfId="0" applyNumberFormat="1" applyFont="1" applyFill="1" applyBorder="1" applyAlignment="1">
      <alignment horizontal="center"/>
    </xf>
    <xf numFmtId="167" fontId="10" fillId="5" borderId="4" xfId="0" applyNumberFormat="1" applyFont="1" applyFill="1" applyBorder="1" applyAlignment="1">
      <alignment horizontal="center"/>
    </xf>
    <xf numFmtId="167" fontId="10" fillId="5" borderId="0" xfId="0" applyNumberFormat="1" applyFont="1" applyFill="1" applyBorder="1" applyAlignment="1">
      <alignment horizontal="center"/>
    </xf>
    <xf numFmtId="167" fontId="10" fillId="5" borderId="5" xfId="0" applyNumberFormat="1" applyFont="1" applyFill="1" applyBorder="1" applyAlignment="1">
      <alignment horizontal="center"/>
    </xf>
    <xf numFmtId="166" fontId="10" fillId="5" borderId="0" xfId="1" applyNumberFormat="1" applyFont="1" applyFill="1" applyBorder="1" applyAlignment="1">
      <alignment horizontal="center"/>
    </xf>
    <xf numFmtId="166" fontId="10" fillId="5" borderId="5" xfId="1" applyNumberFormat="1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164" fontId="10" fillId="5" borderId="7" xfId="0" applyNumberFormat="1" applyFont="1" applyFill="1" applyBorder="1" applyAlignment="1">
      <alignment horizontal="center"/>
    </xf>
    <xf numFmtId="164" fontId="10" fillId="5" borderId="8" xfId="0" applyNumberFormat="1" applyFont="1" applyFill="1" applyBorder="1" applyAlignment="1">
      <alignment horizontal="center"/>
    </xf>
    <xf numFmtId="164" fontId="10" fillId="5" borderId="6" xfId="0" applyNumberFormat="1" applyFont="1" applyFill="1" applyBorder="1" applyAlignment="1">
      <alignment horizontal="center"/>
    </xf>
    <xf numFmtId="167" fontId="10" fillId="5" borderId="6" xfId="0" applyNumberFormat="1" applyFont="1" applyFill="1" applyBorder="1" applyAlignment="1">
      <alignment horizontal="center"/>
    </xf>
    <xf numFmtId="167" fontId="10" fillId="5" borderId="7" xfId="0" applyNumberFormat="1" applyFont="1" applyFill="1" applyBorder="1" applyAlignment="1">
      <alignment horizontal="center"/>
    </xf>
    <xf numFmtId="167" fontId="10" fillId="5" borderId="8" xfId="0" applyNumberFormat="1" applyFont="1" applyFill="1" applyBorder="1" applyAlignment="1">
      <alignment horizontal="center"/>
    </xf>
    <xf numFmtId="166" fontId="10" fillId="5" borderId="7" xfId="1" applyNumberFormat="1" applyFont="1" applyFill="1" applyBorder="1" applyAlignment="1">
      <alignment horizontal="center"/>
    </xf>
    <xf numFmtId="166" fontId="10" fillId="5" borderId="8" xfId="1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164" fontId="10" fillId="4" borderId="7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64" fontId="10" fillId="4" borderId="6" xfId="0" applyNumberFormat="1" applyFont="1" applyFill="1" applyBorder="1" applyAlignment="1">
      <alignment horizontal="center"/>
    </xf>
    <xf numFmtId="167" fontId="10" fillId="4" borderId="6" xfId="0" applyNumberFormat="1" applyFont="1" applyFill="1" applyBorder="1" applyAlignment="1">
      <alignment horizontal="center"/>
    </xf>
    <xf numFmtId="167" fontId="10" fillId="4" borderId="7" xfId="0" applyNumberFormat="1" applyFont="1" applyFill="1" applyBorder="1" applyAlignment="1">
      <alignment horizontal="center"/>
    </xf>
    <xf numFmtId="167" fontId="10" fillId="4" borderId="8" xfId="0" applyNumberFormat="1" applyFont="1" applyFill="1" applyBorder="1" applyAlignment="1">
      <alignment horizontal="center"/>
    </xf>
    <xf numFmtId="166" fontId="10" fillId="4" borderId="7" xfId="1" applyNumberFormat="1" applyFont="1" applyFill="1" applyBorder="1" applyAlignment="1">
      <alignment horizontal="center"/>
    </xf>
    <xf numFmtId="166" fontId="10" fillId="4" borderId="8" xfId="1" applyNumberFormat="1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 horizontal="center"/>
    </xf>
    <xf numFmtId="164" fontId="10" fillId="6" borderId="16" xfId="0" applyNumberFormat="1" applyFont="1" applyFill="1" applyBorder="1" applyAlignment="1">
      <alignment horizontal="center"/>
    </xf>
    <xf numFmtId="164" fontId="10" fillId="6" borderId="14" xfId="0" applyNumberFormat="1" applyFont="1" applyFill="1" applyBorder="1" applyAlignment="1">
      <alignment horizontal="center"/>
    </xf>
    <xf numFmtId="167" fontId="10" fillId="6" borderId="14" xfId="0" applyNumberFormat="1" applyFont="1" applyFill="1" applyBorder="1" applyAlignment="1">
      <alignment horizontal="center"/>
    </xf>
    <xf numFmtId="167" fontId="10" fillId="6" borderId="15" xfId="0" applyNumberFormat="1" applyFont="1" applyFill="1" applyBorder="1" applyAlignment="1">
      <alignment horizontal="center"/>
    </xf>
    <xf numFmtId="167" fontId="10" fillId="6" borderId="16" xfId="0" applyNumberFormat="1" applyFont="1" applyFill="1" applyBorder="1" applyAlignment="1">
      <alignment horizontal="center"/>
    </xf>
    <xf numFmtId="166" fontId="10" fillId="6" borderId="15" xfId="1" applyNumberFormat="1" applyFont="1" applyFill="1" applyBorder="1" applyAlignment="1">
      <alignment horizontal="center"/>
    </xf>
    <xf numFmtId="166" fontId="10" fillId="6" borderId="16" xfId="1" applyNumberFormat="1" applyFont="1" applyFill="1" applyBorder="1" applyAlignment="1">
      <alignment horizontal="center"/>
    </xf>
    <xf numFmtId="165" fontId="10" fillId="5" borderId="4" xfId="0" applyNumberFormat="1" applyFont="1" applyFill="1" applyBorder="1" applyAlignment="1">
      <alignment horizontal="center"/>
    </xf>
    <xf numFmtId="165" fontId="10" fillId="5" borderId="0" xfId="0" applyNumberFormat="1" applyFont="1" applyFill="1" applyBorder="1" applyAlignment="1">
      <alignment horizontal="center"/>
    </xf>
    <xf numFmtId="165" fontId="10" fillId="5" borderId="5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165" fontId="10" fillId="5" borderId="1" xfId="0" applyNumberFormat="1" applyFont="1" applyFill="1" applyBorder="1" applyAlignment="1">
      <alignment horizontal="center"/>
    </xf>
    <xf numFmtId="165" fontId="10" fillId="5" borderId="2" xfId="0" applyNumberFormat="1" applyFont="1" applyFill="1" applyBorder="1" applyAlignment="1">
      <alignment horizontal="center"/>
    </xf>
    <xf numFmtId="165" fontId="10" fillId="5" borderId="3" xfId="0" applyNumberFormat="1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165" fontId="10" fillId="5" borderId="6" xfId="0" applyNumberFormat="1" applyFont="1" applyFill="1" applyBorder="1" applyAlignment="1">
      <alignment horizontal="center"/>
    </xf>
    <xf numFmtId="165" fontId="10" fillId="5" borderId="7" xfId="0" applyNumberFormat="1" applyFont="1" applyFill="1" applyBorder="1" applyAlignment="1">
      <alignment horizontal="center"/>
    </xf>
    <xf numFmtId="165" fontId="10" fillId="5" borderId="8" xfId="0" applyNumberFormat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165" fontId="10" fillId="3" borderId="14" xfId="0" applyNumberFormat="1" applyFont="1" applyFill="1" applyBorder="1" applyAlignment="1">
      <alignment horizontal="center"/>
    </xf>
    <xf numFmtId="165" fontId="10" fillId="3" borderId="15" xfId="0" applyNumberFormat="1" applyFont="1" applyFill="1" applyBorder="1" applyAlignment="1">
      <alignment horizontal="center"/>
    </xf>
    <xf numFmtId="165" fontId="10" fillId="3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4" xfId="0" applyFill="1" applyBorder="1"/>
    <xf numFmtId="0" fontId="9" fillId="0" borderId="9" xfId="0" applyFont="1" applyFill="1" applyBorder="1" applyAlignment="1">
      <alignment horizontal="left" vertical="center" wrapText="1"/>
    </xf>
    <xf numFmtId="0" fontId="0" fillId="0" borderId="11" xfId="0" applyFill="1" applyBorder="1"/>
    <xf numFmtId="0" fontId="9" fillId="0" borderId="10" xfId="0" applyFont="1" applyFill="1" applyBorder="1" applyAlignment="1">
      <alignment horizontal="left" vertical="center" wrapText="1"/>
    </xf>
    <xf numFmtId="166" fontId="10" fillId="5" borderId="4" xfId="1" applyNumberFormat="1" applyFont="1" applyFill="1" applyBorder="1" applyAlignment="1">
      <alignment horizontal="center"/>
    </xf>
    <xf numFmtId="166" fontId="10" fillId="5" borderId="6" xfId="1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6" fontId="10" fillId="0" borderId="1" xfId="1" applyNumberFormat="1" applyFont="1" applyFill="1" applyBorder="1" applyAlignment="1">
      <alignment horizontal="center"/>
    </xf>
    <xf numFmtId="166" fontId="10" fillId="0" borderId="4" xfId="1" applyNumberFormat="1" applyFont="1" applyFill="1" applyBorder="1" applyAlignment="1">
      <alignment horizontal="center"/>
    </xf>
    <xf numFmtId="166" fontId="10" fillId="0" borderId="14" xfId="1" applyNumberFormat="1" applyFont="1" applyFill="1" applyBorder="1" applyAlignment="1">
      <alignment horizontal="center"/>
    </xf>
    <xf numFmtId="166" fontId="10" fillId="3" borderId="14" xfId="1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1" xfId="0" applyFont="1" applyFill="1" applyBorder="1"/>
    <xf numFmtId="0" fontId="10" fillId="0" borderId="6" xfId="0" applyFont="1" applyFill="1" applyBorder="1"/>
    <xf numFmtId="0" fontId="10" fillId="4" borderId="12" xfId="0" applyFont="1" applyFill="1" applyBorder="1"/>
    <xf numFmtId="0" fontId="10" fillId="5" borderId="12" xfId="0" applyFont="1" applyFill="1" applyBorder="1"/>
    <xf numFmtId="0" fontId="10" fillId="2" borderId="12" xfId="0" applyFont="1" applyFill="1" applyBorder="1"/>
    <xf numFmtId="165" fontId="0" fillId="7" borderId="0" xfId="0" applyNumberFormat="1" applyFill="1"/>
    <xf numFmtId="2" fontId="0" fillId="7" borderId="0" xfId="0" applyNumberFormat="1" applyFill="1"/>
    <xf numFmtId="165" fontId="0" fillId="0" borderId="0" xfId="0" applyNumberFormat="1" applyFill="1" applyAlignment="1">
      <alignment wrapText="1"/>
    </xf>
    <xf numFmtId="165" fontId="0" fillId="0" borderId="0" xfId="0" applyNumberFormat="1" applyFill="1" applyAlignment="1">
      <alignment horizontal="center" wrapText="1"/>
    </xf>
    <xf numFmtId="0" fontId="19" fillId="0" borderId="0" xfId="0" applyFont="1" applyAlignment="1">
      <alignment wrapText="1"/>
    </xf>
    <xf numFmtId="165" fontId="2" fillId="0" borderId="0" xfId="0" applyNumberFormat="1" applyFont="1" applyFill="1"/>
    <xf numFmtId="165" fontId="0" fillId="0" borderId="0" xfId="0" applyNumberFormat="1" applyFill="1"/>
    <xf numFmtId="0" fontId="20" fillId="0" borderId="0" xfId="0" applyFont="1" applyFill="1" applyAlignment="1">
      <alignment horizontal="left"/>
    </xf>
    <xf numFmtId="0" fontId="19" fillId="0" borderId="0" xfId="0" applyFont="1" applyFill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168" fontId="18" fillId="0" borderId="0" xfId="0" applyNumberFormat="1" applyFont="1" applyFill="1"/>
    <xf numFmtId="165" fontId="2" fillId="0" borderId="0" xfId="0" applyNumberFormat="1" applyFont="1" applyFill="1" applyAlignment="1">
      <alignment wrapText="1"/>
    </xf>
    <xf numFmtId="165" fontId="18" fillId="0" borderId="0" xfId="0" applyNumberFormat="1" applyFont="1" applyFill="1" applyAlignment="1">
      <alignment wrapText="1"/>
    </xf>
    <xf numFmtId="165" fontId="0" fillId="0" borderId="0" xfId="0" applyNumberForma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5" fontId="18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165" fontId="27" fillId="0" borderId="0" xfId="0" applyNumberFormat="1" applyFont="1"/>
    <xf numFmtId="0" fontId="19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/>
    <xf numFmtId="164" fontId="0" fillId="0" borderId="0" xfId="0" applyNumberFormat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5" fontId="0" fillId="4" borderId="0" xfId="0" applyNumberFormat="1" applyFill="1"/>
    <xf numFmtId="0" fontId="28" fillId="4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0" fontId="3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 wrapText="1"/>
    </xf>
    <xf numFmtId="2" fontId="31" fillId="0" borderId="0" xfId="0" applyNumberFormat="1" applyFont="1" applyAlignment="1">
      <alignment horizontal="center" wrapText="1"/>
    </xf>
    <xf numFmtId="0" fontId="3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64" fontId="12" fillId="4" borderId="12" xfId="0" applyNumberFormat="1" applyFont="1" applyFill="1" applyBorder="1" applyAlignment="1">
      <alignment horizontal="center" vertical="center" wrapText="1"/>
    </xf>
    <xf numFmtId="164" fontId="9" fillId="4" borderId="12" xfId="0" applyNumberFormat="1" applyFont="1" applyFill="1" applyBorder="1" applyAlignment="1">
      <alignment horizontal="center" vertical="center" wrapText="1"/>
    </xf>
    <xf numFmtId="164" fontId="10" fillId="4" borderId="12" xfId="0" applyNumberFormat="1" applyFont="1" applyFill="1" applyBorder="1" applyAlignment="1">
      <alignment horizontal="center"/>
    </xf>
    <xf numFmtId="164" fontId="10" fillId="4" borderId="0" xfId="0" applyNumberFormat="1" applyFont="1" applyFill="1" applyAlignment="1">
      <alignment horizontal="center"/>
    </xf>
    <xf numFmtId="164" fontId="9" fillId="5" borderId="12" xfId="0" applyNumberFormat="1" applyFont="1" applyFill="1" applyBorder="1" applyAlignment="1">
      <alignment horizontal="center" vertical="center" wrapText="1"/>
    </xf>
    <xf numFmtId="164" fontId="10" fillId="5" borderId="12" xfId="0" applyNumberFormat="1" applyFont="1" applyFill="1" applyBorder="1" applyAlignment="1">
      <alignment horizontal="center"/>
    </xf>
    <xf numFmtId="164" fontId="10" fillId="5" borderId="0" xfId="0" applyNumberFormat="1" applyFont="1" applyFill="1" applyAlignment="1">
      <alignment horizontal="center"/>
    </xf>
    <xf numFmtId="164" fontId="9" fillId="2" borderId="12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/>
    </xf>
    <xf numFmtId="164" fontId="10" fillId="2" borderId="12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center"/>
    </xf>
    <xf numFmtId="2" fontId="19" fillId="0" borderId="0" xfId="0" applyNumberFormat="1" applyFont="1"/>
    <xf numFmtId="167" fontId="19" fillId="0" borderId="0" xfId="0" applyNumberFormat="1" applyFont="1"/>
    <xf numFmtId="165" fontId="0" fillId="0" borderId="0" xfId="0" applyNumberFormat="1" applyAlignment="1">
      <alignment horizontal="center"/>
    </xf>
    <xf numFmtId="0" fontId="2" fillId="4" borderId="0" xfId="0" applyFont="1" applyFill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6" fontId="10" fillId="5" borderId="1" xfId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15</xdr:row>
          <xdr:rowOff>180975</xdr:rowOff>
        </xdr:from>
        <xdr:to>
          <xdr:col>22</xdr:col>
          <xdr:colOff>85725</xdr:colOff>
          <xdr:row>28</xdr:row>
          <xdr:rowOff>123825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0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29</xdr:row>
          <xdr:rowOff>190500</xdr:rowOff>
        </xdr:from>
        <xdr:to>
          <xdr:col>23</xdr:col>
          <xdr:colOff>333375</xdr:colOff>
          <xdr:row>48</xdr:row>
          <xdr:rowOff>95250</xdr:rowOff>
        </xdr:to>
        <xdr:sp macro="" textlink="">
          <xdr:nvSpPr>
            <xdr:cNvPr id="15363" name="Object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0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27</xdr:row>
          <xdr:rowOff>0</xdr:rowOff>
        </xdr:from>
        <xdr:to>
          <xdr:col>15</xdr:col>
          <xdr:colOff>438150</xdr:colOff>
          <xdr:row>40</xdr:row>
          <xdr:rowOff>85725</xdr:rowOff>
        </xdr:to>
        <xdr:sp macro="" textlink="">
          <xdr:nvSpPr>
            <xdr:cNvPr id="10247" name="Object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1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27</xdr:row>
          <xdr:rowOff>0</xdr:rowOff>
        </xdr:from>
        <xdr:to>
          <xdr:col>23</xdr:col>
          <xdr:colOff>0</xdr:colOff>
          <xdr:row>41</xdr:row>
          <xdr:rowOff>142875</xdr:rowOff>
        </xdr:to>
        <xdr:sp macro="" textlink="">
          <xdr:nvSpPr>
            <xdr:cNvPr id="10248" name="Object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1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85725</xdr:rowOff>
        </xdr:from>
        <xdr:to>
          <xdr:col>15</xdr:col>
          <xdr:colOff>438150</xdr:colOff>
          <xdr:row>33</xdr:row>
          <xdr:rowOff>19050</xdr:rowOff>
        </xdr:to>
        <xdr:sp macro="" textlink="">
          <xdr:nvSpPr>
            <xdr:cNvPr id="14342" name="Object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2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2019300</xdr:colOff>
          <xdr:row>19</xdr:row>
          <xdr:rowOff>0</xdr:rowOff>
        </xdr:from>
        <xdr:to>
          <xdr:col>14</xdr:col>
          <xdr:colOff>600075</xdr:colOff>
          <xdr:row>31</xdr:row>
          <xdr:rowOff>190500</xdr:rowOff>
        </xdr:to>
        <xdr:sp macro="" textlink="">
          <xdr:nvSpPr>
            <xdr:cNvPr id="12296" name="Object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3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32</xdr:row>
          <xdr:rowOff>38100</xdr:rowOff>
        </xdr:from>
        <xdr:to>
          <xdr:col>15</xdr:col>
          <xdr:colOff>66675</xdr:colOff>
          <xdr:row>49</xdr:row>
          <xdr:rowOff>133350</xdr:rowOff>
        </xdr:to>
        <xdr:sp macro="" textlink="">
          <xdr:nvSpPr>
            <xdr:cNvPr id="13319" name="Object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4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image" Target="../media/image5.emf"/><Relationship Id="rId4" Type="http://schemas.openxmlformats.org/officeDocument/2006/relationships/oleObject" Target="../embeddings/oleObject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3.xml"/><Relationship Id="rId5" Type="http://schemas.openxmlformats.org/officeDocument/2006/relationships/image" Target="../media/image6.emf"/><Relationship Id="rId4" Type="http://schemas.openxmlformats.org/officeDocument/2006/relationships/oleObject" Target="../embeddings/oleObject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4.xml"/><Relationship Id="rId5" Type="http://schemas.openxmlformats.org/officeDocument/2006/relationships/image" Target="../media/image7.emf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6692B-30F6-4083-A031-15978D1C7E87}">
  <dimension ref="A1:Y104"/>
  <sheetViews>
    <sheetView tabSelected="1" zoomScale="62" zoomScaleNormal="62" workbookViewId="0">
      <selection activeCell="Y14" sqref="Y14"/>
    </sheetView>
  </sheetViews>
  <sheetFormatPr defaultColWidth="8.7109375" defaultRowHeight="15" x14ac:dyDescent="0.25"/>
  <cols>
    <col min="1" max="1" width="21.28515625" style="87" customWidth="1"/>
    <col min="2" max="5" width="10" style="87" customWidth="1"/>
    <col min="6" max="6" width="8.7109375" style="87"/>
    <col min="7" max="14" width="12" style="87" customWidth="1"/>
    <col min="15" max="23" width="8.7109375" style="87"/>
    <col min="24" max="24" width="22.28515625" style="87" bestFit="1" customWidth="1"/>
    <col min="25" max="25" width="13.7109375" style="87" bestFit="1" customWidth="1"/>
    <col min="26" max="16384" width="8.7109375" style="87"/>
  </cols>
  <sheetData>
    <row r="1" spans="1:22" ht="18" x14ac:dyDescent="0.25">
      <c r="A1" s="264" t="s">
        <v>94</v>
      </c>
      <c r="H1" s="2" t="s">
        <v>116</v>
      </c>
    </row>
    <row r="2" spans="1:22" x14ac:dyDescent="0.25">
      <c r="H2" t="s">
        <v>117</v>
      </c>
    </row>
    <row r="4" spans="1:22" ht="15" customHeight="1" x14ac:dyDescent="0.25">
      <c r="A4" s="301" t="s">
        <v>104</v>
      </c>
      <c r="B4" s="302" t="s">
        <v>105</v>
      </c>
      <c r="C4" s="302"/>
      <c r="D4" s="302"/>
      <c r="E4" s="302"/>
      <c r="F4" s="271"/>
      <c r="Q4" s="299" t="s">
        <v>82</v>
      </c>
      <c r="R4" s="299"/>
      <c r="S4" s="299"/>
      <c r="T4" s="299"/>
      <c r="U4" s="299"/>
      <c r="V4" s="299"/>
    </row>
    <row r="5" spans="1:22" ht="15" customHeight="1" x14ac:dyDescent="0.25">
      <c r="A5" s="301"/>
      <c r="B5" s="302"/>
      <c r="C5" s="302"/>
      <c r="D5" s="302"/>
      <c r="E5" s="302"/>
      <c r="F5" s="271"/>
      <c r="G5" s="275"/>
      <c r="H5" s="300" t="s">
        <v>106</v>
      </c>
      <c r="I5" s="300"/>
      <c r="J5" s="300"/>
      <c r="K5" s="300"/>
      <c r="L5" s="300"/>
      <c r="M5" s="300"/>
      <c r="P5" s="243"/>
      <c r="Q5" s="277" t="s">
        <v>127</v>
      </c>
      <c r="R5" s="277" t="s">
        <v>128</v>
      </c>
      <c r="S5" s="277" t="s">
        <v>129</v>
      </c>
      <c r="T5" s="277" t="s">
        <v>130</v>
      </c>
      <c r="U5" s="277" t="s">
        <v>131</v>
      </c>
      <c r="V5" s="277" t="s">
        <v>132</v>
      </c>
    </row>
    <row r="6" spans="1:22" ht="15.75" x14ac:dyDescent="0.25">
      <c r="A6" s="301"/>
      <c r="B6" s="270" t="s">
        <v>6</v>
      </c>
      <c r="C6" s="270" t="s">
        <v>83</v>
      </c>
      <c r="D6" s="270" t="s">
        <v>84</v>
      </c>
      <c r="E6" s="270" t="s">
        <v>85</v>
      </c>
      <c r="F6"/>
      <c r="G6" s="276" t="s">
        <v>107</v>
      </c>
      <c r="H6" s="276" t="s">
        <v>6</v>
      </c>
      <c r="I6" s="276" t="s">
        <v>83</v>
      </c>
      <c r="J6" s="276" t="s">
        <v>84</v>
      </c>
      <c r="K6" s="276" t="s">
        <v>85</v>
      </c>
      <c r="L6" s="276" t="s">
        <v>108</v>
      </c>
      <c r="M6" s="276" t="s">
        <v>82</v>
      </c>
      <c r="P6" s="244">
        <v>0.25</v>
      </c>
      <c r="Q6" s="279">
        <v>13.997929771478612</v>
      </c>
      <c r="R6" s="279">
        <v>5.5060931198295577</v>
      </c>
      <c r="S6" s="279">
        <v>14.141175988190934</v>
      </c>
      <c r="T6" s="279">
        <v>17.479528052742587</v>
      </c>
      <c r="U6" s="279">
        <v>7.912489954743485</v>
      </c>
      <c r="V6" s="279">
        <v>13.643473908146653</v>
      </c>
    </row>
    <row r="7" spans="1:22" x14ac:dyDescent="0.25">
      <c r="A7" s="87" t="s">
        <v>110</v>
      </c>
      <c r="B7" s="267">
        <v>3.5579999999999998</v>
      </c>
      <c r="C7" s="267">
        <v>5.5830000000000002</v>
      </c>
      <c r="D7" s="267">
        <v>9.7829999999999995</v>
      </c>
      <c r="E7" s="267">
        <v>18.766999999999999</v>
      </c>
      <c r="G7" s="243" t="s">
        <v>86</v>
      </c>
      <c r="H7" s="272">
        <v>1.5690999999999999</v>
      </c>
      <c r="I7" s="272">
        <v>4.2262000000000004</v>
      </c>
      <c r="J7" s="272">
        <v>3.71</v>
      </c>
      <c r="K7" s="272">
        <v>0.54190000000000005</v>
      </c>
      <c r="L7" s="273">
        <f>SUM(H7:K7)</f>
        <v>10.0472</v>
      </c>
      <c r="M7" s="274"/>
      <c r="P7" s="244">
        <v>0.5</v>
      </c>
      <c r="Q7" s="279">
        <v>21.060593996337285</v>
      </c>
      <c r="R7" s="279">
        <v>16.454141256019749</v>
      </c>
      <c r="S7" s="279">
        <v>19.69923732983435</v>
      </c>
      <c r="T7" s="279">
        <v>25.941899568711648</v>
      </c>
      <c r="U7" s="279">
        <v>17.904876707693607</v>
      </c>
      <c r="V7" s="279">
        <v>18.818045300963572</v>
      </c>
    </row>
    <row r="8" spans="1:22" x14ac:dyDescent="0.25">
      <c r="A8" s="87" t="s">
        <v>87</v>
      </c>
      <c r="B8" s="267">
        <v>3.5579999999999998</v>
      </c>
      <c r="C8" s="267">
        <v>5.5830000000000002</v>
      </c>
      <c r="D8" s="267">
        <v>9.7919999999999998</v>
      </c>
      <c r="E8" s="267">
        <v>18.783000000000001</v>
      </c>
      <c r="G8" s="244">
        <v>0.25</v>
      </c>
      <c r="H8" s="272">
        <v>1.3456999999999999</v>
      </c>
      <c r="I8" s="272">
        <v>3.6343000000000001</v>
      </c>
      <c r="J8" s="272">
        <v>3.2139000000000002</v>
      </c>
      <c r="K8" s="272">
        <v>0.44690000000000002</v>
      </c>
      <c r="L8" s="273">
        <f>SUM(H8:K8)</f>
        <v>8.6408000000000005</v>
      </c>
      <c r="M8" s="274">
        <f>((1-(L8/10.0472))*100)</f>
        <v>13.997929771478612</v>
      </c>
      <c r="P8" s="244">
        <v>1</v>
      </c>
      <c r="Q8" s="279">
        <v>33.721832948483154</v>
      </c>
      <c r="R8" s="279">
        <v>30.594962441161432</v>
      </c>
      <c r="S8" s="279">
        <v>33.109521075938986</v>
      </c>
      <c r="T8" s="279">
        <v>37.864077669902919</v>
      </c>
      <c r="U8" s="279">
        <v>33.085902804212672</v>
      </c>
      <c r="V8" s="279">
        <v>32.316564468360241</v>
      </c>
    </row>
    <row r="9" spans="1:22" x14ac:dyDescent="0.25">
      <c r="A9" s="87" t="s">
        <v>88</v>
      </c>
      <c r="B9" s="267">
        <v>3.5579999999999998</v>
      </c>
      <c r="C9" s="267">
        <v>5.5830000000000002</v>
      </c>
      <c r="D9" s="267">
        <v>9.7829999999999995</v>
      </c>
      <c r="E9" s="267">
        <v>18.757999999999999</v>
      </c>
      <c r="G9" s="244">
        <v>0.5</v>
      </c>
      <c r="H9" s="272">
        <v>1.2019</v>
      </c>
      <c r="I9" s="272">
        <v>3.3027000000000002</v>
      </c>
      <c r="J9" s="272">
        <v>2.9777</v>
      </c>
      <c r="K9" s="272">
        <v>0.44890000000000002</v>
      </c>
      <c r="L9" s="273">
        <f t="shared" ref="L9:L58" si="0">SUM(H9:K9)</f>
        <v>7.9312000000000005</v>
      </c>
      <c r="M9" s="274">
        <f t="shared" ref="M9:M14" si="1">((1-(L9/10.0472))*100)</f>
        <v>21.060593996337285</v>
      </c>
      <c r="P9" s="244">
        <v>2</v>
      </c>
      <c r="Q9" s="279">
        <v>47.234055259176678</v>
      </c>
      <c r="R9" s="279">
        <v>44.044396612638458</v>
      </c>
      <c r="S9" s="279">
        <v>46.776078399212729</v>
      </c>
      <c r="T9" s="280">
        <v>48.975927649953455</v>
      </c>
      <c r="U9" s="280">
        <v>45.188850822653635</v>
      </c>
      <c r="V9" s="280">
        <v>47.109247903891884</v>
      </c>
    </row>
    <row r="10" spans="1:22" x14ac:dyDescent="0.25">
      <c r="A10" s="87" t="s">
        <v>89</v>
      </c>
      <c r="B10" s="267">
        <v>3.5579999999999998</v>
      </c>
      <c r="C10" s="267">
        <v>5.5830000000000002</v>
      </c>
      <c r="D10" s="267">
        <v>9.7919999999999998</v>
      </c>
      <c r="E10" s="267">
        <v>18.766999999999999</v>
      </c>
      <c r="G10" s="244">
        <v>1</v>
      </c>
      <c r="H10" s="272">
        <v>1.0194000000000001</v>
      </c>
      <c r="I10" s="272">
        <v>2.7688999999999999</v>
      </c>
      <c r="J10" s="272">
        <v>2.4828999999999999</v>
      </c>
      <c r="K10" s="272">
        <v>0.38790000000000002</v>
      </c>
      <c r="L10" s="273">
        <f t="shared" si="0"/>
        <v>6.6591000000000005</v>
      </c>
      <c r="M10" s="274">
        <f t="shared" si="1"/>
        <v>33.721832948483154</v>
      </c>
      <c r="P10" s="244">
        <v>3</v>
      </c>
      <c r="Q10" s="279">
        <v>53.77319054064813</v>
      </c>
      <c r="R10" s="279">
        <v>52.18450032069051</v>
      </c>
      <c r="S10" s="279">
        <v>55.767180580613427</v>
      </c>
      <c r="T10" s="280">
        <v>55.299906902513627</v>
      </c>
      <c r="U10" s="281">
        <v>53.992725119485684</v>
      </c>
      <c r="V10" s="281">
        <v>54.666708380261127</v>
      </c>
    </row>
    <row r="11" spans="1:22" x14ac:dyDescent="0.25">
      <c r="A11" s="87" t="s">
        <v>90</v>
      </c>
      <c r="B11" s="267">
        <v>3.5579999999999998</v>
      </c>
      <c r="C11" s="267">
        <v>5.5830000000000002</v>
      </c>
      <c r="D11" s="267">
        <v>9.7919999999999998</v>
      </c>
      <c r="E11" s="267">
        <v>18.766999999999999</v>
      </c>
      <c r="G11" s="244">
        <v>2</v>
      </c>
      <c r="H11" s="272">
        <v>0.8125</v>
      </c>
      <c r="I11" s="272">
        <v>2.1787999999999998</v>
      </c>
      <c r="J11" s="272">
        <v>1.9834000000000001</v>
      </c>
      <c r="K11" s="272">
        <v>0.32679999999999998</v>
      </c>
      <c r="L11" s="273">
        <f t="shared" si="0"/>
        <v>5.3015000000000008</v>
      </c>
      <c r="M11" s="274">
        <f t="shared" si="1"/>
        <v>47.234055259176678</v>
      </c>
      <c r="P11" s="244">
        <v>4</v>
      </c>
      <c r="Q11" s="279">
        <v>61.420097141492157</v>
      </c>
      <c r="R11" s="279">
        <v>59.257085086260311</v>
      </c>
      <c r="S11" s="279">
        <v>61.179678530424809</v>
      </c>
      <c r="T11" s="280">
        <v>62.746755837592396</v>
      </c>
      <c r="U11" s="281">
        <v>60.160512625301351</v>
      </c>
      <c r="V11" s="281">
        <v>59.191590539356774</v>
      </c>
    </row>
    <row r="12" spans="1:22" x14ac:dyDescent="0.25">
      <c r="A12" s="87" t="s">
        <v>91</v>
      </c>
      <c r="B12" s="267">
        <v>3.5579999999999998</v>
      </c>
      <c r="C12" s="267">
        <v>5.5830000000000002</v>
      </c>
      <c r="D12" s="267">
        <v>9.7750000000000004</v>
      </c>
      <c r="E12" s="267">
        <v>18.75</v>
      </c>
      <c r="G12" s="244">
        <v>3</v>
      </c>
      <c r="H12" s="272">
        <v>0.68520000000000003</v>
      </c>
      <c r="I12" s="272">
        <v>1.8845000000000001</v>
      </c>
      <c r="J12" s="272">
        <v>1.7491000000000001</v>
      </c>
      <c r="K12" s="272">
        <v>0.32569999999999999</v>
      </c>
      <c r="L12" s="273">
        <f t="shared" si="0"/>
        <v>4.6445000000000007</v>
      </c>
      <c r="M12" s="274">
        <f t="shared" si="1"/>
        <v>53.77319054064813</v>
      </c>
      <c r="P12" s="244">
        <v>5</v>
      </c>
      <c r="Q12" s="279">
        <v>66.11891870371845</v>
      </c>
      <c r="R12" s="279">
        <v>62.954266270967182</v>
      </c>
      <c r="S12" s="279">
        <v>65.927915368213874</v>
      </c>
      <c r="T12" s="280">
        <v>67.964964945946463</v>
      </c>
      <c r="U12" s="281">
        <v>64.651270989299164</v>
      </c>
      <c r="V12" s="281">
        <v>64.086680849288797</v>
      </c>
    </row>
    <row r="13" spans="1:22" x14ac:dyDescent="0.25">
      <c r="A13" s="87" t="s">
        <v>92</v>
      </c>
      <c r="B13" s="267">
        <v>3.5579999999999998</v>
      </c>
      <c r="C13" s="267">
        <v>5.5830000000000002</v>
      </c>
      <c r="D13" s="267">
        <v>9.8000000000000007</v>
      </c>
      <c r="E13" s="267">
        <v>18.808</v>
      </c>
      <c r="G13" s="244">
        <v>4</v>
      </c>
      <c r="H13" s="272">
        <v>0.56930000000000003</v>
      </c>
      <c r="I13" s="272">
        <v>1.5668</v>
      </c>
      <c r="J13" s="272">
        <v>1.4496</v>
      </c>
      <c r="K13" s="272">
        <v>0.29049999999999998</v>
      </c>
      <c r="L13" s="273">
        <f t="shared" si="0"/>
        <v>3.8761999999999999</v>
      </c>
      <c r="M13" s="274">
        <f t="shared" si="1"/>
        <v>61.420097141492157</v>
      </c>
    </row>
    <row r="14" spans="1:22" x14ac:dyDescent="0.25">
      <c r="A14" s="87" t="s">
        <v>93</v>
      </c>
      <c r="B14" s="267">
        <v>3.5579999999999998</v>
      </c>
      <c r="C14" s="267">
        <v>5.5830000000000002</v>
      </c>
      <c r="D14" s="267">
        <v>9.7829999999999995</v>
      </c>
      <c r="E14" s="267">
        <v>18.725000000000001</v>
      </c>
      <c r="G14" s="244">
        <v>5</v>
      </c>
      <c r="H14" s="272">
        <v>0.5071</v>
      </c>
      <c r="I14" s="272">
        <v>1.3607</v>
      </c>
      <c r="J14" s="272">
        <v>1.2819</v>
      </c>
      <c r="K14" s="272">
        <v>0.25440000000000002</v>
      </c>
      <c r="L14" s="273">
        <f t="shared" si="0"/>
        <v>3.4041000000000001</v>
      </c>
      <c r="M14" s="274">
        <f t="shared" si="1"/>
        <v>66.11891870371845</v>
      </c>
      <c r="N14"/>
    </row>
    <row r="15" spans="1:22" x14ac:dyDescent="0.25">
      <c r="B15" s="267"/>
      <c r="C15" s="267"/>
      <c r="D15" s="267"/>
      <c r="E15" s="267"/>
      <c r="G15" s="243"/>
      <c r="H15" s="272"/>
      <c r="I15" s="272"/>
      <c r="J15" s="272"/>
      <c r="K15" s="272"/>
      <c r="L15" s="273"/>
      <c r="M15" s="274"/>
      <c r="N15"/>
    </row>
    <row r="16" spans="1:22" x14ac:dyDescent="0.25">
      <c r="A16" s="87" t="s">
        <v>111</v>
      </c>
      <c r="B16" s="267">
        <v>3.55</v>
      </c>
      <c r="C16" s="267">
        <v>5.5670000000000002</v>
      </c>
      <c r="D16" s="267">
        <v>9.7579999999999991</v>
      </c>
      <c r="E16" s="267">
        <v>18.658000000000001</v>
      </c>
      <c r="G16" s="243" t="s">
        <v>86</v>
      </c>
      <c r="H16" s="272">
        <v>1.4459</v>
      </c>
      <c r="I16" s="272">
        <v>3.8481000000000001</v>
      </c>
      <c r="J16" s="272">
        <v>3.4079000000000002</v>
      </c>
      <c r="K16" s="272">
        <v>0.497</v>
      </c>
      <c r="L16" s="273">
        <f t="shared" si="0"/>
        <v>9.1989000000000001</v>
      </c>
      <c r="M16" s="274"/>
      <c r="N16"/>
    </row>
    <row r="17" spans="1:25" x14ac:dyDescent="0.25">
      <c r="A17" s="87" t="s">
        <v>87</v>
      </c>
      <c r="B17" s="267">
        <v>3.55</v>
      </c>
      <c r="C17" s="267">
        <v>5.5670000000000002</v>
      </c>
      <c r="D17" s="267">
        <v>9.7420000000000009</v>
      </c>
      <c r="E17" s="267">
        <v>18.641999999999999</v>
      </c>
      <c r="G17" s="244">
        <v>0.25</v>
      </c>
      <c r="H17" s="272">
        <v>1.3509</v>
      </c>
      <c r="I17" s="272">
        <v>3.6160000000000001</v>
      </c>
      <c r="J17" s="272">
        <v>3.2056</v>
      </c>
      <c r="K17" s="272">
        <v>0.51990000000000003</v>
      </c>
      <c r="L17" s="273">
        <f t="shared" si="0"/>
        <v>8.6923999999999992</v>
      </c>
      <c r="M17" s="274">
        <f>((1-(L17/9.1989))*100)</f>
        <v>5.5060931198295577</v>
      </c>
      <c r="N17"/>
    </row>
    <row r="18" spans="1:25" x14ac:dyDescent="0.25">
      <c r="A18" s="87" t="s">
        <v>88</v>
      </c>
      <c r="B18" s="267">
        <v>3.55</v>
      </c>
      <c r="C18" s="267">
        <v>5.5670000000000002</v>
      </c>
      <c r="D18" s="267">
        <v>9.7420000000000009</v>
      </c>
      <c r="E18" s="267">
        <v>18.692</v>
      </c>
      <c r="G18" s="244">
        <v>0.5</v>
      </c>
      <c r="H18" s="272">
        <v>1.1897</v>
      </c>
      <c r="I18" s="272">
        <v>3.1827999999999999</v>
      </c>
      <c r="J18" s="272">
        <v>2.8752</v>
      </c>
      <c r="K18" s="272">
        <v>0.43759999999999999</v>
      </c>
      <c r="L18" s="273">
        <f t="shared" si="0"/>
        <v>7.6852999999999998</v>
      </c>
      <c r="M18" s="274">
        <f t="shared" ref="M18:M23" si="2">((1-(L18/9.1989))*100)</f>
        <v>16.454141256019749</v>
      </c>
      <c r="N18"/>
    </row>
    <row r="19" spans="1:25" x14ac:dyDescent="0.25">
      <c r="A19" s="87" t="s">
        <v>89</v>
      </c>
      <c r="B19" s="267">
        <v>3.55</v>
      </c>
      <c r="C19" s="267">
        <v>5.5670000000000002</v>
      </c>
      <c r="D19" s="267">
        <v>9.75</v>
      </c>
      <c r="E19" s="267">
        <v>18.692</v>
      </c>
      <c r="G19" s="244">
        <v>1</v>
      </c>
      <c r="H19" s="272">
        <v>0.97150000000000003</v>
      </c>
      <c r="I19" s="272">
        <v>2.6240000000000001</v>
      </c>
      <c r="J19" s="272">
        <v>2.3828</v>
      </c>
      <c r="K19" s="272">
        <v>0.40620000000000001</v>
      </c>
      <c r="L19" s="273">
        <f t="shared" si="0"/>
        <v>6.384500000000001</v>
      </c>
      <c r="M19" s="274">
        <f t="shared" si="2"/>
        <v>30.594962441161432</v>
      </c>
      <c r="N19"/>
    </row>
    <row r="20" spans="1:25" x14ac:dyDescent="0.25">
      <c r="A20" s="87" t="s">
        <v>90</v>
      </c>
      <c r="B20" s="267">
        <v>3.55</v>
      </c>
      <c r="C20" s="267">
        <v>5.5670000000000002</v>
      </c>
      <c r="D20" s="267">
        <v>9.7420000000000009</v>
      </c>
      <c r="E20" s="267">
        <v>18.667000000000002</v>
      </c>
      <c r="G20" s="244">
        <v>2</v>
      </c>
      <c r="H20" s="272">
        <v>0.77490000000000003</v>
      </c>
      <c r="I20" s="272">
        <v>2.0958000000000001</v>
      </c>
      <c r="J20" s="272">
        <v>1.9359999999999999</v>
      </c>
      <c r="K20" s="272">
        <v>0.34060000000000001</v>
      </c>
      <c r="L20" s="273">
        <f t="shared" si="0"/>
        <v>5.1473000000000004</v>
      </c>
      <c r="M20" s="274">
        <f t="shared" si="2"/>
        <v>44.044396612638458</v>
      </c>
      <c r="N20"/>
    </row>
    <row r="21" spans="1:25" x14ac:dyDescent="0.25">
      <c r="A21" s="87" t="s">
        <v>91</v>
      </c>
      <c r="B21" s="267">
        <v>3.55</v>
      </c>
      <c r="C21" s="267">
        <v>5.5670000000000002</v>
      </c>
      <c r="D21" s="267">
        <v>9.7579999999999991</v>
      </c>
      <c r="E21" s="267">
        <v>18.649999999999999</v>
      </c>
      <c r="G21" s="244">
        <v>3</v>
      </c>
      <c r="H21" s="272">
        <v>0.66359999999999997</v>
      </c>
      <c r="I21" s="272">
        <v>1.7582</v>
      </c>
      <c r="J21" s="272">
        <v>1.6551</v>
      </c>
      <c r="K21" s="272">
        <v>0.3216</v>
      </c>
      <c r="L21" s="273">
        <f t="shared" si="0"/>
        <v>4.3985000000000003</v>
      </c>
      <c r="M21" s="274">
        <f t="shared" si="2"/>
        <v>52.18450032069051</v>
      </c>
      <c r="N21"/>
    </row>
    <row r="22" spans="1:25" x14ac:dyDescent="0.25">
      <c r="A22" s="87" t="s">
        <v>92</v>
      </c>
      <c r="B22" s="267">
        <v>3.55</v>
      </c>
      <c r="C22" s="267">
        <v>5.5670000000000002</v>
      </c>
      <c r="D22" s="267">
        <v>9.75</v>
      </c>
      <c r="E22" s="267">
        <v>18.675000000000001</v>
      </c>
      <c r="G22" s="244">
        <v>4</v>
      </c>
      <c r="H22" s="272">
        <v>0.55989999999999995</v>
      </c>
      <c r="I22" s="272">
        <v>1.4985999999999999</v>
      </c>
      <c r="J22" s="272">
        <v>1.3979999999999999</v>
      </c>
      <c r="K22" s="272">
        <v>0.29139999999999999</v>
      </c>
      <c r="L22" s="273">
        <f t="shared" si="0"/>
        <v>3.7479</v>
      </c>
      <c r="M22" s="274">
        <f t="shared" si="2"/>
        <v>59.257085086260311</v>
      </c>
      <c r="N22"/>
    </row>
    <row r="23" spans="1:25" x14ac:dyDescent="0.25">
      <c r="A23" s="87" t="s">
        <v>93</v>
      </c>
      <c r="B23" s="267">
        <v>3.5419999999999998</v>
      </c>
      <c r="C23" s="267">
        <v>5.5579999999999998</v>
      </c>
      <c r="D23" s="267">
        <v>9.75</v>
      </c>
      <c r="E23" s="267">
        <v>18.632999999999999</v>
      </c>
      <c r="G23" s="244">
        <v>5</v>
      </c>
      <c r="H23" s="272">
        <v>0.50229999999999997</v>
      </c>
      <c r="I23" s="272">
        <v>1.3231999999999999</v>
      </c>
      <c r="J23" s="272">
        <v>1.2844</v>
      </c>
      <c r="K23" s="272">
        <v>0.2979</v>
      </c>
      <c r="L23" s="273">
        <f t="shared" si="0"/>
        <v>3.4077999999999995</v>
      </c>
      <c r="M23" s="274">
        <f t="shared" si="2"/>
        <v>62.954266270967182</v>
      </c>
      <c r="N23"/>
    </row>
    <row r="24" spans="1:25" x14ac:dyDescent="0.25">
      <c r="B24" s="267"/>
      <c r="C24" s="267"/>
      <c r="D24" s="267"/>
      <c r="E24" s="267"/>
      <c r="G24" s="243"/>
      <c r="H24" s="272"/>
      <c r="I24" s="272"/>
      <c r="J24" s="272"/>
      <c r="K24" s="272"/>
      <c r="L24" s="273"/>
      <c r="M24" s="274"/>
      <c r="N24"/>
    </row>
    <row r="25" spans="1:25" x14ac:dyDescent="0.25">
      <c r="A25" s="87" t="s">
        <v>112</v>
      </c>
      <c r="B25" s="267">
        <v>3.55</v>
      </c>
      <c r="C25" s="267">
        <v>5.5670000000000002</v>
      </c>
      <c r="D25" s="267">
        <v>9.7420000000000009</v>
      </c>
      <c r="E25" s="267">
        <v>18.667000000000002</v>
      </c>
      <c r="G25" s="243" t="s">
        <v>86</v>
      </c>
      <c r="H25" s="272">
        <v>1.5579000000000001</v>
      </c>
      <c r="I25" s="272">
        <v>4.0532000000000004</v>
      </c>
      <c r="J25" s="272">
        <v>3.6244999999999998</v>
      </c>
      <c r="K25" s="272">
        <v>0.51959999999999995</v>
      </c>
      <c r="L25" s="273">
        <f t="shared" si="0"/>
        <v>9.7552000000000003</v>
      </c>
      <c r="M25" s="274"/>
      <c r="N25"/>
    </row>
    <row r="26" spans="1:25" x14ac:dyDescent="0.25">
      <c r="A26" s="87" t="s">
        <v>87</v>
      </c>
      <c r="B26" s="267">
        <v>3.55</v>
      </c>
      <c r="C26" s="267">
        <v>5.5670000000000002</v>
      </c>
      <c r="D26" s="267">
        <v>9.75</v>
      </c>
      <c r="E26" s="267">
        <v>18.692</v>
      </c>
      <c r="G26" s="244">
        <v>0.25</v>
      </c>
      <c r="H26" s="272">
        <v>1.2955000000000001</v>
      </c>
      <c r="I26" s="272">
        <v>3.4592999999999998</v>
      </c>
      <c r="J26" s="272">
        <v>3.1206999999999998</v>
      </c>
      <c r="K26" s="272">
        <v>0.50019999999999998</v>
      </c>
      <c r="L26" s="273">
        <f t="shared" si="0"/>
        <v>8.3756999999999984</v>
      </c>
      <c r="M26" s="274">
        <f>((1-(L26/9.7552))*100)</f>
        <v>14.141175988190934</v>
      </c>
      <c r="N26"/>
    </row>
    <row r="27" spans="1:25" x14ac:dyDescent="0.25">
      <c r="A27" s="87" t="s">
        <v>88</v>
      </c>
      <c r="B27" s="267">
        <v>3.5419999999999998</v>
      </c>
      <c r="C27" s="267">
        <v>5.5579999999999998</v>
      </c>
      <c r="D27" s="267">
        <v>9.7420000000000009</v>
      </c>
      <c r="E27" s="267">
        <v>18.649999999999999</v>
      </c>
      <c r="G27" s="244">
        <v>0.5</v>
      </c>
      <c r="H27" s="272">
        <v>1.2072000000000001</v>
      </c>
      <c r="I27" s="272">
        <v>3.2795000000000001</v>
      </c>
      <c r="J27" s="272">
        <v>2.9047999999999998</v>
      </c>
      <c r="K27" s="272">
        <v>0.442</v>
      </c>
      <c r="L27" s="273">
        <f t="shared" si="0"/>
        <v>7.8334999999999999</v>
      </c>
      <c r="M27" s="274">
        <f t="shared" ref="M27:M32" si="3">((1-(L27/9.7552))*100)</f>
        <v>19.69923732983435</v>
      </c>
      <c r="N27"/>
    </row>
    <row r="28" spans="1:25" x14ac:dyDescent="0.25">
      <c r="A28" s="87" t="s">
        <v>89</v>
      </c>
      <c r="B28" s="267">
        <v>3.5419999999999998</v>
      </c>
      <c r="C28" s="267">
        <v>5.5579999999999998</v>
      </c>
      <c r="D28" s="267">
        <v>9.7330000000000005</v>
      </c>
      <c r="E28" s="267">
        <v>18.617000000000001</v>
      </c>
      <c r="G28" s="244">
        <v>1</v>
      </c>
      <c r="H28" s="272">
        <v>0.99380000000000002</v>
      </c>
      <c r="I28" s="272">
        <v>2.6762000000000001</v>
      </c>
      <c r="J28" s="272">
        <v>2.4578000000000002</v>
      </c>
      <c r="K28" s="272">
        <v>0.39750000000000002</v>
      </c>
      <c r="L28" s="273">
        <f t="shared" si="0"/>
        <v>6.5253000000000005</v>
      </c>
      <c r="M28" s="274">
        <f t="shared" si="3"/>
        <v>33.109521075938986</v>
      </c>
      <c r="N28"/>
    </row>
    <row r="29" spans="1:25" x14ac:dyDescent="0.25">
      <c r="A29" s="87" t="s">
        <v>90</v>
      </c>
      <c r="B29" s="267">
        <v>3.55</v>
      </c>
      <c r="C29" s="267">
        <v>5.5579999999999998</v>
      </c>
      <c r="D29" s="267">
        <v>9.75</v>
      </c>
      <c r="E29" s="267">
        <v>18.675000000000001</v>
      </c>
      <c r="G29" s="244">
        <v>2</v>
      </c>
      <c r="H29" s="272">
        <v>0.78569999999999995</v>
      </c>
      <c r="I29" s="272">
        <v>2.1141000000000001</v>
      </c>
      <c r="J29" s="272">
        <v>1.9399</v>
      </c>
      <c r="K29" s="272">
        <v>0.35239999999999999</v>
      </c>
      <c r="L29" s="273">
        <f t="shared" si="0"/>
        <v>5.1920999999999999</v>
      </c>
      <c r="M29" s="274">
        <f t="shared" si="3"/>
        <v>46.776078399212729</v>
      </c>
      <c r="N29"/>
    </row>
    <row r="30" spans="1:25" x14ac:dyDescent="0.25">
      <c r="A30" s="87" t="s">
        <v>91</v>
      </c>
      <c r="B30" s="267">
        <v>3.55</v>
      </c>
      <c r="C30" s="267">
        <v>5.5579999999999998</v>
      </c>
      <c r="D30" s="267">
        <v>9.7579999999999991</v>
      </c>
      <c r="E30" s="267">
        <v>18.683</v>
      </c>
      <c r="G30" s="244">
        <v>3</v>
      </c>
      <c r="H30" s="272">
        <v>0.6431</v>
      </c>
      <c r="I30" s="272">
        <v>1.7351000000000001</v>
      </c>
      <c r="J30" s="272">
        <v>1.599</v>
      </c>
      <c r="K30" s="272">
        <v>0.33779999999999999</v>
      </c>
      <c r="L30" s="273">
        <f t="shared" si="0"/>
        <v>4.3149999999999995</v>
      </c>
      <c r="M30" s="274">
        <f t="shared" si="3"/>
        <v>55.767180580613427</v>
      </c>
      <c r="N30"/>
      <c r="X30" s="248"/>
      <c r="Y30" s="249"/>
    </row>
    <row r="31" spans="1:25" ht="15.75" x14ac:dyDescent="0.25">
      <c r="A31" s="87" t="s">
        <v>92</v>
      </c>
      <c r="B31" s="267">
        <v>3.55</v>
      </c>
      <c r="C31" s="267">
        <v>5.5670000000000002</v>
      </c>
      <c r="D31" s="267">
        <v>9.75</v>
      </c>
      <c r="E31" s="267">
        <v>18.692</v>
      </c>
      <c r="G31" s="244">
        <v>4</v>
      </c>
      <c r="H31" s="272">
        <v>0.5716</v>
      </c>
      <c r="I31" s="272">
        <v>1.5044999999999999</v>
      </c>
      <c r="J31" s="272">
        <v>1.4276</v>
      </c>
      <c r="K31" s="272">
        <v>0.2833</v>
      </c>
      <c r="L31" s="273">
        <f t="shared" si="0"/>
        <v>3.7869999999999999</v>
      </c>
      <c r="M31" s="274">
        <f t="shared" si="3"/>
        <v>61.179678530424809</v>
      </c>
      <c r="N31"/>
      <c r="P31"/>
      <c r="X31" s="250"/>
      <c r="Y31" s="251"/>
    </row>
    <row r="32" spans="1:25" x14ac:dyDescent="0.25">
      <c r="A32" s="87" t="s">
        <v>93</v>
      </c>
      <c r="B32" s="267">
        <v>3.55</v>
      </c>
      <c r="C32" s="267">
        <v>5.5670000000000002</v>
      </c>
      <c r="D32" s="267">
        <v>9.7579999999999991</v>
      </c>
      <c r="E32" s="267">
        <v>18.658000000000001</v>
      </c>
      <c r="G32" s="244">
        <v>5</v>
      </c>
      <c r="H32" s="272">
        <v>0.49709999999999999</v>
      </c>
      <c r="I32" s="272">
        <v>1.3146</v>
      </c>
      <c r="J32" s="272">
        <v>1.2433000000000001</v>
      </c>
      <c r="K32" s="272">
        <v>0.26879999999999998</v>
      </c>
      <c r="L32" s="273">
        <f t="shared" si="0"/>
        <v>3.3238000000000003</v>
      </c>
      <c r="M32" s="274">
        <f t="shared" si="3"/>
        <v>65.927915368213874</v>
      </c>
      <c r="N32"/>
      <c r="X32" s="252"/>
      <c r="Y32" s="251"/>
    </row>
    <row r="33" spans="1:25" x14ac:dyDescent="0.25">
      <c r="B33" s="267"/>
      <c r="C33" s="267"/>
      <c r="D33" s="267"/>
      <c r="E33" s="267"/>
      <c r="G33" s="243"/>
      <c r="H33" s="272"/>
      <c r="I33" s="272"/>
      <c r="J33" s="272"/>
      <c r="K33" s="272"/>
      <c r="L33" s="273"/>
      <c r="M33" s="274"/>
      <c r="N33"/>
      <c r="X33" s="253"/>
      <c r="Y33" s="251"/>
    </row>
    <row r="34" spans="1:25" x14ac:dyDescent="0.25">
      <c r="A34" s="87" t="s">
        <v>110</v>
      </c>
      <c r="B34" s="267">
        <v>3.55</v>
      </c>
      <c r="C34" s="267">
        <v>5.5750000000000002</v>
      </c>
      <c r="D34" s="267">
        <v>9.7669999999999995</v>
      </c>
      <c r="E34" s="267">
        <v>18.774999999999999</v>
      </c>
      <c r="G34" s="243" t="s">
        <v>86</v>
      </c>
      <c r="H34" s="272">
        <v>1.6507000000000001</v>
      </c>
      <c r="I34" s="272">
        <v>4.4016000000000002</v>
      </c>
      <c r="J34" s="272">
        <v>3.9306000000000001</v>
      </c>
      <c r="K34" s="272">
        <v>0.54369999999999996</v>
      </c>
      <c r="L34" s="273">
        <f t="shared" si="0"/>
        <v>10.5266</v>
      </c>
      <c r="M34" s="274"/>
      <c r="N34"/>
      <c r="X34" s="253"/>
      <c r="Y34" s="251"/>
    </row>
    <row r="35" spans="1:25" x14ac:dyDescent="0.25">
      <c r="A35" s="87" t="s">
        <v>87</v>
      </c>
      <c r="B35" s="267">
        <v>3.5579999999999998</v>
      </c>
      <c r="C35" s="267">
        <v>5.5830000000000002</v>
      </c>
      <c r="D35" s="267">
        <v>9.7750000000000004</v>
      </c>
      <c r="E35" s="267">
        <v>18.757999999999999</v>
      </c>
      <c r="G35" s="244">
        <v>0.25</v>
      </c>
      <c r="H35" s="272">
        <v>1.3439000000000001</v>
      </c>
      <c r="I35" s="272">
        <v>3.6417999999999999</v>
      </c>
      <c r="J35" s="272">
        <v>3.2343999999999999</v>
      </c>
      <c r="K35" s="272">
        <v>0.46650000000000003</v>
      </c>
      <c r="L35" s="273">
        <f t="shared" si="0"/>
        <v>8.6865999999999985</v>
      </c>
      <c r="M35" s="274">
        <f>((1-(L35/10.5266))*100)</f>
        <v>17.479528052742587</v>
      </c>
      <c r="N35"/>
      <c r="X35" s="252"/>
      <c r="Y35" s="251"/>
    </row>
    <row r="36" spans="1:25" x14ac:dyDescent="0.25">
      <c r="A36" s="87" t="s">
        <v>88</v>
      </c>
      <c r="B36" s="267">
        <v>3.5579999999999998</v>
      </c>
      <c r="C36" s="267">
        <v>5.5830000000000002</v>
      </c>
      <c r="D36" s="267">
        <v>9.7750000000000004</v>
      </c>
      <c r="E36" s="267">
        <v>18.783000000000001</v>
      </c>
      <c r="G36" s="244">
        <v>0.5</v>
      </c>
      <c r="H36" s="272">
        <v>1.1933</v>
      </c>
      <c r="I36" s="272">
        <v>3.2464</v>
      </c>
      <c r="J36" s="272">
        <v>2.9028999999999998</v>
      </c>
      <c r="K36" s="272">
        <v>0.45319999999999999</v>
      </c>
      <c r="L36" s="273">
        <f t="shared" si="0"/>
        <v>7.7957999999999998</v>
      </c>
      <c r="M36" s="274">
        <f t="shared" ref="M36:M41" si="4">((1-(L36/10.5266))*100)</f>
        <v>25.941899568711648</v>
      </c>
      <c r="N36"/>
      <c r="X36" s="253"/>
      <c r="Y36" s="251"/>
    </row>
    <row r="37" spans="1:25" x14ac:dyDescent="0.25">
      <c r="A37" s="87" t="s">
        <v>89</v>
      </c>
      <c r="B37" s="267">
        <v>3.55</v>
      </c>
      <c r="C37" s="267">
        <v>5.5750000000000002</v>
      </c>
      <c r="D37" s="267">
        <v>9.7669999999999995</v>
      </c>
      <c r="E37" s="267">
        <v>18.783000000000001</v>
      </c>
      <c r="G37" s="244">
        <v>1</v>
      </c>
      <c r="H37" s="272">
        <v>0.99080000000000001</v>
      </c>
      <c r="I37" s="272">
        <v>2.6926999999999999</v>
      </c>
      <c r="J37" s="272">
        <v>2.4565999999999999</v>
      </c>
      <c r="K37" s="272">
        <v>0.4007</v>
      </c>
      <c r="L37" s="273">
        <f t="shared" si="0"/>
        <v>6.5407999999999999</v>
      </c>
      <c r="M37" s="274">
        <f t="shared" si="4"/>
        <v>37.864077669902919</v>
      </c>
      <c r="N37"/>
      <c r="X37" s="253"/>
      <c r="Y37" s="251"/>
    </row>
    <row r="38" spans="1:25" x14ac:dyDescent="0.25">
      <c r="A38" s="87" t="s">
        <v>90</v>
      </c>
      <c r="B38" s="267">
        <v>3.55</v>
      </c>
      <c r="C38" s="267">
        <v>5.5750000000000002</v>
      </c>
      <c r="D38" s="267">
        <v>9.7750000000000004</v>
      </c>
      <c r="E38" s="267">
        <v>18.75</v>
      </c>
      <c r="G38" s="244">
        <v>2</v>
      </c>
      <c r="H38" s="272">
        <v>0.81179999999999997</v>
      </c>
      <c r="I38" s="272">
        <v>2.1886999999999999</v>
      </c>
      <c r="J38" s="272">
        <v>2.0078999999999998</v>
      </c>
      <c r="K38" s="272">
        <v>0.36270000000000002</v>
      </c>
      <c r="L38" s="273">
        <f t="shared" si="0"/>
        <v>5.3711000000000002</v>
      </c>
      <c r="M38" s="274">
        <f t="shared" si="4"/>
        <v>48.975927649953455</v>
      </c>
      <c r="N38"/>
      <c r="X38" s="252"/>
      <c r="Y38" s="251"/>
    </row>
    <row r="39" spans="1:25" x14ac:dyDescent="0.25">
      <c r="A39" s="87" t="s">
        <v>91</v>
      </c>
      <c r="B39" s="267">
        <v>3.5579999999999998</v>
      </c>
      <c r="C39" s="267">
        <v>5.5750000000000002</v>
      </c>
      <c r="D39" s="267">
        <v>9.7750000000000004</v>
      </c>
      <c r="E39" s="267">
        <v>18.757999999999999</v>
      </c>
      <c r="G39" s="244">
        <v>3</v>
      </c>
      <c r="H39" s="272">
        <v>0.69820000000000004</v>
      </c>
      <c r="I39" s="272">
        <v>1.8971</v>
      </c>
      <c r="J39" s="272">
        <v>1.7745</v>
      </c>
      <c r="K39" s="272">
        <v>0.33560000000000001</v>
      </c>
      <c r="L39" s="273">
        <f t="shared" si="0"/>
        <v>4.7054</v>
      </c>
      <c r="M39" s="274">
        <f t="shared" si="4"/>
        <v>55.299906902513627</v>
      </c>
      <c r="N39"/>
      <c r="X39" s="253"/>
      <c r="Y39" s="251"/>
    </row>
    <row r="40" spans="1:25" x14ac:dyDescent="0.25">
      <c r="A40" s="87" t="s">
        <v>92</v>
      </c>
      <c r="B40" s="267">
        <v>3.5579999999999998</v>
      </c>
      <c r="C40" s="267">
        <v>5.5830000000000002</v>
      </c>
      <c r="D40" s="267">
        <v>9.7829999999999995</v>
      </c>
      <c r="E40" s="267">
        <v>18.716999999999999</v>
      </c>
      <c r="G40" s="244">
        <v>4</v>
      </c>
      <c r="H40" s="272">
        <v>0.57889999999999997</v>
      </c>
      <c r="I40" s="272">
        <v>1.5669</v>
      </c>
      <c r="J40" s="272">
        <v>1.4752000000000001</v>
      </c>
      <c r="K40" s="272">
        <v>0.30049999999999999</v>
      </c>
      <c r="L40" s="273">
        <f t="shared" si="0"/>
        <v>3.9215</v>
      </c>
      <c r="M40" s="274">
        <f t="shared" si="4"/>
        <v>62.746755837592396</v>
      </c>
      <c r="N40"/>
      <c r="X40" s="253"/>
      <c r="Y40" s="251"/>
    </row>
    <row r="41" spans="1:25" x14ac:dyDescent="0.25">
      <c r="A41" s="87" t="s">
        <v>93</v>
      </c>
      <c r="B41" s="267">
        <v>3.5579999999999998</v>
      </c>
      <c r="C41" s="267">
        <v>5.5830000000000002</v>
      </c>
      <c r="D41" s="267">
        <v>9.8000000000000007</v>
      </c>
      <c r="E41" s="267">
        <v>18.725000000000001</v>
      </c>
      <c r="G41" s="244">
        <v>5</v>
      </c>
      <c r="H41" s="272">
        <v>0.4955</v>
      </c>
      <c r="I41" s="272">
        <v>1.3196000000000001</v>
      </c>
      <c r="J41" s="272">
        <v>1.2765</v>
      </c>
      <c r="K41" s="272">
        <v>0.28060000000000002</v>
      </c>
      <c r="L41" s="273">
        <f t="shared" si="0"/>
        <v>3.3722000000000003</v>
      </c>
      <c r="M41" s="274">
        <f t="shared" si="4"/>
        <v>67.964964945946463</v>
      </c>
      <c r="N41"/>
      <c r="X41" s="253"/>
      <c r="Y41" s="251"/>
    </row>
    <row r="42" spans="1:25" x14ac:dyDescent="0.25">
      <c r="B42" s="267"/>
      <c r="C42" s="267"/>
      <c r="D42" s="267"/>
      <c r="E42" s="267"/>
      <c r="G42" s="243"/>
      <c r="H42" s="272"/>
      <c r="I42" s="272"/>
      <c r="J42" s="272"/>
      <c r="K42" s="272"/>
      <c r="L42" s="273"/>
      <c r="M42" s="274"/>
      <c r="N42"/>
      <c r="X42" s="253"/>
      <c r="Y42" s="251"/>
    </row>
    <row r="43" spans="1:25" x14ac:dyDescent="0.25">
      <c r="A43" s="87" t="s">
        <v>111</v>
      </c>
      <c r="B43" s="267">
        <v>3.55</v>
      </c>
      <c r="C43" s="267">
        <v>5.5579999999999998</v>
      </c>
      <c r="D43" s="267">
        <v>9.7420000000000009</v>
      </c>
      <c r="E43" s="267">
        <v>18.632999999999999</v>
      </c>
      <c r="G43" s="243" t="s">
        <v>86</v>
      </c>
      <c r="H43" s="272">
        <v>1.4801</v>
      </c>
      <c r="I43" s="272">
        <v>3.9597000000000002</v>
      </c>
      <c r="J43" s="272">
        <v>3.4819</v>
      </c>
      <c r="K43" s="272">
        <v>0.53549999999999998</v>
      </c>
      <c r="L43" s="273">
        <f t="shared" si="0"/>
        <v>9.4572000000000003</v>
      </c>
      <c r="M43" s="274"/>
      <c r="N43"/>
      <c r="X43" s="252"/>
      <c r="Y43" s="251"/>
    </row>
    <row r="44" spans="1:25" x14ac:dyDescent="0.25">
      <c r="A44" s="87" t="s">
        <v>87</v>
      </c>
      <c r="B44" s="267">
        <v>3.55</v>
      </c>
      <c r="C44" s="267">
        <v>5.5670000000000002</v>
      </c>
      <c r="D44" s="267">
        <v>9.75</v>
      </c>
      <c r="E44" s="267">
        <v>18.667000000000002</v>
      </c>
      <c r="G44" s="244">
        <v>0.25</v>
      </c>
      <c r="H44" s="272">
        <v>1.3685</v>
      </c>
      <c r="I44" s="272">
        <v>3.6425999999999998</v>
      </c>
      <c r="J44" s="272">
        <v>3.2248999999999999</v>
      </c>
      <c r="K44" s="272">
        <v>0.47289999999999999</v>
      </c>
      <c r="L44" s="273">
        <f t="shared" si="0"/>
        <v>8.7088999999999999</v>
      </c>
      <c r="M44" s="274">
        <f>((1-(L44/9.4572))*100)</f>
        <v>7.912489954743485</v>
      </c>
      <c r="N44"/>
      <c r="X44" s="253"/>
      <c r="Y44" s="251"/>
    </row>
    <row r="45" spans="1:25" x14ac:dyDescent="0.25">
      <c r="A45" s="87" t="s">
        <v>88</v>
      </c>
      <c r="B45" s="267">
        <v>3.55</v>
      </c>
      <c r="C45" s="267">
        <v>5.5579999999999998</v>
      </c>
      <c r="D45" s="267">
        <v>9.7330000000000005</v>
      </c>
      <c r="E45" s="267">
        <v>18.641999999999999</v>
      </c>
      <c r="G45" s="244">
        <v>0.5</v>
      </c>
      <c r="H45" s="272">
        <v>1.2118</v>
      </c>
      <c r="I45" s="272">
        <v>3.2248000000000001</v>
      </c>
      <c r="J45" s="272">
        <v>2.8837000000000002</v>
      </c>
      <c r="K45" s="272">
        <v>0.44359999999999999</v>
      </c>
      <c r="L45" s="273">
        <f t="shared" si="0"/>
        <v>7.7639000000000005</v>
      </c>
      <c r="M45" s="274">
        <f t="shared" ref="M45:M50" si="5">((1-(L45/9.4572))*100)</f>
        <v>17.904876707693607</v>
      </c>
      <c r="N45"/>
      <c r="X45" s="253"/>
      <c r="Y45" s="251"/>
    </row>
    <row r="46" spans="1:25" x14ac:dyDescent="0.25">
      <c r="A46" s="87" t="s">
        <v>89</v>
      </c>
      <c r="B46" s="267">
        <v>3.55</v>
      </c>
      <c r="C46" s="267">
        <v>5.5579999999999998</v>
      </c>
      <c r="D46" s="267">
        <v>9.7420000000000009</v>
      </c>
      <c r="E46" s="267">
        <v>18.632999999999999</v>
      </c>
      <c r="G46" s="244">
        <v>1</v>
      </c>
      <c r="H46" s="272">
        <v>0.96640000000000004</v>
      </c>
      <c r="I46" s="272">
        <v>2.6217999999999999</v>
      </c>
      <c r="J46" s="272">
        <v>2.3586999999999998</v>
      </c>
      <c r="K46" s="272">
        <v>0.38129999999999997</v>
      </c>
      <c r="L46" s="273">
        <f t="shared" si="0"/>
        <v>6.3281999999999989</v>
      </c>
      <c r="M46" s="274">
        <f t="shared" si="5"/>
        <v>33.085902804212672</v>
      </c>
      <c r="N46"/>
      <c r="X46" s="252"/>
      <c r="Y46" s="251"/>
    </row>
    <row r="47" spans="1:25" x14ac:dyDescent="0.25">
      <c r="A47" s="87" t="s">
        <v>90</v>
      </c>
      <c r="B47" s="267">
        <v>3.55</v>
      </c>
      <c r="C47" s="267">
        <v>5.5579999999999998</v>
      </c>
      <c r="D47" s="267">
        <v>9.75</v>
      </c>
      <c r="E47" s="267">
        <v>18.649999999999999</v>
      </c>
      <c r="G47" s="244">
        <v>2</v>
      </c>
      <c r="H47" s="272">
        <v>0.78720000000000001</v>
      </c>
      <c r="I47" s="272">
        <v>2.1154000000000002</v>
      </c>
      <c r="J47" s="272">
        <v>1.9351</v>
      </c>
      <c r="K47" s="272">
        <v>0.34589999999999999</v>
      </c>
      <c r="L47" s="273">
        <f t="shared" si="0"/>
        <v>5.1836000000000002</v>
      </c>
      <c r="M47" s="274">
        <f t="shared" si="5"/>
        <v>45.188850822653635</v>
      </c>
      <c r="N47"/>
      <c r="X47" s="253"/>
      <c r="Y47" s="251"/>
    </row>
    <row r="48" spans="1:25" x14ac:dyDescent="0.25">
      <c r="A48" s="87" t="s">
        <v>91</v>
      </c>
      <c r="B48" s="267">
        <v>3.55</v>
      </c>
      <c r="C48" s="267">
        <v>5.5579999999999998</v>
      </c>
      <c r="D48" s="267">
        <v>9.75</v>
      </c>
      <c r="E48" s="267">
        <v>18.641999999999999</v>
      </c>
      <c r="G48" s="244">
        <v>3</v>
      </c>
      <c r="H48" s="272">
        <v>0.65600000000000003</v>
      </c>
      <c r="I48" s="272">
        <v>1.7789999999999999</v>
      </c>
      <c r="J48" s="272">
        <v>1.6275999999999999</v>
      </c>
      <c r="K48" s="272">
        <v>0.28839999999999999</v>
      </c>
      <c r="L48" s="273">
        <f t="shared" si="0"/>
        <v>4.351</v>
      </c>
      <c r="M48" s="274">
        <f t="shared" si="5"/>
        <v>53.992725119485684</v>
      </c>
      <c r="N48"/>
      <c r="X48" s="253"/>
      <c r="Y48" s="251"/>
    </row>
    <row r="49" spans="1:25" x14ac:dyDescent="0.25">
      <c r="A49" s="87" t="s">
        <v>92</v>
      </c>
      <c r="B49" s="267">
        <v>3.55</v>
      </c>
      <c r="C49" s="267">
        <v>5.5579999999999998</v>
      </c>
      <c r="D49" s="267">
        <v>9.75</v>
      </c>
      <c r="E49" s="267">
        <v>18.641999999999999</v>
      </c>
      <c r="G49" s="244">
        <v>4</v>
      </c>
      <c r="H49" s="272">
        <v>0.56140000000000001</v>
      </c>
      <c r="I49" s="272">
        <v>1.496</v>
      </c>
      <c r="J49" s="272">
        <v>1.4174</v>
      </c>
      <c r="K49" s="272">
        <v>0.29289999999999999</v>
      </c>
      <c r="L49" s="273">
        <f t="shared" si="0"/>
        <v>3.7677</v>
      </c>
      <c r="M49" s="274">
        <f t="shared" si="5"/>
        <v>60.160512625301351</v>
      </c>
      <c r="N49"/>
      <c r="X49" s="249"/>
      <c r="Y49" s="249"/>
    </row>
    <row r="50" spans="1:25" ht="15.75" x14ac:dyDescent="0.25">
      <c r="A50" s="87" t="s">
        <v>93</v>
      </c>
      <c r="B50" s="267">
        <v>3.5419999999999998</v>
      </c>
      <c r="C50" s="267">
        <v>5.5579999999999998</v>
      </c>
      <c r="D50" s="267">
        <v>9.7420000000000009</v>
      </c>
      <c r="E50" s="267">
        <v>18.632999999999999</v>
      </c>
      <c r="G50" s="244">
        <v>5</v>
      </c>
      <c r="H50" s="272">
        <v>0.49859999999999999</v>
      </c>
      <c r="I50" s="272">
        <v>1.3233999999999999</v>
      </c>
      <c r="J50" s="272">
        <v>1.2346999999999999</v>
      </c>
      <c r="K50" s="272">
        <v>0.2863</v>
      </c>
      <c r="L50" s="273">
        <f t="shared" si="0"/>
        <v>3.343</v>
      </c>
      <c r="M50" s="274">
        <f t="shared" si="5"/>
        <v>64.651270989299164</v>
      </c>
      <c r="N50"/>
      <c r="P50" s="265" t="s">
        <v>109</v>
      </c>
      <c r="X50" s="249"/>
      <c r="Y50" s="254"/>
    </row>
    <row r="51" spans="1:25" ht="15.75" x14ac:dyDescent="0.25">
      <c r="B51" s="267"/>
      <c r="C51" s="267"/>
      <c r="D51" s="267"/>
      <c r="E51" s="267"/>
      <c r="G51" s="243"/>
      <c r="H51" s="272"/>
      <c r="I51" s="272"/>
      <c r="J51" s="272"/>
      <c r="K51" s="272"/>
      <c r="L51" s="273"/>
      <c r="M51" s="274"/>
      <c r="N51"/>
      <c r="P51" s="278" t="s">
        <v>102</v>
      </c>
      <c r="X51" s="249"/>
      <c r="Y51" s="249"/>
    </row>
    <row r="52" spans="1:25" x14ac:dyDescent="0.25">
      <c r="A52" s="87" t="s">
        <v>112</v>
      </c>
      <c r="B52" s="267">
        <v>3.55</v>
      </c>
      <c r="C52" s="267">
        <v>5.5579999999999998</v>
      </c>
      <c r="D52" s="267">
        <v>9.7420000000000009</v>
      </c>
      <c r="E52" s="267">
        <v>18.658000000000001</v>
      </c>
      <c r="G52" s="243" t="s">
        <v>86</v>
      </c>
      <c r="H52" s="272">
        <v>1.5273000000000001</v>
      </c>
      <c r="I52" s="272">
        <v>4.0136000000000003</v>
      </c>
      <c r="J52" s="272">
        <v>3.5099</v>
      </c>
      <c r="K52" s="272">
        <v>0.53839999999999999</v>
      </c>
      <c r="L52" s="273">
        <f t="shared" si="0"/>
        <v>9.5891999999999999</v>
      </c>
      <c r="M52" s="274"/>
      <c r="N52"/>
    </row>
    <row r="53" spans="1:25" x14ac:dyDescent="0.25">
      <c r="A53" s="87" t="s">
        <v>87</v>
      </c>
      <c r="B53" s="267">
        <v>3.55</v>
      </c>
      <c r="C53" s="267">
        <v>5.5579999999999998</v>
      </c>
      <c r="D53" s="267">
        <v>9.7420000000000009</v>
      </c>
      <c r="E53" s="267">
        <v>18.649999999999999</v>
      </c>
      <c r="G53" s="244">
        <v>0.25</v>
      </c>
      <c r="H53" s="272">
        <v>1.2764</v>
      </c>
      <c r="I53" s="272">
        <v>3.452</v>
      </c>
      <c r="J53" s="272">
        <v>3.0764</v>
      </c>
      <c r="K53" s="272">
        <v>0.47610000000000002</v>
      </c>
      <c r="L53" s="273">
        <f t="shared" si="0"/>
        <v>8.2809000000000008</v>
      </c>
      <c r="M53" s="274">
        <f>((1-(L53/9.5892))*100)</f>
        <v>13.643473908146653</v>
      </c>
      <c r="N53"/>
    </row>
    <row r="54" spans="1:25" x14ac:dyDescent="0.25">
      <c r="A54" s="87" t="s">
        <v>88</v>
      </c>
      <c r="B54" s="267">
        <v>3.55</v>
      </c>
      <c r="C54" s="267">
        <v>5.5579999999999998</v>
      </c>
      <c r="D54" s="267">
        <v>9.7330000000000005</v>
      </c>
      <c r="E54" s="267">
        <v>18.667000000000002</v>
      </c>
      <c r="G54" s="244">
        <v>0.5</v>
      </c>
      <c r="H54" s="272">
        <v>1.1838</v>
      </c>
      <c r="I54" s="272">
        <v>3.2120000000000002</v>
      </c>
      <c r="J54" s="272">
        <v>2.8919000000000001</v>
      </c>
      <c r="K54" s="272">
        <v>0.497</v>
      </c>
      <c r="L54" s="273">
        <f t="shared" si="0"/>
        <v>7.7847000000000008</v>
      </c>
      <c r="M54" s="274">
        <f t="shared" ref="M54:M58" si="6">((1-(L54/9.5892))*100)</f>
        <v>18.818045300963572</v>
      </c>
      <c r="N54"/>
    </row>
    <row r="55" spans="1:25" x14ac:dyDescent="0.25">
      <c r="A55" s="87" t="s">
        <v>89</v>
      </c>
      <c r="B55" s="267">
        <v>3.55</v>
      </c>
      <c r="C55" s="267">
        <v>5.5579999999999998</v>
      </c>
      <c r="D55" s="267">
        <v>9.7420000000000009</v>
      </c>
      <c r="E55" s="267">
        <v>18.632999999999999</v>
      </c>
      <c r="G55" s="244">
        <v>1</v>
      </c>
      <c r="H55" s="272">
        <v>0.99</v>
      </c>
      <c r="I55" s="272">
        <v>2.6739000000000002</v>
      </c>
      <c r="J55" s="272">
        <v>2.4211999999999998</v>
      </c>
      <c r="K55" s="272">
        <v>0.4052</v>
      </c>
      <c r="L55" s="273">
        <f t="shared" si="0"/>
        <v>6.4902999999999995</v>
      </c>
      <c r="M55" s="274">
        <f t="shared" si="6"/>
        <v>32.316564468360241</v>
      </c>
      <c r="N55"/>
    </row>
    <row r="56" spans="1:25" x14ac:dyDescent="0.25">
      <c r="A56" s="87" t="s">
        <v>90</v>
      </c>
      <c r="B56" s="267">
        <v>3.55</v>
      </c>
      <c r="C56" s="267">
        <v>5.5579999999999998</v>
      </c>
      <c r="D56" s="267">
        <v>9.7579999999999991</v>
      </c>
      <c r="E56" s="267">
        <v>18.658000000000001</v>
      </c>
      <c r="G56" s="244">
        <v>2</v>
      </c>
      <c r="H56" s="272">
        <v>0.76319999999999999</v>
      </c>
      <c r="I56" s="272">
        <v>2.0644</v>
      </c>
      <c r="J56" s="272">
        <v>1.883</v>
      </c>
      <c r="K56" s="272">
        <v>0.36120000000000002</v>
      </c>
      <c r="L56" s="273">
        <f t="shared" si="0"/>
        <v>5.0717999999999996</v>
      </c>
      <c r="M56" s="274">
        <f t="shared" si="6"/>
        <v>47.109247903891884</v>
      </c>
      <c r="N56"/>
    </row>
    <row r="57" spans="1:25" x14ac:dyDescent="0.25">
      <c r="A57" s="87" t="s">
        <v>91</v>
      </c>
      <c r="B57" s="267">
        <v>3.55</v>
      </c>
      <c r="C57" s="267">
        <v>5.5579999999999998</v>
      </c>
      <c r="D57" s="267">
        <v>9.75</v>
      </c>
      <c r="E57" s="267">
        <v>18.658000000000001</v>
      </c>
      <c r="G57" s="244">
        <v>3</v>
      </c>
      <c r="H57" s="272">
        <v>0.65859999999999996</v>
      </c>
      <c r="I57" s="272">
        <v>1.7461</v>
      </c>
      <c r="J57" s="272">
        <v>1.6249</v>
      </c>
      <c r="K57" s="272">
        <v>0.3175</v>
      </c>
      <c r="L57" s="273">
        <f t="shared" si="0"/>
        <v>4.3471000000000002</v>
      </c>
      <c r="M57" s="274">
        <f t="shared" si="6"/>
        <v>54.666708380261127</v>
      </c>
      <c r="N57"/>
    </row>
    <row r="58" spans="1:25" x14ac:dyDescent="0.25">
      <c r="A58" s="87" t="s">
        <v>92</v>
      </c>
      <c r="B58" s="267">
        <v>3.55</v>
      </c>
      <c r="C58" s="267">
        <v>5.5579999999999998</v>
      </c>
      <c r="D58" s="267">
        <v>9.7420000000000009</v>
      </c>
      <c r="E58" s="267">
        <v>18.617000000000001</v>
      </c>
      <c r="G58" s="244">
        <v>4</v>
      </c>
      <c r="H58" s="272">
        <v>0.58979999999999999</v>
      </c>
      <c r="I58" s="272">
        <v>1.5489999999999999</v>
      </c>
      <c r="J58" s="272">
        <v>1.4835</v>
      </c>
      <c r="K58" s="272">
        <v>0.29089999999999999</v>
      </c>
      <c r="L58" s="273">
        <f t="shared" si="0"/>
        <v>3.9132000000000002</v>
      </c>
      <c r="M58" s="274">
        <f t="shared" si="6"/>
        <v>59.191590539356774</v>
      </c>
      <c r="N58"/>
    </row>
    <row r="59" spans="1:25" x14ac:dyDescent="0.25">
      <c r="A59" s="87" t="s">
        <v>93</v>
      </c>
      <c r="B59" s="267">
        <v>3.55</v>
      </c>
      <c r="C59" s="267">
        <v>5.5579999999999998</v>
      </c>
      <c r="D59" s="267">
        <v>9.7420000000000009</v>
      </c>
      <c r="E59" s="267">
        <v>18.658000000000001</v>
      </c>
      <c r="G59" s="244">
        <v>5</v>
      </c>
      <c r="H59" s="272">
        <v>0.51780000000000004</v>
      </c>
      <c r="I59" s="272">
        <v>1.3378000000000001</v>
      </c>
      <c r="J59" s="272">
        <v>1.2990999999999999</v>
      </c>
      <c r="K59" s="272">
        <v>0.28910000000000002</v>
      </c>
      <c r="L59" s="273">
        <f>SUM(H59:K59)</f>
        <v>3.4438</v>
      </c>
      <c r="M59" s="274">
        <f>((1-(L59/9.5892))*100)</f>
        <v>64.086680849288797</v>
      </c>
      <c r="N59"/>
    </row>
    <row r="61" spans="1:25" x14ac:dyDescent="0.25">
      <c r="L61"/>
      <c r="M61"/>
      <c r="N61"/>
      <c r="O61"/>
      <c r="P61"/>
    </row>
    <row r="62" spans="1:25" x14ac:dyDescent="0.25">
      <c r="L62"/>
      <c r="M62" s="21"/>
      <c r="N62" s="21"/>
      <c r="O62"/>
      <c r="P62"/>
    </row>
    <row r="63" spans="1:25" x14ac:dyDescent="0.25">
      <c r="L63"/>
      <c r="M63"/>
      <c r="N63"/>
      <c r="O63"/>
      <c r="P63"/>
    </row>
    <row r="78" spans="11:12" x14ac:dyDescent="0.25">
      <c r="K78"/>
      <c r="L78"/>
    </row>
    <row r="79" spans="11:12" x14ac:dyDescent="0.25">
      <c r="K79" s="246"/>
      <c r="L79" s="246"/>
    </row>
    <row r="80" spans="11:12" x14ac:dyDescent="0.25">
      <c r="K80" s="247"/>
      <c r="L80" s="247"/>
    </row>
    <row r="81" spans="7:13" x14ac:dyDescent="0.25">
      <c r="K81" s="247"/>
      <c r="L81" s="247"/>
    </row>
    <row r="82" spans="7:13" x14ac:dyDescent="0.25">
      <c r="K82" s="247"/>
      <c r="L82" s="247"/>
    </row>
    <row r="83" spans="7:13" x14ac:dyDescent="0.25">
      <c r="H83" s="245"/>
      <c r="I83" s="247"/>
      <c r="J83" s="247"/>
      <c r="K83" s="247"/>
      <c r="L83" s="247"/>
    </row>
    <row r="84" spans="7:13" x14ac:dyDescent="0.25">
      <c r="G84" s="93"/>
      <c r="H84" s="257"/>
      <c r="I84" s="258"/>
      <c r="J84" s="258"/>
      <c r="K84" s="247"/>
      <c r="L84" s="247"/>
    </row>
    <row r="85" spans="7:13" x14ac:dyDescent="0.25">
      <c r="G85" s="93"/>
      <c r="H85" s="257"/>
      <c r="I85" s="258"/>
      <c r="J85" s="258"/>
      <c r="K85" s="247"/>
      <c r="L85" s="247"/>
    </row>
    <row r="86" spans="7:13" x14ac:dyDescent="0.25">
      <c r="G86" s="93"/>
      <c r="H86" s="259"/>
      <c r="I86" s="259"/>
      <c r="J86" s="259"/>
      <c r="K86" s="255"/>
      <c r="L86" s="255"/>
      <c r="M86" s="249"/>
    </row>
    <row r="87" spans="7:13" x14ac:dyDescent="0.25">
      <c r="G87" s="93"/>
      <c r="H87" s="259"/>
      <c r="I87" s="259"/>
      <c r="J87" s="259"/>
      <c r="K87" s="255"/>
      <c r="L87" s="255"/>
      <c r="M87" s="249"/>
    </row>
    <row r="88" spans="7:13" x14ac:dyDescent="0.25">
      <c r="G88" s="93"/>
      <c r="H88" s="259"/>
      <c r="I88" s="260"/>
      <c r="J88" s="260"/>
      <c r="K88" s="256"/>
      <c r="L88" s="256"/>
      <c r="M88" s="249"/>
    </row>
    <row r="89" spans="7:13" x14ac:dyDescent="0.25">
      <c r="G89" s="93"/>
      <c r="H89" s="93"/>
      <c r="I89" s="93"/>
      <c r="J89" s="93"/>
    </row>
    <row r="90" spans="7:13" x14ac:dyDescent="0.25">
      <c r="G90" s="93"/>
      <c r="H90" s="261"/>
      <c r="I90" s="262"/>
      <c r="J90" s="93"/>
    </row>
    <row r="91" spans="7:13" x14ac:dyDescent="0.25">
      <c r="G91" s="93"/>
      <c r="H91" s="261"/>
      <c r="I91" s="262"/>
      <c r="J91" s="93"/>
    </row>
    <row r="92" spans="7:13" x14ac:dyDescent="0.25">
      <c r="G92" s="93"/>
      <c r="H92" s="261"/>
      <c r="I92" s="262"/>
      <c r="J92" s="93"/>
    </row>
    <row r="93" spans="7:13" x14ac:dyDescent="0.25">
      <c r="G93" s="93"/>
      <c r="H93" s="261"/>
      <c r="I93" s="262"/>
      <c r="J93" s="93"/>
    </row>
    <row r="94" spans="7:13" x14ac:dyDescent="0.25">
      <c r="G94" s="93"/>
      <c r="H94" s="261"/>
      <c r="I94" s="262"/>
      <c r="J94" s="93"/>
    </row>
    <row r="95" spans="7:13" x14ac:dyDescent="0.25">
      <c r="G95" s="93"/>
      <c r="H95" s="263"/>
      <c r="I95" s="89"/>
      <c r="J95" s="93"/>
    </row>
    <row r="96" spans="7:13" x14ac:dyDescent="0.25">
      <c r="G96" s="93"/>
      <c r="H96" s="263"/>
      <c r="I96" s="89"/>
      <c r="J96" s="93"/>
    </row>
    <row r="97" spans="7:10" x14ac:dyDescent="0.25">
      <c r="G97" s="93"/>
      <c r="H97" s="93"/>
      <c r="I97" s="93"/>
      <c r="J97" s="93"/>
    </row>
    <row r="99" spans="7:10" x14ac:dyDescent="0.25">
      <c r="H99" s="88"/>
    </row>
    <row r="100" spans="7:10" x14ac:dyDescent="0.25">
      <c r="H100" s="88"/>
    </row>
    <row r="101" spans="7:10" x14ac:dyDescent="0.25">
      <c r="H101" s="88"/>
    </row>
    <row r="102" spans="7:10" x14ac:dyDescent="0.25">
      <c r="H102" s="88"/>
    </row>
    <row r="103" spans="7:10" x14ac:dyDescent="0.25">
      <c r="H103" s="88"/>
    </row>
    <row r="104" spans="7:10" x14ac:dyDescent="0.25">
      <c r="H104" s="88"/>
    </row>
  </sheetData>
  <mergeCells count="4">
    <mergeCell ref="Q4:V4"/>
    <mergeCell ref="H5:M5"/>
    <mergeCell ref="A4:A6"/>
    <mergeCell ref="B4:E5"/>
  </mergeCells>
  <pageMargins left="0.7" right="0.7" top="0.75" bottom="0.75" header="0.3" footer="0.3"/>
  <pageSetup paperSize="9" orientation="portrait" r:id="rId1"/>
  <ignoredErrors>
    <ignoredError sqref="L8:L59" formulaRange="1"/>
  </ignoredErrors>
  <drawing r:id="rId2"/>
  <legacyDrawing r:id="rId3"/>
  <oleObjects>
    <mc:AlternateContent xmlns:mc="http://schemas.openxmlformats.org/markup-compatibility/2006">
      <mc:Choice Requires="x14">
        <oleObject progId="Prism8.Document" shapeId="15361" r:id="rId4">
          <objectPr defaultSize="0" autoPict="0" r:id="rId5">
            <anchor moveWithCells="1">
              <from>
                <xdr:col>15</xdr:col>
                <xdr:colOff>200025</xdr:colOff>
                <xdr:row>15</xdr:row>
                <xdr:rowOff>180975</xdr:rowOff>
              </from>
              <to>
                <xdr:col>22</xdr:col>
                <xdr:colOff>85725</xdr:colOff>
                <xdr:row>28</xdr:row>
                <xdr:rowOff>123825</xdr:rowOff>
              </to>
            </anchor>
          </objectPr>
        </oleObject>
      </mc:Choice>
      <mc:Fallback>
        <oleObject progId="Prism8.Document" shapeId="15361" r:id="rId4"/>
      </mc:Fallback>
    </mc:AlternateContent>
    <mc:AlternateContent xmlns:mc="http://schemas.openxmlformats.org/markup-compatibility/2006">
      <mc:Choice Requires="x14">
        <oleObject progId="Prism9.Document" shapeId="15363" r:id="rId6">
          <objectPr defaultSize="0" autoPict="0" r:id="rId7">
            <anchor moveWithCells="1" sizeWithCells="1">
              <from>
                <xdr:col>15</xdr:col>
                <xdr:colOff>0</xdr:colOff>
                <xdr:row>29</xdr:row>
                <xdr:rowOff>190500</xdr:rowOff>
              </from>
              <to>
                <xdr:col>23</xdr:col>
                <xdr:colOff>333375</xdr:colOff>
                <xdr:row>48</xdr:row>
                <xdr:rowOff>95250</xdr:rowOff>
              </to>
            </anchor>
          </objectPr>
        </oleObject>
      </mc:Choice>
      <mc:Fallback>
        <oleObject progId="Prism9.Document" shapeId="15363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85697-BFBB-431B-890A-8942FB94DF95}">
  <dimension ref="A1:AL92"/>
  <sheetViews>
    <sheetView zoomScale="51" zoomScaleNormal="51" workbookViewId="0">
      <selection activeCell="AH15" sqref="AH15"/>
    </sheetView>
  </sheetViews>
  <sheetFormatPr defaultRowHeight="15" x14ac:dyDescent="0.25"/>
  <cols>
    <col min="1" max="1" width="22" style="23" customWidth="1"/>
    <col min="2" max="6" width="12.28515625" style="24" customWidth="1"/>
    <col min="7" max="7" width="9.140625" style="24"/>
    <col min="8" max="8" width="13.85546875" style="25" customWidth="1"/>
    <col min="9" max="9" width="30.28515625" style="25" customWidth="1"/>
    <col min="10" max="10" width="9.140625" style="25"/>
    <col min="11" max="18" width="9.140625" style="24"/>
    <col min="19" max="19" width="11.5703125" style="24" customWidth="1"/>
    <col min="20" max="20" width="11.42578125" style="24" customWidth="1"/>
    <col min="21" max="31" width="9.140625" style="24"/>
    <col min="33" max="33" width="11.5703125" customWidth="1"/>
    <col min="34" max="34" width="8.140625" bestFit="1" customWidth="1"/>
    <col min="35" max="35" width="11.28515625" customWidth="1"/>
    <col min="38" max="38" width="16.42578125" bestFit="1" customWidth="1"/>
  </cols>
  <sheetData>
    <row r="1" spans="1:38" ht="18" x14ac:dyDescent="0.25">
      <c r="A1" s="264" t="s">
        <v>95</v>
      </c>
      <c r="I1" s="2" t="s">
        <v>116</v>
      </c>
    </row>
    <row r="2" spans="1:38" ht="18.75" x14ac:dyDescent="0.3">
      <c r="A2" s="282"/>
      <c r="I2" t="s">
        <v>124</v>
      </c>
    </row>
    <row r="3" spans="1:38" ht="16.5" thickBot="1" x14ac:dyDescent="0.3">
      <c r="A3" s="283" t="s">
        <v>104</v>
      </c>
      <c r="B3" s="315" t="s">
        <v>113</v>
      </c>
      <c r="C3" s="315"/>
      <c r="D3" s="315"/>
      <c r="E3" s="315"/>
      <c r="Q3" s="48"/>
      <c r="R3" s="48"/>
    </row>
    <row r="4" spans="1:38" ht="15.75" thickBot="1" x14ac:dyDescent="0.3">
      <c r="A4" s="284"/>
      <c r="B4" s="285" t="s">
        <v>3</v>
      </c>
      <c r="C4" s="285" t="s">
        <v>4</v>
      </c>
      <c r="D4" s="285" t="s">
        <v>5</v>
      </c>
      <c r="E4" s="285" t="s">
        <v>114</v>
      </c>
      <c r="F4" s="28" t="s">
        <v>6</v>
      </c>
      <c r="G4"/>
      <c r="H4" s="305" t="s">
        <v>10</v>
      </c>
      <c r="I4" s="305" t="s">
        <v>11</v>
      </c>
      <c r="J4" s="320" t="s">
        <v>12</v>
      </c>
      <c r="K4" s="321" t="s">
        <v>3</v>
      </c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86"/>
      <c r="AA4" s="86"/>
      <c r="AB4" s="86"/>
      <c r="AC4" s="313" t="s">
        <v>13</v>
      </c>
      <c r="AD4" s="303" t="s">
        <v>14</v>
      </c>
      <c r="AE4" s="305" t="s">
        <v>15</v>
      </c>
      <c r="AG4" s="3"/>
      <c r="AH4" s="3"/>
      <c r="AI4" s="3"/>
      <c r="AJ4" s="3"/>
      <c r="AK4" s="3"/>
      <c r="AL4" s="3"/>
    </row>
    <row r="5" spans="1:38" ht="15.75" thickBot="1" x14ac:dyDescent="0.3">
      <c r="A5" s="103" t="s">
        <v>118</v>
      </c>
      <c r="B5" s="104"/>
      <c r="C5" s="104"/>
      <c r="D5" s="104"/>
      <c r="E5" s="104"/>
      <c r="F5" s="104"/>
      <c r="G5"/>
      <c r="H5" s="316"/>
      <c r="I5" s="316"/>
      <c r="J5" s="304"/>
      <c r="K5" s="307" t="s">
        <v>17</v>
      </c>
      <c r="L5" s="308"/>
      <c r="M5" s="309"/>
      <c r="N5" s="307" t="s">
        <v>18</v>
      </c>
      <c r="O5" s="308"/>
      <c r="P5" s="309"/>
      <c r="Q5" s="307" t="s">
        <v>19</v>
      </c>
      <c r="R5" s="308"/>
      <c r="S5" s="309"/>
      <c r="T5" s="307" t="s">
        <v>20</v>
      </c>
      <c r="U5" s="308"/>
      <c r="V5" s="309"/>
      <c r="W5" s="310" t="s">
        <v>40</v>
      </c>
      <c r="X5" s="311"/>
      <c r="Y5" s="312"/>
      <c r="Z5" s="310" t="s">
        <v>30</v>
      </c>
      <c r="AA5" s="311"/>
      <c r="AB5" s="312"/>
      <c r="AC5" s="314"/>
      <c r="AD5" s="304">
        <v>0</v>
      </c>
      <c r="AE5" s="306">
        <v>0</v>
      </c>
      <c r="AG5" s="3"/>
      <c r="AH5" s="3"/>
      <c r="AI5" s="3"/>
      <c r="AJ5" s="3"/>
      <c r="AK5" s="3"/>
      <c r="AL5" s="3"/>
    </row>
    <row r="6" spans="1:38" ht="15.75" thickBot="1" x14ac:dyDescent="0.3">
      <c r="A6" s="105" t="s">
        <v>21</v>
      </c>
      <c r="B6" s="286">
        <v>0</v>
      </c>
      <c r="C6" s="286">
        <v>0</v>
      </c>
      <c r="D6" s="286">
        <v>0</v>
      </c>
      <c r="E6" s="286">
        <v>0</v>
      </c>
      <c r="F6" s="286">
        <v>0</v>
      </c>
      <c r="G6"/>
      <c r="H6" s="305" t="s">
        <v>4</v>
      </c>
      <c r="I6" s="124" t="str">
        <f t="shared" ref="I6:I25" si="0">A7</f>
        <v>A50</v>
      </c>
      <c r="J6" s="147">
        <v>0</v>
      </c>
      <c r="K6" s="51">
        <f>B7</f>
        <v>0</v>
      </c>
      <c r="L6" s="51">
        <f>B31</f>
        <v>0</v>
      </c>
      <c r="M6" s="51">
        <f>B55</f>
        <v>0</v>
      </c>
      <c r="N6" s="50">
        <f t="shared" ref="N6:N25" si="1">(K6-$AB$31)/$AA$31</f>
        <v>-0.21843687374749499</v>
      </c>
      <c r="O6" s="51">
        <f t="shared" ref="O6:O25" si="2">(L6-$AB$31)/$AA$31</f>
        <v>-0.21843687374749499</v>
      </c>
      <c r="P6" s="51">
        <f t="shared" ref="P6:P25" si="3">(M6-$AB$31)/$AA$31</f>
        <v>-0.21843687374749499</v>
      </c>
      <c r="Q6" s="130">
        <f t="shared" ref="Q6:S9" si="4">N6</f>
        <v>-0.21843687374749499</v>
      </c>
      <c r="R6" s="131">
        <f t="shared" si="4"/>
        <v>-0.21843687374749499</v>
      </c>
      <c r="S6" s="132">
        <f t="shared" si="4"/>
        <v>-0.21843687374749499</v>
      </c>
      <c r="T6" s="51">
        <f t="shared" ref="T6:T25" si="5">(Q6/4000)/10</f>
        <v>-5.4609218436873743E-6</v>
      </c>
      <c r="U6" s="51">
        <f t="shared" ref="U6:U25" si="6">(R6/4000)/10</f>
        <v>-5.4609218436873743E-6</v>
      </c>
      <c r="V6" s="52">
        <f t="shared" ref="V6:V25" si="7">(S6/4000)/10</f>
        <v>-5.4609218436873743E-6</v>
      </c>
      <c r="W6" s="50"/>
      <c r="X6" s="51"/>
      <c r="Y6" s="52"/>
      <c r="Z6" s="133"/>
      <c r="AA6" s="133"/>
      <c r="AB6" s="133"/>
      <c r="AC6" s="50"/>
      <c r="AD6" s="51"/>
      <c r="AE6" s="135"/>
      <c r="AG6" s="3"/>
      <c r="AH6" s="5"/>
      <c r="AI6" s="3"/>
      <c r="AJ6" s="3"/>
      <c r="AK6" s="3"/>
      <c r="AL6" s="3"/>
    </row>
    <row r="7" spans="1:38" ht="15.75" thickBot="1" x14ac:dyDescent="0.3">
      <c r="A7" s="106" t="s">
        <v>36</v>
      </c>
      <c r="B7" s="287">
        <v>0</v>
      </c>
      <c r="C7" s="287">
        <v>0</v>
      </c>
      <c r="D7" s="287">
        <v>0</v>
      </c>
      <c r="E7" s="287">
        <v>0</v>
      </c>
      <c r="F7" s="287">
        <v>0</v>
      </c>
      <c r="G7"/>
      <c r="H7" s="316"/>
      <c r="I7" s="118" t="str">
        <f t="shared" si="0"/>
        <v>Enz250</v>
      </c>
      <c r="J7" s="152">
        <v>0.25</v>
      </c>
      <c r="K7" s="153">
        <f>B8</f>
        <v>8.5500000000000007E-2</v>
      </c>
      <c r="L7" s="153">
        <f>B32</f>
        <v>8.4699999999999998E-2</v>
      </c>
      <c r="M7" s="154">
        <f>B56</f>
        <v>8.7099999999999997E-2</v>
      </c>
      <c r="N7" s="155">
        <f t="shared" si="1"/>
        <v>0.20991983967935876</v>
      </c>
      <c r="O7" s="153">
        <f t="shared" si="2"/>
        <v>0.20591182364729457</v>
      </c>
      <c r="P7" s="153">
        <f t="shared" si="3"/>
        <v>0.21793587174348697</v>
      </c>
      <c r="Q7" s="156">
        <f t="shared" si="4"/>
        <v>0.20991983967935876</v>
      </c>
      <c r="R7" s="157">
        <f t="shared" si="4"/>
        <v>0.20591182364729457</v>
      </c>
      <c r="S7" s="158">
        <f t="shared" si="4"/>
        <v>0.21793587174348697</v>
      </c>
      <c r="T7" s="153">
        <f t="shared" si="5"/>
        <v>5.2479959919839693E-6</v>
      </c>
      <c r="U7" s="153">
        <f t="shared" si="6"/>
        <v>5.1477955911823644E-6</v>
      </c>
      <c r="V7" s="154">
        <f t="shared" si="7"/>
        <v>5.4483967935871742E-6</v>
      </c>
      <c r="W7" s="155">
        <f>T7/J7</f>
        <v>2.0991983967935877E-5</v>
      </c>
      <c r="X7" s="153">
        <f>U7/J7</f>
        <v>2.0591182364729457E-5</v>
      </c>
      <c r="Y7" s="154">
        <f>V7/J7</f>
        <v>2.1793587174348697E-5</v>
      </c>
      <c r="Z7" s="159">
        <f>1-((W7)/W$10)</f>
        <v>0.99991697051363349</v>
      </c>
      <c r="AA7" s="159">
        <f>1-((X7)/X$10)</f>
        <v>0.9999192216981132</v>
      </c>
      <c r="AB7" s="159">
        <f>1-((Y7)/Y$10)</f>
        <v>0.9999189279856866</v>
      </c>
      <c r="AC7" s="155">
        <f>AVERAGE(W7:Y7)</f>
        <v>2.1125584502338008E-5</v>
      </c>
      <c r="AD7" s="153">
        <f>STDEV(W7:Y7)</f>
        <v>6.1223456178434695E-7</v>
      </c>
      <c r="AE7" s="160">
        <f>AD7/AC7</f>
        <v>2.8980715857428219E-2</v>
      </c>
      <c r="AG7" s="3"/>
      <c r="AH7" s="5"/>
      <c r="AI7" s="6"/>
      <c r="AJ7" s="6"/>
      <c r="AK7" s="6"/>
      <c r="AL7" s="7"/>
    </row>
    <row r="8" spans="1:38" ht="15.75" thickBot="1" x14ac:dyDescent="0.3">
      <c r="A8" s="107" t="s">
        <v>9</v>
      </c>
      <c r="B8" s="33">
        <v>8.5500000000000007E-2</v>
      </c>
      <c r="C8" s="288">
        <v>0</v>
      </c>
      <c r="D8" s="288">
        <v>0</v>
      </c>
      <c r="E8" s="288">
        <v>0</v>
      </c>
      <c r="F8" s="288">
        <v>0</v>
      </c>
      <c r="G8"/>
      <c r="H8" s="316"/>
      <c r="I8" s="118" t="str">
        <f t="shared" si="0"/>
        <v>Suc20</v>
      </c>
      <c r="J8" s="148">
        <v>0</v>
      </c>
      <c r="K8" s="40">
        <f>B9</f>
        <v>0</v>
      </c>
      <c r="L8" s="40">
        <f>B33</f>
        <v>0</v>
      </c>
      <c r="M8" s="54">
        <f>B57</f>
        <v>0</v>
      </c>
      <c r="N8" s="53">
        <f t="shared" si="1"/>
        <v>-0.21843687374749499</v>
      </c>
      <c r="O8" s="40">
        <f t="shared" si="2"/>
        <v>-0.21843687374749499</v>
      </c>
      <c r="P8" s="40">
        <f t="shared" si="3"/>
        <v>-0.21843687374749499</v>
      </c>
      <c r="Q8" s="61">
        <f t="shared" si="4"/>
        <v>-0.21843687374749499</v>
      </c>
      <c r="R8" s="62">
        <f t="shared" si="4"/>
        <v>-0.21843687374749499</v>
      </c>
      <c r="S8" s="63">
        <f t="shared" si="4"/>
        <v>-0.21843687374749499</v>
      </c>
      <c r="T8" s="40">
        <f t="shared" si="5"/>
        <v>-5.4609218436873743E-6</v>
      </c>
      <c r="U8" s="40">
        <f t="shared" si="6"/>
        <v>-5.4609218436873743E-6</v>
      </c>
      <c r="V8" s="54">
        <f t="shared" si="7"/>
        <v>-5.4609218436873743E-6</v>
      </c>
      <c r="W8" s="53"/>
      <c r="X8" s="40"/>
      <c r="Y8" s="54"/>
      <c r="Z8" s="64"/>
      <c r="AA8" s="64"/>
      <c r="AB8" s="64"/>
      <c r="AC8" s="53"/>
      <c r="AD8" s="40"/>
      <c r="AE8" s="41"/>
      <c r="AG8" s="8"/>
      <c r="AH8" s="9"/>
      <c r="AI8" s="10"/>
      <c r="AJ8" s="10"/>
      <c r="AK8" s="10"/>
      <c r="AL8" s="11"/>
    </row>
    <row r="9" spans="1:38" ht="15.75" thickBot="1" x14ac:dyDescent="0.3">
      <c r="A9" s="107" t="s">
        <v>22</v>
      </c>
      <c r="B9" s="288">
        <v>0</v>
      </c>
      <c r="C9" s="288">
        <v>3.2284999999999999</v>
      </c>
      <c r="D9" s="288">
        <v>0</v>
      </c>
      <c r="E9" s="288">
        <v>0</v>
      </c>
      <c r="F9" s="288">
        <v>0</v>
      </c>
      <c r="G9"/>
      <c r="H9" s="316"/>
      <c r="I9" s="123" t="str">
        <f t="shared" si="0"/>
        <v>Enz250, A200</v>
      </c>
      <c r="J9" s="197">
        <v>0.25</v>
      </c>
      <c r="K9" s="198">
        <f t="shared" ref="K9:K15" si="8">B10-$B$8</f>
        <v>4.9999999999998657E-4</v>
      </c>
      <c r="L9" s="198">
        <f t="shared" ref="L9:L15" si="9">B34-$B$32</f>
        <v>-4.6999999999999958E-3</v>
      </c>
      <c r="M9" s="199">
        <f t="shared" ref="M9:M15" si="10">B58-$B$56</f>
        <v>2.3999999999999994E-3</v>
      </c>
      <c r="N9" s="200">
        <f t="shared" si="1"/>
        <v>-0.21593186372745499</v>
      </c>
      <c r="O9" s="198">
        <f t="shared" si="2"/>
        <v>-0.24198396793587174</v>
      </c>
      <c r="P9" s="198">
        <f t="shared" si="3"/>
        <v>-0.20641282565130262</v>
      </c>
      <c r="Q9" s="201">
        <f t="shared" si="4"/>
        <v>-0.21593186372745499</v>
      </c>
      <c r="R9" s="202">
        <f t="shared" si="4"/>
        <v>-0.24198396793587174</v>
      </c>
      <c r="S9" s="203">
        <f t="shared" si="4"/>
        <v>-0.20641282565130262</v>
      </c>
      <c r="T9" s="198">
        <f t="shared" si="5"/>
        <v>-5.3982965931863746E-6</v>
      </c>
      <c r="U9" s="198">
        <f t="shared" si="6"/>
        <v>-6.0495991983967929E-6</v>
      </c>
      <c r="V9" s="199">
        <f t="shared" si="7"/>
        <v>-5.1603206412825653E-6</v>
      </c>
      <c r="W9" s="200">
        <f t="shared" ref="W9:W15" si="11">T9/J9</f>
        <v>-2.1593186372745499E-5</v>
      </c>
      <c r="X9" s="198">
        <f t="shared" ref="X9:X15" si="12">U9/J9</f>
        <v>-2.4198396793587172E-5</v>
      </c>
      <c r="Y9" s="199">
        <f t="shared" ref="Y9:Y15" si="13">V9/J9</f>
        <v>-2.0641282565130261E-5</v>
      </c>
      <c r="Z9" s="204">
        <f t="shared" ref="Z9:AB15" si="14">1-((W9)/W$10)</f>
        <v>1.0000854074191503</v>
      </c>
      <c r="AA9" s="204">
        <f t="shared" si="14"/>
        <v>1.000094929245283</v>
      </c>
      <c r="AB9" s="204">
        <f t="shared" si="14"/>
        <v>1.0000767854480395</v>
      </c>
      <c r="AC9" s="200">
        <f t="shared" ref="AC9:AC15" si="15">AVERAGE(W9:Y9)</f>
        <v>-2.2144288577154313E-5</v>
      </c>
      <c r="AD9" s="198">
        <f t="shared" ref="AD9:AD15" si="16">STDEV(W9:Y9)</f>
        <v>1.8414805560610298E-6</v>
      </c>
      <c r="AE9" s="205">
        <f t="shared" ref="AE9:AE15" si="17">AD9/AC9</f>
        <v>-8.3158262214882692E-2</v>
      </c>
      <c r="AG9" s="3"/>
      <c r="AH9" s="5"/>
      <c r="AI9" s="6"/>
      <c r="AJ9" s="6"/>
      <c r="AK9" s="6"/>
      <c r="AL9" s="7"/>
    </row>
    <row r="10" spans="1:38" ht="15.75" thickBot="1" x14ac:dyDescent="0.3">
      <c r="A10" s="107" t="s">
        <v>121</v>
      </c>
      <c r="B10" s="289">
        <v>8.5999999999999993E-2</v>
      </c>
      <c r="C10" s="288">
        <v>0</v>
      </c>
      <c r="D10" s="288">
        <v>0</v>
      </c>
      <c r="E10" s="288">
        <v>0</v>
      </c>
      <c r="F10" s="288">
        <v>0</v>
      </c>
      <c r="G10"/>
      <c r="H10" s="316"/>
      <c r="I10" s="123" t="str">
        <f t="shared" si="0"/>
        <v>Suc20, Enz250</v>
      </c>
      <c r="J10" s="152">
        <v>0.25</v>
      </c>
      <c r="K10" s="153">
        <f t="shared" si="8"/>
        <v>0.6744</v>
      </c>
      <c r="L10" s="153">
        <f t="shared" si="9"/>
        <v>0.67959999999999998</v>
      </c>
      <c r="M10" s="154">
        <f t="shared" si="10"/>
        <v>0.71430000000000005</v>
      </c>
      <c r="N10" s="155">
        <f t="shared" si="1"/>
        <v>3.1603206412825653</v>
      </c>
      <c r="O10" s="153">
        <f t="shared" si="2"/>
        <v>3.1863727454909818</v>
      </c>
      <c r="P10" s="153">
        <f t="shared" si="3"/>
        <v>3.360220440881764</v>
      </c>
      <c r="Q10" s="156">
        <f t="shared" ref="Q10:Q18" si="18">N10*800</f>
        <v>2528.2565130260523</v>
      </c>
      <c r="R10" s="157">
        <f t="shared" ref="R10:R18" si="19">O10*800</f>
        <v>2549.0981963927857</v>
      </c>
      <c r="S10" s="158">
        <f t="shared" ref="S10:S18" si="20">P10*800</f>
        <v>2688.1763527054113</v>
      </c>
      <c r="T10" s="153">
        <f t="shared" si="5"/>
        <v>6.3206412825651301E-2</v>
      </c>
      <c r="U10" s="153">
        <f t="shared" si="6"/>
        <v>6.3727454909819639E-2</v>
      </c>
      <c r="V10" s="154">
        <f t="shared" si="7"/>
        <v>6.7204408817635286E-2</v>
      </c>
      <c r="W10" s="155">
        <f t="shared" si="11"/>
        <v>0.2528256513026052</v>
      </c>
      <c r="X10" s="153">
        <f t="shared" si="12"/>
        <v>0.25490981963927856</v>
      </c>
      <c r="Y10" s="154">
        <f t="shared" si="13"/>
        <v>0.26881763527054114</v>
      </c>
      <c r="Z10" s="159">
        <f t="shared" si="14"/>
        <v>0</v>
      </c>
      <c r="AA10" s="159">
        <f t="shared" si="14"/>
        <v>0</v>
      </c>
      <c r="AB10" s="159">
        <f t="shared" si="14"/>
        <v>0</v>
      </c>
      <c r="AC10" s="155">
        <f t="shared" si="15"/>
        <v>0.25885103540414162</v>
      </c>
      <c r="AD10" s="153">
        <f t="shared" si="16"/>
        <v>8.6940079414838337E-3</v>
      </c>
      <c r="AE10" s="160">
        <f t="shared" si="17"/>
        <v>3.3586915841035611E-2</v>
      </c>
      <c r="AG10" s="3"/>
      <c r="AH10" s="5"/>
      <c r="AI10" s="6"/>
      <c r="AJ10" s="6"/>
      <c r="AK10" s="6"/>
      <c r="AL10" s="7"/>
    </row>
    <row r="11" spans="1:38" ht="14.45" customHeight="1" x14ac:dyDescent="0.25">
      <c r="A11" s="107" t="s">
        <v>52</v>
      </c>
      <c r="B11" s="288">
        <v>0.75990000000000002</v>
      </c>
      <c r="C11" s="288">
        <v>3.1333000000000002</v>
      </c>
      <c r="D11" s="288">
        <v>0.36969999999999997</v>
      </c>
      <c r="E11" s="288">
        <v>0</v>
      </c>
      <c r="F11" s="287">
        <v>0</v>
      </c>
      <c r="G11"/>
      <c r="H11" s="316"/>
      <c r="I11" s="118" t="str">
        <f t="shared" si="0"/>
        <v>Suc20, Enz250, A1</v>
      </c>
      <c r="J11" s="169">
        <v>0.25</v>
      </c>
      <c r="K11" s="170">
        <f t="shared" si="8"/>
        <v>0.49539999999999995</v>
      </c>
      <c r="L11" s="170">
        <f t="shared" si="9"/>
        <v>0.45299999999999996</v>
      </c>
      <c r="M11" s="171">
        <f t="shared" si="10"/>
        <v>0.48169999999999996</v>
      </c>
      <c r="N11" s="172">
        <f t="shared" si="1"/>
        <v>2.2635270541082164</v>
      </c>
      <c r="O11" s="170">
        <f t="shared" si="2"/>
        <v>2.0511022044088176</v>
      </c>
      <c r="P11" s="170">
        <f t="shared" si="3"/>
        <v>2.194889779559118</v>
      </c>
      <c r="Q11" s="173">
        <f t="shared" si="18"/>
        <v>1810.8216432865731</v>
      </c>
      <c r="R11" s="174">
        <f t="shared" si="19"/>
        <v>1640.8817635270541</v>
      </c>
      <c r="S11" s="175">
        <f t="shared" si="20"/>
        <v>1755.9118236472943</v>
      </c>
      <c r="T11" s="170">
        <f t="shared" si="5"/>
        <v>4.5270541082164328E-2</v>
      </c>
      <c r="U11" s="170">
        <f t="shared" si="6"/>
        <v>4.1022044088176349E-2</v>
      </c>
      <c r="V11" s="171">
        <f t="shared" si="7"/>
        <v>4.3897795591182356E-2</v>
      </c>
      <c r="W11" s="172">
        <f t="shared" si="11"/>
        <v>0.18108216432865731</v>
      </c>
      <c r="X11" s="170">
        <f t="shared" si="12"/>
        <v>0.16408817635270539</v>
      </c>
      <c r="Y11" s="171">
        <f t="shared" si="13"/>
        <v>0.17559118236472943</v>
      </c>
      <c r="Z11" s="176">
        <f t="shared" si="14"/>
        <v>0.28376664552948638</v>
      </c>
      <c r="AA11" s="176">
        <f t="shared" si="14"/>
        <v>0.35628930817610072</v>
      </c>
      <c r="AB11" s="176">
        <f t="shared" si="14"/>
        <v>0.34680184881467147</v>
      </c>
      <c r="AC11" s="172">
        <f t="shared" si="15"/>
        <v>0.17358717434869739</v>
      </c>
      <c r="AD11" s="170">
        <f t="shared" si="16"/>
        <v>8.6724242820528635E-3</v>
      </c>
      <c r="AE11" s="177">
        <f t="shared" si="17"/>
        <v>4.996005214435903E-2</v>
      </c>
      <c r="AG11" s="3"/>
      <c r="AH11" s="5"/>
      <c r="AI11" s="6"/>
      <c r="AJ11" s="6"/>
      <c r="AK11" s="6"/>
      <c r="AL11" s="7"/>
    </row>
    <row r="12" spans="1:38" ht="14.65" customHeight="1" x14ac:dyDescent="0.25">
      <c r="A12" s="107" t="s">
        <v>38</v>
      </c>
      <c r="B12" s="288">
        <v>0.58089999999999997</v>
      </c>
      <c r="C12" s="288">
        <v>3.0358999999999998</v>
      </c>
      <c r="D12" s="288">
        <v>0.28089999999999998</v>
      </c>
      <c r="E12" s="288">
        <v>0</v>
      </c>
      <c r="F12" s="287">
        <v>0</v>
      </c>
      <c r="G12"/>
      <c r="H12" s="316"/>
      <c r="I12" s="118" t="str">
        <f t="shared" si="0"/>
        <v>Suc20, Enz250, A2.5</v>
      </c>
      <c r="J12" s="169">
        <v>0.25</v>
      </c>
      <c r="K12" s="170">
        <f t="shared" si="8"/>
        <v>0.36449999999999999</v>
      </c>
      <c r="L12" s="170">
        <f t="shared" si="9"/>
        <v>0.3926</v>
      </c>
      <c r="M12" s="171">
        <f t="shared" si="10"/>
        <v>0.36680000000000001</v>
      </c>
      <c r="N12" s="172">
        <f t="shared" si="1"/>
        <v>1.6077154308617232</v>
      </c>
      <c r="O12" s="170">
        <f t="shared" si="2"/>
        <v>1.7484969939879758</v>
      </c>
      <c r="P12" s="170">
        <f t="shared" si="3"/>
        <v>1.6192384769539081</v>
      </c>
      <c r="Q12" s="173">
        <f t="shared" si="18"/>
        <v>1286.1723446893786</v>
      </c>
      <c r="R12" s="174">
        <f t="shared" si="19"/>
        <v>1398.7975951903807</v>
      </c>
      <c r="S12" s="175">
        <f t="shared" si="20"/>
        <v>1295.3907815631264</v>
      </c>
      <c r="T12" s="170">
        <f t="shared" si="5"/>
        <v>3.2154308617234464E-2</v>
      </c>
      <c r="U12" s="170">
        <f t="shared" si="6"/>
        <v>3.4969939879759514E-2</v>
      </c>
      <c r="V12" s="171">
        <f t="shared" si="7"/>
        <v>3.2384769539078165E-2</v>
      </c>
      <c r="W12" s="172">
        <f t="shared" si="11"/>
        <v>0.12861723446893786</v>
      </c>
      <c r="X12" s="170">
        <f t="shared" si="12"/>
        <v>0.13987975951903805</v>
      </c>
      <c r="Y12" s="171">
        <f t="shared" si="13"/>
        <v>0.12953907815631266</v>
      </c>
      <c r="Z12" s="176">
        <f t="shared" si="14"/>
        <v>0.49128091312618904</v>
      </c>
      <c r="AA12" s="176">
        <f t="shared" si="14"/>
        <v>0.45125786163522019</v>
      </c>
      <c r="AB12" s="176">
        <f t="shared" si="14"/>
        <v>0.51811540181899507</v>
      </c>
      <c r="AC12" s="172">
        <f t="shared" si="15"/>
        <v>0.13267869071476285</v>
      </c>
      <c r="AD12" s="170">
        <f t="shared" si="16"/>
        <v>6.2533185500914046E-3</v>
      </c>
      <c r="AE12" s="177">
        <f t="shared" si="17"/>
        <v>4.7131295284899975E-2</v>
      </c>
      <c r="AG12" s="3"/>
      <c r="AH12" s="3"/>
      <c r="AI12" s="3"/>
      <c r="AJ12" s="3"/>
      <c r="AK12" s="3"/>
      <c r="AL12" s="3"/>
    </row>
    <row r="13" spans="1:38" ht="14.65" customHeight="1" x14ac:dyDescent="0.25">
      <c r="A13" s="107" t="s">
        <v>39</v>
      </c>
      <c r="B13" s="288">
        <v>0.45</v>
      </c>
      <c r="C13" s="288">
        <v>3.0588000000000002</v>
      </c>
      <c r="D13" s="288">
        <v>0.2147</v>
      </c>
      <c r="E13" s="288">
        <v>0</v>
      </c>
      <c r="F13" s="287">
        <v>0</v>
      </c>
      <c r="G13"/>
      <c r="H13" s="316"/>
      <c r="I13" s="118" t="str">
        <f t="shared" si="0"/>
        <v>Suc20, Enz250, A5</v>
      </c>
      <c r="J13" s="169">
        <v>0.25</v>
      </c>
      <c r="K13" s="170">
        <f t="shared" si="8"/>
        <v>0.2656</v>
      </c>
      <c r="L13" s="170">
        <f t="shared" si="9"/>
        <v>0.27100000000000002</v>
      </c>
      <c r="M13" s="171">
        <f t="shared" si="10"/>
        <v>0.26739999999999997</v>
      </c>
      <c r="N13" s="172">
        <f t="shared" si="1"/>
        <v>1.1122244488977957</v>
      </c>
      <c r="O13" s="170">
        <f t="shared" si="2"/>
        <v>1.1392785571142285</v>
      </c>
      <c r="P13" s="170">
        <f t="shared" si="3"/>
        <v>1.1212424849699398</v>
      </c>
      <c r="Q13" s="173">
        <f t="shared" si="18"/>
        <v>889.77955911823653</v>
      </c>
      <c r="R13" s="174">
        <f t="shared" si="19"/>
        <v>911.4228456913828</v>
      </c>
      <c r="S13" s="175">
        <f t="shared" si="20"/>
        <v>896.99398797595188</v>
      </c>
      <c r="T13" s="170">
        <f t="shared" si="5"/>
        <v>2.2244488977955914E-2</v>
      </c>
      <c r="U13" s="170">
        <f t="shared" si="6"/>
        <v>2.2785571142284571E-2</v>
      </c>
      <c r="V13" s="171">
        <f t="shared" si="7"/>
        <v>2.2424849699398796E-2</v>
      </c>
      <c r="W13" s="172">
        <f t="shared" si="11"/>
        <v>8.8977955911823656E-2</v>
      </c>
      <c r="X13" s="170">
        <f t="shared" si="12"/>
        <v>9.1142284569138282E-2</v>
      </c>
      <c r="Y13" s="171">
        <f t="shared" si="13"/>
        <v>8.9699398797595184E-2</v>
      </c>
      <c r="Z13" s="176">
        <f t="shared" si="14"/>
        <v>0.64806594800253636</v>
      </c>
      <c r="AA13" s="176">
        <f t="shared" si="14"/>
        <v>0.64245283018867916</v>
      </c>
      <c r="AB13" s="176">
        <f t="shared" si="14"/>
        <v>0.66631877143283147</v>
      </c>
      <c r="AC13" s="172">
        <f t="shared" si="15"/>
        <v>8.9939879759519045E-2</v>
      </c>
      <c r="AD13" s="170">
        <f t="shared" si="16"/>
        <v>1.1020222112118254E-3</v>
      </c>
      <c r="AE13" s="177">
        <f t="shared" si="17"/>
        <v>1.2252876189721498E-2</v>
      </c>
    </row>
    <row r="14" spans="1:38" ht="14.65" customHeight="1" x14ac:dyDescent="0.25">
      <c r="A14" s="107" t="s">
        <v>23</v>
      </c>
      <c r="B14" s="288">
        <v>0.35110000000000002</v>
      </c>
      <c r="C14" s="288">
        <v>3.3045</v>
      </c>
      <c r="D14" s="288">
        <v>0.17030000000000001</v>
      </c>
      <c r="E14" s="288">
        <v>0</v>
      </c>
      <c r="F14" s="287">
        <v>0</v>
      </c>
      <c r="G14"/>
      <c r="H14" s="316"/>
      <c r="I14" s="118" t="str">
        <f t="shared" si="0"/>
        <v>Suc20, Enz250, A10</v>
      </c>
      <c r="J14" s="169">
        <v>0.25</v>
      </c>
      <c r="K14" s="170">
        <f t="shared" si="8"/>
        <v>0.13879999999999998</v>
      </c>
      <c r="L14" s="170">
        <f t="shared" si="9"/>
        <v>0.1366</v>
      </c>
      <c r="M14" s="171">
        <f t="shared" si="10"/>
        <v>0.1391</v>
      </c>
      <c r="N14" s="172">
        <f t="shared" si="1"/>
        <v>0.47695390781563118</v>
      </c>
      <c r="O14" s="170">
        <f t="shared" si="2"/>
        <v>0.46593186372745493</v>
      </c>
      <c r="P14" s="170">
        <f t="shared" si="3"/>
        <v>0.47845691382765532</v>
      </c>
      <c r="Q14" s="173">
        <f t="shared" si="18"/>
        <v>381.56312625250496</v>
      </c>
      <c r="R14" s="174">
        <f t="shared" si="19"/>
        <v>372.74549098196394</v>
      </c>
      <c r="S14" s="175">
        <f t="shared" si="20"/>
        <v>382.76553106212424</v>
      </c>
      <c r="T14" s="170">
        <f t="shared" si="5"/>
        <v>9.5390781563126237E-3</v>
      </c>
      <c r="U14" s="170">
        <f t="shared" si="6"/>
        <v>9.3186372745490999E-3</v>
      </c>
      <c r="V14" s="171">
        <f t="shared" si="7"/>
        <v>9.5691382765531064E-3</v>
      </c>
      <c r="W14" s="172">
        <f t="shared" si="11"/>
        <v>3.8156312625250495E-2</v>
      </c>
      <c r="X14" s="170">
        <f t="shared" si="12"/>
        <v>3.7274549098196399E-2</v>
      </c>
      <c r="Y14" s="171">
        <f t="shared" si="13"/>
        <v>3.8276553106212426E-2</v>
      </c>
      <c r="Z14" s="176">
        <f t="shared" si="14"/>
        <v>0.84908053265694361</v>
      </c>
      <c r="AA14" s="176">
        <f t="shared" si="14"/>
        <v>0.85377358490566035</v>
      </c>
      <c r="AB14" s="176">
        <f t="shared" si="14"/>
        <v>0.85761145072312517</v>
      </c>
      <c r="AC14" s="172">
        <f t="shared" si="15"/>
        <v>3.790247160988644E-2</v>
      </c>
      <c r="AD14" s="170">
        <f t="shared" si="16"/>
        <v>5.4711009297109107E-4</v>
      </c>
      <c r="AE14" s="177">
        <f t="shared" si="17"/>
        <v>1.4434681162807954E-2</v>
      </c>
    </row>
    <row r="15" spans="1:38" ht="15" customHeight="1" thickBot="1" x14ac:dyDescent="0.3">
      <c r="A15" s="107" t="s">
        <v>24</v>
      </c>
      <c r="B15" s="288">
        <v>0.2243</v>
      </c>
      <c r="C15" s="288">
        <v>3.1282000000000001</v>
      </c>
      <c r="D15" s="288">
        <v>9.7299999999999998E-2</v>
      </c>
      <c r="E15" s="288">
        <v>0</v>
      </c>
      <c r="F15" s="287">
        <v>0</v>
      </c>
      <c r="G15"/>
      <c r="H15" s="316"/>
      <c r="I15" s="118" t="str">
        <f t="shared" si="0"/>
        <v>Suc20, Enz250, A50</v>
      </c>
      <c r="J15" s="178">
        <v>0.25</v>
      </c>
      <c r="K15" s="179">
        <f t="shared" si="8"/>
        <v>8.5999999999999965E-3</v>
      </c>
      <c r="L15" s="179">
        <f t="shared" si="9"/>
        <v>8.9000000000000051E-3</v>
      </c>
      <c r="M15" s="180">
        <f t="shared" si="10"/>
        <v>6.6000000000000086E-3</v>
      </c>
      <c r="N15" s="181">
        <f t="shared" si="1"/>
        <v>-0.17535070140280562</v>
      </c>
      <c r="O15" s="179">
        <f t="shared" si="2"/>
        <v>-0.17384769539078154</v>
      </c>
      <c r="P15" s="179">
        <f t="shared" si="3"/>
        <v>-0.1853707414829659</v>
      </c>
      <c r="Q15" s="182">
        <f t="shared" si="18"/>
        <v>-140.28056112224451</v>
      </c>
      <c r="R15" s="183">
        <f t="shared" si="19"/>
        <v>-139.07815631262523</v>
      </c>
      <c r="S15" s="184">
        <f t="shared" si="20"/>
        <v>-148.29659318637272</v>
      </c>
      <c r="T15" s="179">
        <f t="shared" si="5"/>
        <v>-3.5070140280561131E-3</v>
      </c>
      <c r="U15" s="179">
        <f t="shared" si="6"/>
        <v>-3.4769539078156305E-3</v>
      </c>
      <c r="V15" s="180">
        <f t="shared" si="7"/>
        <v>-3.7074148296593183E-3</v>
      </c>
      <c r="W15" s="181">
        <f t="shared" si="11"/>
        <v>-1.4028056112224453E-2</v>
      </c>
      <c r="X15" s="179">
        <f t="shared" si="12"/>
        <v>-1.3907815631262522E-2</v>
      </c>
      <c r="Y15" s="180">
        <f t="shared" si="13"/>
        <v>-1.4829659318637273E-2</v>
      </c>
      <c r="Z15" s="185">
        <f t="shared" si="14"/>
        <v>1.0554850982878885</v>
      </c>
      <c r="AA15" s="185">
        <f t="shared" si="14"/>
        <v>1.054559748427673</v>
      </c>
      <c r="AB15" s="185">
        <f t="shared" si="14"/>
        <v>1.0551662442224541</v>
      </c>
      <c r="AC15" s="181">
        <f t="shared" si="15"/>
        <v>-1.4255177020708082E-2</v>
      </c>
      <c r="AD15" s="179">
        <f t="shared" si="16"/>
        <v>5.0113558673376161E-4</v>
      </c>
      <c r="AE15" s="186">
        <f t="shared" si="17"/>
        <v>-3.5154637925981308E-2</v>
      </c>
    </row>
    <row r="16" spans="1:38" ht="15" customHeight="1" x14ac:dyDescent="0.25">
      <c r="A16" s="107" t="s">
        <v>25</v>
      </c>
      <c r="B16" s="289">
        <v>9.4100000000000003E-2</v>
      </c>
      <c r="C16" s="288">
        <v>3.3795000000000002</v>
      </c>
      <c r="D16" s="288">
        <v>2.6700000000000002E-2</v>
      </c>
      <c r="E16" s="288">
        <v>0</v>
      </c>
      <c r="F16" s="287">
        <v>0</v>
      </c>
      <c r="G16"/>
      <c r="H16" s="316"/>
      <c r="I16" s="118" t="str">
        <f t="shared" si="0"/>
        <v>Suc20, A50</v>
      </c>
      <c r="J16" s="148">
        <v>0</v>
      </c>
      <c r="K16" s="40">
        <f>B17</f>
        <v>0</v>
      </c>
      <c r="L16" s="40">
        <f>B41</f>
        <v>0</v>
      </c>
      <c r="M16" s="54">
        <f>B65</f>
        <v>0</v>
      </c>
      <c r="N16" s="53">
        <f t="shared" si="1"/>
        <v>-0.21843687374749499</v>
      </c>
      <c r="O16" s="40">
        <f t="shared" si="2"/>
        <v>-0.21843687374749499</v>
      </c>
      <c r="P16" s="40">
        <f t="shared" si="3"/>
        <v>-0.21843687374749499</v>
      </c>
      <c r="Q16" s="61">
        <f t="shared" si="18"/>
        <v>-174.749498997996</v>
      </c>
      <c r="R16" s="62">
        <f t="shared" si="19"/>
        <v>-174.749498997996</v>
      </c>
      <c r="S16" s="63">
        <f t="shared" si="20"/>
        <v>-174.749498997996</v>
      </c>
      <c r="T16" s="40">
        <f t="shared" si="5"/>
        <v>-4.3687374749498999E-3</v>
      </c>
      <c r="U16" s="40">
        <f t="shared" si="6"/>
        <v>-4.3687374749498999E-3</v>
      </c>
      <c r="V16" s="54">
        <f t="shared" si="7"/>
        <v>-4.3687374749498999E-3</v>
      </c>
      <c r="W16" s="53"/>
      <c r="X16" s="40"/>
      <c r="Y16" s="54"/>
      <c r="Z16" s="64"/>
      <c r="AA16" s="64"/>
      <c r="AB16" s="64"/>
      <c r="AC16" s="53"/>
      <c r="AD16" s="40"/>
      <c r="AE16" s="41"/>
    </row>
    <row r="17" spans="1:35" ht="15" customHeight="1" x14ac:dyDescent="0.25">
      <c r="A17" s="106" t="s">
        <v>37</v>
      </c>
      <c r="B17" s="288">
        <v>0</v>
      </c>
      <c r="C17" s="288">
        <v>3.2724000000000002</v>
      </c>
      <c r="D17" s="288">
        <v>0</v>
      </c>
      <c r="E17" s="288">
        <v>0</v>
      </c>
      <c r="F17" s="288">
        <v>0</v>
      </c>
      <c r="G17"/>
      <c r="H17" s="316"/>
      <c r="I17" s="123" t="str">
        <f t="shared" si="0"/>
        <v>QT20</v>
      </c>
      <c r="J17" s="148">
        <v>0</v>
      </c>
      <c r="K17" s="40">
        <f>B18</f>
        <v>0</v>
      </c>
      <c r="L17" s="40">
        <f>B42</f>
        <v>0</v>
      </c>
      <c r="M17" s="54">
        <f>B66</f>
        <v>0</v>
      </c>
      <c r="N17" s="53">
        <f t="shared" si="1"/>
        <v>-0.21843687374749499</v>
      </c>
      <c r="O17" s="40">
        <f t="shared" si="2"/>
        <v>-0.21843687374749499</v>
      </c>
      <c r="P17" s="40">
        <f t="shared" si="3"/>
        <v>-0.21843687374749499</v>
      </c>
      <c r="Q17" s="61">
        <f t="shared" si="18"/>
        <v>-174.749498997996</v>
      </c>
      <c r="R17" s="62">
        <f t="shared" si="19"/>
        <v>-174.749498997996</v>
      </c>
      <c r="S17" s="63">
        <f t="shared" si="20"/>
        <v>-174.749498997996</v>
      </c>
      <c r="T17" s="40">
        <f t="shared" si="5"/>
        <v>-4.3687374749498999E-3</v>
      </c>
      <c r="U17" s="40">
        <f t="shared" si="6"/>
        <v>-4.3687374749498999E-3</v>
      </c>
      <c r="V17" s="54">
        <f t="shared" si="7"/>
        <v>-4.3687374749498999E-3</v>
      </c>
      <c r="W17" s="53"/>
      <c r="X17" s="40"/>
      <c r="Y17" s="54"/>
      <c r="Z17" s="64"/>
      <c r="AA17" s="64"/>
      <c r="AB17" s="64"/>
      <c r="AC17" s="53"/>
      <c r="AD17" s="40"/>
      <c r="AE17" s="41"/>
    </row>
    <row r="18" spans="1:35" ht="15.75" thickBot="1" x14ac:dyDescent="0.3">
      <c r="A18" s="107" t="s">
        <v>35</v>
      </c>
      <c r="B18" s="288">
        <v>0</v>
      </c>
      <c r="C18" s="288">
        <v>0</v>
      </c>
      <c r="D18" s="288">
        <v>0</v>
      </c>
      <c r="E18" s="288">
        <v>0</v>
      </c>
      <c r="F18" s="288">
        <v>0</v>
      </c>
      <c r="G18"/>
      <c r="H18" s="316"/>
      <c r="I18" s="118" t="str">
        <f t="shared" si="0"/>
        <v>Suc20, QT20</v>
      </c>
      <c r="J18" s="148">
        <v>0</v>
      </c>
      <c r="K18" s="40">
        <f>B19</f>
        <v>0</v>
      </c>
      <c r="L18" s="40">
        <f>B43</f>
        <v>0</v>
      </c>
      <c r="M18" s="54">
        <f>B67</f>
        <v>0</v>
      </c>
      <c r="N18" s="53">
        <f t="shared" si="1"/>
        <v>-0.21843687374749499</v>
      </c>
      <c r="O18" s="40">
        <f t="shared" si="2"/>
        <v>-0.21843687374749499</v>
      </c>
      <c r="P18" s="40">
        <f t="shared" si="3"/>
        <v>-0.21843687374749499</v>
      </c>
      <c r="Q18" s="61">
        <f t="shared" si="18"/>
        <v>-174.749498997996</v>
      </c>
      <c r="R18" s="62">
        <f t="shared" si="19"/>
        <v>-174.749498997996</v>
      </c>
      <c r="S18" s="63">
        <f t="shared" si="20"/>
        <v>-174.749498997996</v>
      </c>
      <c r="T18" s="40">
        <f t="shared" si="5"/>
        <v>-4.3687374749498999E-3</v>
      </c>
      <c r="U18" s="40">
        <f t="shared" si="6"/>
        <v>-4.3687374749498999E-3</v>
      </c>
      <c r="V18" s="54">
        <f t="shared" si="7"/>
        <v>-4.3687374749498999E-3</v>
      </c>
      <c r="W18" s="53"/>
      <c r="X18" s="40"/>
      <c r="Y18" s="54"/>
      <c r="Z18" s="64"/>
      <c r="AA18" s="64"/>
      <c r="AB18" s="64"/>
      <c r="AC18" s="53"/>
      <c r="AD18" s="40"/>
      <c r="AE18" s="41"/>
    </row>
    <row r="19" spans="1:35" ht="15.75" thickBot="1" x14ac:dyDescent="0.3">
      <c r="A19" s="107" t="s">
        <v>31</v>
      </c>
      <c r="B19" s="288">
        <v>0</v>
      </c>
      <c r="C19" s="288">
        <v>2.9950000000000001</v>
      </c>
      <c r="D19" s="288">
        <v>0</v>
      </c>
      <c r="E19" s="288">
        <v>0</v>
      </c>
      <c r="F19" s="288">
        <v>0</v>
      </c>
      <c r="G19"/>
      <c r="H19" s="316"/>
      <c r="I19" s="118" t="str">
        <f t="shared" si="0"/>
        <v>Enz250, QT20</v>
      </c>
      <c r="J19" s="197">
        <v>0.25</v>
      </c>
      <c r="K19" s="198">
        <f>B20-$B$8</f>
        <v>1.3999999999999985E-3</v>
      </c>
      <c r="L19" s="198">
        <f>B44-$B$32</f>
        <v>-3.5000000000000031E-3</v>
      </c>
      <c r="M19" s="199">
        <f>B68-$B$56</f>
        <v>-5.400000000000002E-3</v>
      </c>
      <c r="N19" s="200">
        <f t="shared" si="1"/>
        <v>-0.21142284569138278</v>
      </c>
      <c r="O19" s="198">
        <f t="shared" si="2"/>
        <v>-0.23597194388777556</v>
      </c>
      <c r="P19" s="198">
        <f t="shared" si="3"/>
        <v>-0.24549098196392788</v>
      </c>
      <c r="Q19" s="201">
        <f>N19</f>
        <v>-0.21142284569138278</v>
      </c>
      <c r="R19" s="202">
        <f>O19</f>
        <v>-0.23597194388777556</v>
      </c>
      <c r="S19" s="203">
        <f>P19</f>
        <v>-0.24549098196392788</v>
      </c>
      <c r="T19" s="198">
        <f t="shared" si="5"/>
        <v>-5.2855711422845696E-6</v>
      </c>
      <c r="U19" s="198">
        <f t="shared" si="6"/>
        <v>-5.8992985971943893E-6</v>
      </c>
      <c r="V19" s="199">
        <f t="shared" si="7"/>
        <v>-6.1372745490981969E-6</v>
      </c>
      <c r="W19" s="200">
        <f>T19/J19</f>
        <v>-2.1142284569138278E-5</v>
      </c>
      <c r="X19" s="198">
        <f>U19/J19</f>
        <v>-2.3597194388777557E-5</v>
      </c>
      <c r="Y19" s="199">
        <f>V19/J19</f>
        <v>-2.4549098196392788E-5</v>
      </c>
      <c r="Z19" s="204">
        <f t="shared" ref="Z19:AB23" si="21">1-((W19)/W$10)</f>
        <v>1.0000836239695625</v>
      </c>
      <c r="AA19" s="204">
        <f t="shared" si="21"/>
        <v>1.000092570754717</v>
      </c>
      <c r="AB19" s="204">
        <f t="shared" si="21"/>
        <v>1.0000913224988817</v>
      </c>
      <c r="AC19" s="200">
        <f>AVERAGE(W19:Y19)</f>
        <v>-2.309619238476954E-5</v>
      </c>
      <c r="AD19" s="198">
        <f>STDEV(W19:Y19)</f>
        <v>1.7577960714277389E-6</v>
      </c>
      <c r="AE19" s="205">
        <f>AD19/AC19</f>
        <v>-7.61076129841598E-2</v>
      </c>
    </row>
    <row r="20" spans="1:35" x14ac:dyDescent="0.25">
      <c r="A20" s="107" t="s">
        <v>32</v>
      </c>
      <c r="B20" s="289">
        <v>8.6900000000000005E-2</v>
      </c>
      <c r="C20" s="288">
        <v>0</v>
      </c>
      <c r="D20" s="288">
        <v>0</v>
      </c>
      <c r="E20" s="288">
        <v>0</v>
      </c>
      <c r="F20" s="288">
        <v>0</v>
      </c>
      <c r="G20"/>
      <c r="H20" s="316"/>
      <c r="I20" s="118" t="str">
        <f t="shared" si="0"/>
        <v>Suc20, Enz250, QT2</v>
      </c>
      <c r="J20" s="187">
        <v>0.25</v>
      </c>
      <c r="K20" s="33">
        <f>B21-$B$8</f>
        <v>0.49329999999999996</v>
      </c>
      <c r="L20" s="33">
        <f>B45-$B$32</f>
        <v>0.49829999999999997</v>
      </c>
      <c r="M20" s="56">
        <f>B69-$B$56</f>
        <v>0.48849999999999999</v>
      </c>
      <c r="N20" s="55">
        <f t="shared" si="1"/>
        <v>2.253006012024048</v>
      </c>
      <c r="O20" s="33">
        <f t="shared" si="2"/>
        <v>2.2780561122244487</v>
      </c>
      <c r="P20" s="33">
        <f t="shared" si="3"/>
        <v>2.2289579158316633</v>
      </c>
      <c r="Q20" s="57">
        <f t="shared" ref="Q20:S23" si="22">N20*800</f>
        <v>1802.4048096192384</v>
      </c>
      <c r="R20" s="58">
        <f t="shared" si="22"/>
        <v>1822.4448897795589</v>
      </c>
      <c r="S20" s="59">
        <f t="shared" si="22"/>
        <v>1783.1663326653306</v>
      </c>
      <c r="T20" s="33">
        <f t="shared" si="5"/>
        <v>4.5060120240480964E-2</v>
      </c>
      <c r="U20" s="33">
        <f t="shared" si="6"/>
        <v>4.5561122244488973E-2</v>
      </c>
      <c r="V20" s="56">
        <f t="shared" si="7"/>
        <v>4.4579158316633269E-2</v>
      </c>
      <c r="W20" s="55">
        <f>T20/J20</f>
        <v>0.18024048096192385</v>
      </c>
      <c r="X20" s="33">
        <f>U20/J20</f>
        <v>0.18224448897795589</v>
      </c>
      <c r="Y20" s="56">
        <f>V20/J20</f>
        <v>0.17831663326653308</v>
      </c>
      <c r="Z20" s="60">
        <f t="shared" si="21"/>
        <v>0.28709575142675958</v>
      </c>
      <c r="AA20" s="60">
        <f t="shared" si="21"/>
        <v>0.28506289308176103</v>
      </c>
      <c r="AB20" s="60">
        <f t="shared" si="21"/>
        <v>0.33666318771432846</v>
      </c>
      <c r="AC20" s="55">
        <f>AVERAGE(W20:Y20)</f>
        <v>0.18026720106880431</v>
      </c>
      <c r="AD20" s="33">
        <f>STDEV(W20:Y20)</f>
        <v>1.9640641780560501E-3</v>
      </c>
      <c r="AE20" s="34">
        <f>AD20/AC20</f>
        <v>1.0895294132327527E-2</v>
      </c>
      <c r="AI20" s="12"/>
    </row>
    <row r="21" spans="1:35" ht="15" customHeight="1" x14ac:dyDescent="0.25">
      <c r="A21" s="107" t="s">
        <v>33</v>
      </c>
      <c r="B21" s="288">
        <v>0.57879999999999998</v>
      </c>
      <c r="C21" s="288">
        <v>2.7808000000000002</v>
      </c>
      <c r="D21" s="288">
        <v>0.27939999999999998</v>
      </c>
      <c r="E21" s="288">
        <v>0</v>
      </c>
      <c r="F21" s="288">
        <v>0</v>
      </c>
      <c r="G21"/>
      <c r="H21" s="316"/>
      <c r="I21" s="118" t="str">
        <f t="shared" si="0"/>
        <v>Suc20, Enz250, QT5</v>
      </c>
      <c r="J21" s="187">
        <v>0.25</v>
      </c>
      <c r="K21" s="33">
        <f>B22-$B$8</f>
        <v>0.51180000000000003</v>
      </c>
      <c r="L21" s="33">
        <f>B46-$B$32</f>
        <v>0.49829999999999997</v>
      </c>
      <c r="M21" s="56">
        <f>B70-$B$56</f>
        <v>0.49759999999999999</v>
      </c>
      <c r="N21" s="55">
        <f t="shared" si="1"/>
        <v>2.3456913827655312</v>
      </c>
      <c r="O21" s="33">
        <f t="shared" si="2"/>
        <v>2.2780561122244487</v>
      </c>
      <c r="P21" s="33">
        <f t="shared" si="3"/>
        <v>2.2745490981963927</v>
      </c>
      <c r="Q21" s="57">
        <f t="shared" si="22"/>
        <v>1876.5531062124251</v>
      </c>
      <c r="R21" s="58">
        <f t="shared" si="22"/>
        <v>1822.4448897795589</v>
      </c>
      <c r="S21" s="59">
        <f t="shared" si="22"/>
        <v>1819.6392785571143</v>
      </c>
      <c r="T21" s="33">
        <f t="shared" si="5"/>
        <v>4.6913827655310623E-2</v>
      </c>
      <c r="U21" s="33">
        <f t="shared" si="6"/>
        <v>4.5561122244488973E-2</v>
      </c>
      <c r="V21" s="56">
        <f t="shared" si="7"/>
        <v>4.5490981963927854E-2</v>
      </c>
      <c r="W21" s="55">
        <f>T21/J21</f>
        <v>0.18765531062124249</v>
      </c>
      <c r="X21" s="33">
        <f>U21/J21</f>
        <v>0.18224448897795589</v>
      </c>
      <c r="Y21" s="56">
        <f>V21/J21</f>
        <v>0.18196392785571142</v>
      </c>
      <c r="Z21" s="60">
        <f t="shared" si="21"/>
        <v>0.25776791376030428</v>
      </c>
      <c r="AA21" s="60">
        <f t="shared" si="21"/>
        <v>0.28506289308176103</v>
      </c>
      <c r="AB21" s="60">
        <f t="shared" si="21"/>
        <v>0.32309527359475199</v>
      </c>
      <c r="AC21" s="55">
        <f>AVERAGE(W21:Y21)</f>
        <v>0.1839545758183033</v>
      </c>
      <c r="AD21" s="33">
        <f>STDEV(W21:Y21)</f>
        <v>3.2079989396963638E-3</v>
      </c>
      <c r="AE21" s="34">
        <f>AD21/AC21</f>
        <v>1.743908204199817E-2</v>
      </c>
      <c r="AI21" s="12"/>
    </row>
    <row r="22" spans="1:35" ht="15" customHeight="1" x14ac:dyDescent="0.25">
      <c r="A22" s="107" t="s">
        <v>34</v>
      </c>
      <c r="B22" s="288">
        <v>0.59730000000000005</v>
      </c>
      <c r="C22" s="288">
        <v>2.9670000000000001</v>
      </c>
      <c r="D22" s="288">
        <v>0.26390000000000002</v>
      </c>
      <c r="E22" s="288">
        <v>0</v>
      </c>
      <c r="F22" s="288">
        <v>0</v>
      </c>
      <c r="G22"/>
      <c r="H22" s="316"/>
      <c r="I22" s="118" t="str">
        <f t="shared" si="0"/>
        <v>Suc20, Enz250, QT10</v>
      </c>
      <c r="J22" s="187">
        <v>0.25</v>
      </c>
      <c r="K22" s="33">
        <f>B23-$B$8</f>
        <v>0.42959999999999998</v>
      </c>
      <c r="L22" s="33">
        <f>B47-$B$32</f>
        <v>0.41739999999999999</v>
      </c>
      <c r="M22" s="56">
        <f>B71-$B$56</f>
        <v>0.42039999999999994</v>
      </c>
      <c r="N22" s="55">
        <f t="shared" si="1"/>
        <v>1.9338677354709419</v>
      </c>
      <c r="O22" s="33">
        <f t="shared" si="2"/>
        <v>1.8727454909819641</v>
      </c>
      <c r="P22" s="33">
        <f t="shared" si="3"/>
        <v>1.8877755511022041</v>
      </c>
      <c r="Q22" s="57">
        <f t="shared" si="22"/>
        <v>1547.0941883767534</v>
      </c>
      <c r="R22" s="58">
        <f t="shared" si="22"/>
        <v>1498.1963927855713</v>
      </c>
      <c r="S22" s="59">
        <f t="shared" si="22"/>
        <v>1510.2204408817634</v>
      </c>
      <c r="T22" s="33">
        <f t="shared" si="5"/>
        <v>3.867735470941884E-2</v>
      </c>
      <c r="U22" s="33">
        <f t="shared" si="6"/>
        <v>3.7454909819639282E-2</v>
      </c>
      <c r="V22" s="56">
        <f t="shared" si="7"/>
        <v>3.7755511022044087E-2</v>
      </c>
      <c r="W22" s="55">
        <f>T22/J22</f>
        <v>0.15470941883767536</v>
      </c>
      <c r="X22" s="33">
        <f>U22/J22</f>
        <v>0.14981963927855713</v>
      </c>
      <c r="Y22" s="56">
        <f>V22/J22</f>
        <v>0.15102204408817635</v>
      </c>
      <c r="Z22" s="60">
        <f t="shared" si="21"/>
        <v>0.38807863031071654</v>
      </c>
      <c r="AA22" s="60">
        <f t="shared" si="21"/>
        <v>0.41226415094339619</v>
      </c>
      <c r="AB22" s="60">
        <f t="shared" si="21"/>
        <v>0.43819889667511569</v>
      </c>
      <c r="AC22" s="55">
        <f>AVERAGE(W22:Y22)</f>
        <v>0.15185036740146962</v>
      </c>
      <c r="AD22" s="33">
        <f>STDEV(W22:Y22)</f>
        <v>2.5479551934250093E-3</v>
      </c>
      <c r="AE22" s="34">
        <f>AD22/AC22</f>
        <v>1.6779381156771241E-2</v>
      </c>
      <c r="AI22" s="12"/>
    </row>
    <row r="23" spans="1:35" ht="15" customHeight="1" thickBot="1" x14ac:dyDescent="0.3">
      <c r="A23" s="107" t="s">
        <v>26</v>
      </c>
      <c r="B23" s="288">
        <v>0.5151</v>
      </c>
      <c r="C23" s="288">
        <v>2.8938999999999999</v>
      </c>
      <c r="D23" s="288">
        <v>0.24840000000000001</v>
      </c>
      <c r="E23" s="288">
        <v>0</v>
      </c>
      <c r="F23" s="288">
        <v>0</v>
      </c>
      <c r="G23"/>
      <c r="H23" s="316"/>
      <c r="I23" s="118" t="str">
        <f t="shared" si="0"/>
        <v>Suc20, Enz250, QT20</v>
      </c>
      <c r="J23" s="188">
        <v>0.25</v>
      </c>
      <c r="K23" s="189">
        <f>B24-$B$8</f>
        <v>0.3821</v>
      </c>
      <c r="L23" s="189">
        <f>B48-$B$32</f>
        <v>0.36399999999999999</v>
      </c>
      <c r="M23" s="190">
        <f>B72-$B$56</f>
        <v>0.37990000000000002</v>
      </c>
      <c r="N23" s="191">
        <f t="shared" si="1"/>
        <v>1.6958917835671343</v>
      </c>
      <c r="O23" s="189">
        <f t="shared" si="2"/>
        <v>1.6052104208416835</v>
      </c>
      <c r="P23" s="189">
        <f t="shared" si="3"/>
        <v>1.6848697394789582</v>
      </c>
      <c r="Q23" s="192">
        <f t="shared" si="22"/>
        <v>1356.7134268537075</v>
      </c>
      <c r="R23" s="193">
        <f t="shared" si="22"/>
        <v>1284.1683366733469</v>
      </c>
      <c r="S23" s="194">
        <f t="shared" si="22"/>
        <v>1347.8957915831666</v>
      </c>
      <c r="T23" s="189">
        <f t="shared" si="5"/>
        <v>3.391783567134269E-2</v>
      </c>
      <c r="U23" s="189">
        <f t="shared" si="6"/>
        <v>3.2104208416833674E-2</v>
      </c>
      <c r="V23" s="190">
        <f t="shared" si="7"/>
        <v>3.3697394789579165E-2</v>
      </c>
      <c r="W23" s="191">
        <f>T23/J23</f>
        <v>0.13567134268537076</v>
      </c>
      <c r="X23" s="189">
        <f>U23/J23</f>
        <v>0.1284168336673347</v>
      </c>
      <c r="Y23" s="190">
        <f>V23/J23</f>
        <v>0.13478957915831666</v>
      </c>
      <c r="Z23" s="195">
        <f t="shared" si="21"/>
        <v>0.46337983512999359</v>
      </c>
      <c r="AA23" s="195">
        <f t="shared" si="21"/>
        <v>0.49622641509433951</v>
      </c>
      <c r="AB23" s="195">
        <f t="shared" si="21"/>
        <v>0.49858356940509918</v>
      </c>
      <c r="AC23" s="191">
        <f>AVERAGE(W23:Y23)</f>
        <v>0.13295925183700738</v>
      </c>
      <c r="AD23" s="189">
        <f>STDEV(W23:Y23)</f>
        <v>3.9584780977719291E-3</v>
      </c>
      <c r="AE23" s="196">
        <f>AD23/AC23</f>
        <v>2.9772114712442607E-2</v>
      </c>
      <c r="AI23" s="12"/>
    </row>
    <row r="24" spans="1:35" ht="15" customHeight="1" x14ac:dyDescent="0.25">
      <c r="A24" s="107" t="s">
        <v>27</v>
      </c>
      <c r="B24" s="288">
        <v>0.46760000000000002</v>
      </c>
      <c r="C24" s="288">
        <v>3.0394999999999999</v>
      </c>
      <c r="D24" s="288">
        <v>0.22550000000000001</v>
      </c>
      <c r="E24" s="288">
        <v>0</v>
      </c>
      <c r="F24" s="288">
        <v>0</v>
      </c>
      <c r="G24"/>
      <c r="H24" s="316"/>
      <c r="I24" s="118" t="str">
        <f t="shared" si="0"/>
        <v>DMSO</v>
      </c>
      <c r="J24" s="148">
        <v>0</v>
      </c>
      <c r="K24" s="40">
        <f>B25</f>
        <v>0</v>
      </c>
      <c r="L24" s="40">
        <f>B49</f>
        <v>0</v>
      </c>
      <c r="M24" s="54">
        <f>B73</f>
        <v>0</v>
      </c>
      <c r="N24" s="53">
        <f t="shared" si="1"/>
        <v>-0.21843687374749499</v>
      </c>
      <c r="O24" s="40">
        <f t="shared" si="2"/>
        <v>-0.21843687374749499</v>
      </c>
      <c r="P24" s="40">
        <f t="shared" si="3"/>
        <v>-0.21843687374749499</v>
      </c>
      <c r="Q24" s="61">
        <f t="shared" ref="Q24:S25" si="23">N24</f>
        <v>-0.21843687374749499</v>
      </c>
      <c r="R24" s="62">
        <f t="shared" si="23"/>
        <v>-0.21843687374749499</v>
      </c>
      <c r="S24" s="63">
        <f t="shared" si="23"/>
        <v>-0.21843687374749499</v>
      </c>
      <c r="T24" s="40">
        <f t="shared" si="5"/>
        <v>-5.4609218436873743E-6</v>
      </c>
      <c r="U24" s="40">
        <f t="shared" si="6"/>
        <v>-5.4609218436873743E-6</v>
      </c>
      <c r="V24" s="54">
        <f t="shared" si="7"/>
        <v>-5.4609218436873743E-6</v>
      </c>
      <c r="W24" s="53"/>
      <c r="X24" s="40"/>
      <c r="Y24" s="54"/>
      <c r="Z24" s="64"/>
      <c r="AA24" s="64"/>
      <c r="AB24" s="64"/>
      <c r="AC24" s="39"/>
      <c r="AD24" s="40"/>
      <c r="AE24" s="41"/>
      <c r="AI24" s="12"/>
    </row>
    <row r="25" spans="1:35" ht="15" customHeight="1" thickBot="1" x14ac:dyDescent="0.3">
      <c r="A25" s="106" t="s">
        <v>28</v>
      </c>
      <c r="B25" s="287">
        <v>0</v>
      </c>
      <c r="C25" s="287">
        <v>0</v>
      </c>
      <c r="D25" s="287">
        <v>0</v>
      </c>
      <c r="E25" s="287">
        <v>0</v>
      </c>
      <c r="F25" s="287">
        <v>0</v>
      </c>
      <c r="G25"/>
      <c r="H25" s="306"/>
      <c r="I25" s="136" t="str">
        <f t="shared" si="0"/>
        <v>Buffer alone</v>
      </c>
      <c r="J25" s="149">
        <v>0</v>
      </c>
      <c r="K25" s="66">
        <f>B26</f>
        <v>0</v>
      </c>
      <c r="L25" s="66">
        <f>B50</f>
        <v>0</v>
      </c>
      <c r="M25" s="67">
        <f>B74</f>
        <v>0</v>
      </c>
      <c r="N25" s="65">
        <f t="shared" si="1"/>
        <v>-0.21843687374749499</v>
      </c>
      <c r="O25" s="66">
        <f t="shared" si="2"/>
        <v>-0.21843687374749499</v>
      </c>
      <c r="P25" s="66">
        <f t="shared" si="3"/>
        <v>-0.21843687374749499</v>
      </c>
      <c r="Q25" s="68">
        <f t="shared" si="23"/>
        <v>-0.21843687374749499</v>
      </c>
      <c r="R25" s="69">
        <f t="shared" si="23"/>
        <v>-0.21843687374749499</v>
      </c>
      <c r="S25" s="70">
        <f t="shared" si="23"/>
        <v>-0.21843687374749499</v>
      </c>
      <c r="T25" s="66">
        <f t="shared" si="5"/>
        <v>-5.4609218436873743E-6</v>
      </c>
      <c r="U25" s="66">
        <f t="shared" si="6"/>
        <v>-5.4609218436873743E-6</v>
      </c>
      <c r="V25" s="67">
        <f t="shared" si="7"/>
        <v>-5.4609218436873743E-6</v>
      </c>
      <c r="W25" s="65"/>
      <c r="X25" s="66"/>
      <c r="Y25" s="67"/>
      <c r="Z25" s="137"/>
      <c r="AA25" s="137"/>
      <c r="AB25" s="137"/>
      <c r="AC25" s="138"/>
      <c r="AD25" s="66"/>
      <c r="AE25" s="139"/>
      <c r="AI25" s="12"/>
    </row>
    <row r="26" spans="1:35" ht="15" customHeight="1" x14ac:dyDescent="0.25">
      <c r="A26" s="106" t="s">
        <v>29</v>
      </c>
      <c r="B26" s="287">
        <v>0</v>
      </c>
      <c r="C26" s="287">
        <v>0</v>
      </c>
      <c r="D26" s="287">
        <v>0</v>
      </c>
      <c r="E26" s="287">
        <v>0</v>
      </c>
      <c r="F26" s="287">
        <v>0</v>
      </c>
      <c r="G26"/>
      <c r="H26" s="43"/>
      <c r="AI26" s="12"/>
    </row>
    <row r="27" spans="1:35" ht="15" customHeight="1" thickBot="1" x14ac:dyDescent="0.3">
      <c r="G27"/>
      <c r="H27" s="43"/>
      <c r="I27" s="26"/>
      <c r="J27" s="128"/>
      <c r="K27" s="101"/>
      <c r="L27" s="101"/>
      <c r="M27" s="101"/>
      <c r="N27" s="101"/>
      <c r="O27" s="101"/>
      <c r="P27" s="31"/>
      <c r="Q27" s="31"/>
      <c r="R27" s="31"/>
      <c r="S27" s="31"/>
      <c r="T27" s="101"/>
      <c r="U27" s="101"/>
      <c r="V27" s="49"/>
      <c r="W27" s="32"/>
      <c r="X27" s="32"/>
      <c r="Y27" s="48"/>
      <c r="Z27" s="48"/>
      <c r="AA27" s="48"/>
      <c r="AB27" s="48"/>
      <c r="AC27" s="44"/>
      <c r="AD27" s="32"/>
      <c r="AE27" s="45"/>
    </row>
    <row r="28" spans="1:35" ht="15" customHeight="1" x14ac:dyDescent="0.25">
      <c r="G28"/>
      <c r="J28"/>
      <c r="K28" s="101"/>
      <c r="L28" s="101"/>
      <c r="M28" s="101"/>
      <c r="N28" s="31"/>
      <c r="O28" s="101"/>
      <c r="P28" s="101"/>
      <c r="Q28" s="102"/>
      <c r="R28" s="102"/>
      <c r="S28" s="102"/>
      <c r="T28" s="102"/>
      <c r="U28" s="31"/>
      <c r="Z28" s="317" t="s">
        <v>115</v>
      </c>
      <c r="AA28" s="318"/>
      <c r="AB28" s="319"/>
      <c r="AC28" s="93"/>
      <c r="AD28" s="31"/>
      <c r="AE28" s="31"/>
    </row>
    <row r="29" spans="1:35" ht="15" customHeight="1" x14ac:dyDescent="0.25">
      <c r="A29" s="108" t="s">
        <v>119</v>
      </c>
      <c r="B29" s="109"/>
      <c r="C29" s="109"/>
      <c r="D29" s="109"/>
      <c r="E29" s="109"/>
      <c r="F29" s="109"/>
      <c r="G29"/>
      <c r="J29" s="24"/>
      <c r="O29" s="49"/>
      <c r="Z29" s="72"/>
      <c r="AA29" s="73"/>
      <c r="AB29" s="74"/>
      <c r="AC29" s="95"/>
      <c r="AD29" s="31"/>
      <c r="AE29" s="90"/>
      <c r="AI29" s="12"/>
    </row>
    <row r="30" spans="1:35" ht="15" customHeight="1" x14ac:dyDescent="0.25">
      <c r="A30" s="110" t="s">
        <v>21</v>
      </c>
      <c r="B30" s="290">
        <v>0</v>
      </c>
      <c r="C30" s="290">
        <v>0</v>
      </c>
      <c r="D30" s="290">
        <v>0</v>
      </c>
      <c r="E30" s="290">
        <v>0</v>
      </c>
      <c r="F30" s="290">
        <v>0</v>
      </c>
      <c r="G30"/>
      <c r="J30" s="100"/>
      <c r="K30" s="101"/>
      <c r="L30" s="101"/>
      <c r="M30" s="101"/>
      <c r="N30" s="31"/>
      <c r="O30" s="101"/>
      <c r="P30" s="100"/>
      <c r="Q30" s="101"/>
      <c r="R30" s="101"/>
      <c r="S30" s="101"/>
      <c r="Z30" s="75"/>
      <c r="AA30" s="76" t="s">
        <v>7</v>
      </c>
      <c r="AB30" s="77" t="s">
        <v>8</v>
      </c>
      <c r="AC30" s="95"/>
      <c r="AD30" s="31"/>
      <c r="AE30" s="91"/>
      <c r="AI30" s="12"/>
    </row>
    <row r="31" spans="1:35" ht="15" customHeight="1" x14ac:dyDescent="0.25">
      <c r="A31" s="111" t="s">
        <v>36</v>
      </c>
      <c r="B31" s="290">
        <v>0</v>
      </c>
      <c r="C31" s="290">
        <v>0</v>
      </c>
      <c r="D31" s="290">
        <v>0</v>
      </c>
      <c r="E31" s="290">
        <v>0</v>
      </c>
      <c r="F31" s="290">
        <v>0</v>
      </c>
      <c r="G31"/>
      <c r="J31" s="101"/>
      <c r="K31" s="102"/>
      <c r="L31" s="101"/>
      <c r="M31" s="101"/>
      <c r="N31" s="31"/>
      <c r="O31" s="101"/>
      <c r="P31" s="101"/>
      <c r="Q31" s="102"/>
      <c r="R31" s="101"/>
      <c r="S31" s="101"/>
      <c r="Z31" s="78" t="s">
        <v>3</v>
      </c>
      <c r="AA31" s="79">
        <v>0.1996</v>
      </c>
      <c r="AB31" s="80">
        <v>4.36E-2</v>
      </c>
      <c r="AC31" s="31"/>
      <c r="AD31" s="95"/>
      <c r="AE31" s="91"/>
      <c r="AF31" s="4"/>
      <c r="AI31" s="12"/>
    </row>
    <row r="32" spans="1:35" ht="15" customHeight="1" thickBot="1" x14ac:dyDescent="0.3">
      <c r="A32" s="112" t="s">
        <v>9</v>
      </c>
      <c r="B32" s="170">
        <v>8.4699999999999998E-2</v>
      </c>
      <c r="C32" s="291">
        <v>0</v>
      </c>
      <c r="D32" s="291">
        <v>0</v>
      </c>
      <c r="E32" s="291">
        <v>0</v>
      </c>
      <c r="F32" s="291">
        <v>0</v>
      </c>
      <c r="G32"/>
      <c r="J32" s="101"/>
      <c r="K32" s="102"/>
      <c r="L32" s="101"/>
      <c r="M32" s="101"/>
      <c r="N32" s="31"/>
      <c r="O32" s="101"/>
      <c r="P32" s="101"/>
      <c r="Q32" s="102"/>
      <c r="R32" s="101"/>
      <c r="S32" s="101"/>
      <c r="Z32" s="81"/>
      <c r="AA32" s="82"/>
      <c r="AB32" s="83"/>
      <c r="AC32" s="31"/>
      <c r="AD32" s="95"/>
      <c r="AE32" s="91"/>
      <c r="AF32" s="4"/>
      <c r="AI32" s="12"/>
    </row>
    <row r="33" spans="1:35" ht="15" customHeight="1" x14ac:dyDescent="0.25">
      <c r="A33" s="112" t="s">
        <v>22</v>
      </c>
      <c r="B33" s="291">
        <v>0</v>
      </c>
      <c r="C33" s="291">
        <v>3.3889</v>
      </c>
      <c r="D33" s="291">
        <v>0</v>
      </c>
      <c r="E33" s="291">
        <v>0</v>
      </c>
      <c r="F33" s="290">
        <v>0</v>
      </c>
      <c r="G33"/>
      <c r="J33" s="101"/>
      <c r="K33" s="101"/>
      <c r="L33" s="101"/>
      <c r="M33" s="101"/>
      <c r="N33" s="31"/>
      <c r="O33" s="101"/>
      <c r="P33" s="101"/>
      <c r="Q33" s="101"/>
      <c r="R33" s="101"/>
      <c r="S33" s="101"/>
      <c r="AB33" s="96"/>
      <c r="AC33" s="31"/>
      <c r="AD33" s="95"/>
      <c r="AE33" s="91"/>
      <c r="AF33" s="4"/>
      <c r="AH33" s="17"/>
      <c r="AI33" s="12"/>
    </row>
    <row r="34" spans="1:35" ht="15" customHeight="1" x14ac:dyDescent="0.25">
      <c r="A34" s="112" t="s">
        <v>121</v>
      </c>
      <c r="B34" s="291">
        <v>0.08</v>
      </c>
      <c r="C34" s="291">
        <v>0</v>
      </c>
      <c r="D34" s="291">
        <v>0</v>
      </c>
      <c r="E34" s="291">
        <v>0</v>
      </c>
      <c r="F34" s="291">
        <v>0</v>
      </c>
      <c r="G34"/>
      <c r="J34" s="101"/>
      <c r="K34" s="101"/>
      <c r="L34" s="101"/>
      <c r="M34" s="101"/>
      <c r="N34" s="31"/>
      <c r="O34" s="101"/>
      <c r="P34" s="101"/>
      <c r="Q34" s="101"/>
      <c r="R34" s="101"/>
      <c r="S34" s="101"/>
      <c r="AB34" s="97"/>
      <c r="AC34" s="31"/>
      <c r="AD34" s="95"/>
      <c r="AE34" s="91"/>
      <c r="AF34" s="4"/>
      <c r="AI34" s="12"/>
    </row>
    <row r="35" spans="1:35" ht="15" customHeight="1" x14ac:dyDescent="0.25">
      <c r="A35" s="112" t="s">
        <v>52</v>
      </c>
      <c r="B35" s="291">
        <v>0.76429999999999998</v>
      </c>
      <c r="C35" s="291">
        <v>3.1143000000000001</v>
      </c>
      <c r="D35" s="291">
        <v>0.37690000000000001</v>
      </c>
      <c r="E35" s="291">
        <v>0</v>
      </c>
      <c r="F35" s="290">
        <v>0</v>
      </c>
      <c r="G35"/>
      <c r="J35" s="101"/>
      <c r="K35" s="101"/>
      <c r="L35" s="101"/>
      <c r="M35" s="101"/>
      <c r="N35" s="31"/>
      <c r="O35" s="47"/>
      <c r="P35" s="101"/>
      <c r="Q35" s="101"/>
      <c r="R35" s="101"/>
      <c r="S35" s="101"/>
      <c r="AB35" s="97"/>
      <c r="AC35" s="31"/>
      <c r="AD35" s="95"/>
      <c r="AE35" s="91"/>
      <c r="AF35" s="4"/>
      <c r="AG35" s="16"/>
      <c r="AI35" s="12"/>
    </row>
    <row r="36" spans="1:35" ht="15" customHeight="1" x14ac:dyDescent="0.25">
      <c r="A36" s="112" t="s">
        <v>38</v>
      </c>
      <c r="B36" s="291">
        <v>0.53769999999999996</v>
      </c>
      <c r="C36" s="291">
        <v>2.8294000000000001</v>
      </c>
      <c r="D36" s="291">
        <v>0.2581</v>
      </c>
      <c r="E36" s="291">
        <v>0</v>
      </c>
      <c r="F36" s="290">
        <v>0</v>
      </c>
      <c r="G36"/>
      <c r="L36" s="31"/>
      <c r="M36" s="46"/>
      <c r="N36" s="47"/>
      <c r="O36" s="47"/>
      <c r="P36" s="47"/>
      <c r="Q36" s="47"/>
      <c r="R36" s="31"/>
      <c r="AB36" s="96"/>
      <c r="AC36" s="31"/>
      <c r="AD36" s="95"/>
      <c r="AE36" s="91"/>
      <c r="AF36" s="4"/>
      <c r="AI36" s="12"/>
    </row>
    <row r="37" spans="1:35" ht="15.75" customHeight="1" x14ac:dyDescent="0.25">
      <c r="A37" s="112" t="s">
        <v>39</v>
      </c>
      <c r="B37" s="291">
        <v>0.4773</v>
      </c>
      <c r="C37" s="291">
        <v>3.2454999999999998</v>
      </c>
      <c r="D37" s="291">
        <v>0.22969999999999999</v>
      </c>
      <c r="E37" s="291">
        <v>0</v>
      </c>
      <c r="F37" s="290">
        <v>0</v>
      </c>
      <c r="G37"/>
      <c r="L37" s="31"/>
      <c r="M37" s="46"/>
      <c r="N37" s="47"/>
      <c r="O37" s="47"/>
      <c r="P37" s="47"/>
      <c r="Q37" s="47"/>
      <c r="R37" s="31"/>
      <c r="AB37" s="97"/>
      <c r="AC37" s="31"/>
      <c r="AD37" s="95"/>
      <c r="AE37" s="91"/>
      <c r="AF37" s="4"/>
      <c r="AH37" s="17"/>
      <c r="AI37" s="12"/>
    </row>
    <row r="38" spans="1:35" ht="15" customHeight="1" x14ac:dyDescent="0.25">
      <c r="A38" s="112" t="s">
        <v>23</v>
      </c>
      <c r="B38" s="291">
        <v>0.35570000000000002</v>
      </c>
      <c r="C38" s="291">
        <v>3.2397</v>
      </c>
      <c r="D38" s="291">
        <v>0.1613</v>
      </c>
      <c r="E38" s="291">
        <v>0</v>
      </c>
      <c r="F38" s="290">
        <v>0</v>
      </c>
      <c r="G38"/>
      <c r="L38" s="31"/>
      <c r="M38" s="46"/>
      <c r="N38" s="47"/>
      <c r="O38" s="47"/>
      <c r="P38" s="47"/>
      <c r="Q38" s="47"/>
      <c r="R38" s="31"/>
      <c r="AB38" s="97"/>
      <c r="AC38" s="31"/>
      <c r="AD38" s="95"/>
      <c r="AE38" s="91"/>
      <c r="AF38" s="4"/>
      <c r="AI38" s="12"/>
    </row>
    <row r="39" spans="1:35" ht="15" customHeight="1" x14ac:dyDescent="0.25">
      <c r="A39" s="112" t="s">
        <v>24</v>
      </c>
      <c r="B39" s="291">
        <v>0.2213</v>
      </c>
      <c r="C39" s="291">
        <v>3.1211000000000002</v>
      </c>
      <c r="D39" s="291">
        <v>0.1089</v>
      </c>
      <c r="E39" s="291">
        <v>0</v>
      </c>
      <c r="F39" s="290">
        <v>0</v>
      </c>
      <c r="G39"/>
      <c r="L39" s="31"/>
      <c r="M39" s="46"/>
      <c r="N39" s="47"/>
      <c r="O39" s="47"/>
      <c r="P39" s="47"/>
      <c r="Q39" s="47"/>
      <c r="R39" s="31"/>
      <c r="AB39" s="97"/>
      <c r="AC39" s="31"/>
      <c r="AD39" s="95"/>
      <c r="AE39" s="91"/>
      <c r="AF39" s="4"/>
      <c r="AI39" s="12"/>
    </row>
    <row r="40" spans="1:35" ht="15.75" customHeight="1" x14ac:dyDescent="0.25">
      <c r="A40" s="112" t="s">
        <v>25</v>
      </c>
      <c r="B40" s="292">
        <v>9.3600000000000003E-2</v>
      </c>
      <c r="C40" s="291">
        <v>3.1743999999999999</v>
      </c>
      <c r="D40" s="291">
        <v>4.1700000000000001E-2</v>
      </c>
      <c r="E40" s="291">
        <v>0</v>
      </c>
      <c r="F40" s="290">
        <v>0</v>
      </c>
      <c r="G40"/>
      <c r="L40" s="31"/>
      <c r="M40" s="46"/>
      <c r="N40" s="47"/>
      <c r="O40" s="47"/>
      <c r="P40" s="47"/>
      <c r="Q40" s="47"/>
      <c r="R40" s="31"/>
      <c r="AB40" s="97"/>
      <c r="AC40" s="31"/>
      <c r="AD40" s="95"/>
      <c r="AE40" s="91"/>
      <c r="AF40" s="4"/>
      <c r="AI40" s="12"/>
    </row>
    <row r="41" spans="1:35" ht="15" customHeight="1" x14ac:dyDescent="0.25">
      <c r="A41" s="111" t="s">
        <v>37</v>
      </c>
      <c r="B41" s="291">
        <v>0</v>
      </c>
      <c r="C41" s="291">
        <v>3.0329999999999999</v>
      </c>
      <c r="D41" s="291">
        <v>0</v>
      </c>
      <c r="E41" s="291">
        <v>0</v>
      </c>
      <c r="F41" s="291">
        <v>0</v>
      </c>
      <c r="G41"/>
      <c r="AB41" s="97"/>
      <c r="AC41" s="31"/>
      <c r="AD41" s="95"/>
      <c r="AE41" s="91"/>
      <c r="AF41" s="1"/>
      <c r="AI41" s="2"/>
    </row>
    <row r="42" spans="1:35" x14ac:dyDescent="0.25">
      <c r="A42" s="112" t="s">
        <v>35</v>
      </c>
      <c r="B42" s="290">
        <v>0</v>
      </c>
      <c r="C42" s="290">
        <v>0</v>
      </c>
      <c r="D42" s="290">
        <v>0</v>
      </c>
      <c r="E42" s="290">
        <v>0</v>
      </c>
      <c r="F42" s="290">
        <v>0</v>
      </c>
      <c r="G42"/>
      <c r="AB42" s="97"/>
      <c r="AC42" s="31"/>
      <c r="AD42" s="95"/>
      <c r="AE42" s="91"/>
      <c r="AF42" s="89"/>
      <c r="AI42" s="18"/>
    </row>
    <row r="43" spans="1:35" x14ac:dyDescent="0.25">
      <c r="A43" s="112" t="s">
        <v>31</v>
      </c>
      <c r="B43" s="291">
        <v>0</v>
      </c>
      <c r="C43" s="291">
        <v>2.9203999999999999</v>
      </c>
      <c r="D43" s="291">
        <v>0</v>
      </c>
      <c r="E43" s="291">
        <v>0</v>
      </c>
      <c r="F43" s="291">
        <v>0</v>
      </c>
      <c r="G43"/>
      <c r="J43" s="23" t="s">
        <v>100</v>
      </c>
      <c r="R43" s="23" t="s">
        <v>101</v>
      </c>
      <c r="AB43" s="96"/>
      <c r="AC43" s="31"/>
      <c r="AD43" s="95"/>
      <c r="AE43" s="31"/>
      <c r="AF43" s="89"/>
      <c r="AI43" s="19"/>
    </row>
    <row r="44" spans="1:35" x14ac:dyDescent="0.25">
      <c r="A44" s="112" t="s">
        <v>32</v>
      </c>
      <c r="B44" s="291">
        <v>8.1199999999999994E-2</v>
      </c>
      <c r="C44" s="291">
        <v>0</v>
      </c>
      <c r="D44" s="291">
        <v>0</v>
      </c>
      <c r="E44" s="291">
        <v>0</v>
      </c>
      <c r="F44" s="291">
        <v>0</v>
      </c>
      <c r="G44"/>
      <c r="J44" s="266" t="s">
        <v>102</v>
      </c>
      <c r="R44" s="266" t="s">
        <v>102</v>
      </c>
      <c r="AF44" s="89"/>
      <c r="AI44" s="18"/>
    </row>
    <row r="45" spans="1:35" x14ac:dyDescent="0.25">
      <c r="A45" s="112" t="s">
        <v>33</v>
      </c>
      <c r="B45" s="291">
        <v>0.58299999999999996</v>
      </c>
      <c r="C45" s="291">
        <v>2.7671999999999999</v>
      </c>
      <c r="D45" s="291">
        <v>0.25430000000000003</v>
      </c>
      <c r="E45" s="291">
        <v>0</v>
      </c>
      <c r="F45" s="291">
        <v>0</v>
      </c>
      <c r="G45"/>
      <c r="AF45" s="89"/>
      <c r="AI45" s="18"/>
    </row>
    <row r="46" spans="1:35" x14ac:dyDescent="0.25">
      <c r="A46" s="112" t="s">
        <v>34</v>
      </c>
      <c r="B46" s="291">
        <v>0.58299999999999996</v>
      </c>
      <c r="C46" s="291">
        <v>2.8224999999999998</v>
      </c>
      <c r="D46" s="291">
        <v>0.26650000000000001</v>
      </c>
      <c r="E46" s="291">
        <v>0</v>
      </c>
      <c r="F46" s="291">
        <v>0</v>
      </c>
      <c r="G46"/>
      <c r="AF46" s="89"/>
      <c r="AI46" s="19"/>
    </row>
    <row r="47" spans="1:35" x14ac:dyDescent="0.25">
      <c r="A47" s="112" t="s">
        <v>26</v>
      </c>
      <c r="B47" s="291">
        <v>0.50209999999999999</v>
      </c>
      <c r="C47" s="291">
        <v>2.7056</v>
      </c>
      <c r="D47" s="291">
        <v>0.22819999999999999</v>
      </c>
      <c r="E47" s="291">
        <v>0</v>
      </c>
      <c r="F47" s="291">
        <v>0</v>
      </c>
      <c r="G47"/>
      <c r="AF47" s="89"/>
      <c r="AI47" s="18"/>
    </row>
    <row r="48" spans="1:35" x14ac:dyDescent="0.25">
      <c r="A48" s="112" t="s">
        <v>27</v>
      </c>
      <c r="B48" s="291">
        <v>0.44869999999999999</v>
      </c>
      <c r="C48" s="291">
        <v>2.8496000000000001</v>
      </c>
      <c r="D48" s="291">
        <v>0.20710000000000001</v>
      </c>
      <c r="E48" s="291">
        <v>0</v>
      </c>
      <c r="F48" s="291">
        <v>0</v>
      </c>
      <c r="G48"/>
      <c r="AF48" s="89"/>
      <c r="AI48" s="19"/>
    </row>
    <row r="49" spans="1:35" x14ac:dyDescent="0.25">
      <c r="A49" s="111" t="s">
        <v>28</v>
      </c>
      <c r="B49" s="290">
        <v>0</v>
      </c>
      <c r="C49" s="290">
        <v>0</v>
      </c>
      <c r="D49" s="290">
        <v>0</v>
      </c>
      <c r="E49" s="290">
        <v>0</v>
      </c>
      <c r="F49" s="290">
        <v>0</v>
      </c>
      <c r="G49"/>
      <c r="AF49" s="89"/>
      <c r="AI49" s="19"/>
    </row>
    <row r="50" spans="1:35" x14ac:dyDescent="0.25">
      <c r="A50" s="111" t="s">
        <v>29</v>
      </c>
      <c r="B50" s="290">
        <v>0</v>
      </c>
      <c r="C50" s="290">
        <v>0</v>
      </c>
      <c r="D50" s="290">
        <v>0</v>
      </c>
      <c r="E50" s="290">
        <v>0</v>
      </c>
      <c r="F50" s="290">
        <v>0</v>
      </c>
      <c r="G50"/>
      <c r="AF50" s="89"/>
      <c r="AI50" s="18"/>
    </row>
    <row r="51" spans="1:35" x14ac:dyDescent="0.25">
      <c r="G51"/>
      <c r="AF51" s="89"/>
      <c r="AI51" s="19"/>
    </row>
    <row r="52" spans="1:35" x14ac:dyDescent="0.25">
      <c r="G52"/>
      <c r="AF52" s="89"/>
      <c r="AI52" s="20"/>
    </row>
    <row r="53" spans="1:35" x14ac:dyDescent="0.25">
      <c r="A53" s="113" t="s">
        <v>120</v>
      </c>
      <c r="B53" s="38"/>
      <c r="C53" s="38"/>
      <c r="D53" s="38"/>
      <c r="E53" s="38"/>
      <c r="F53" s="38"/>
      <c r="G53"/>
      <c r="AF53" s="89"/>
      <c r="AI53" s="18"/>
    </row>
    <row r="54" spans="1:35" x14ac:dyDescent="0.25">
      <c r="A54" s="35" t="s">
        <v>21</v>
      </c>
      <c r="B54" s="293">
        <v>0</v>
      </c>
      <c r="C54" s="293">
        <v>0</v>
      </c>
      <c r="D54" s="293">
        <v>0</v>
      </c>
      <c r="E54" s="293">
        <v>0</v>
      </c>
      <c r="F54" s="293">
        <v>0</v>
      </c>
      <c r="G54"/>
      <c r="AF54" s="89"/>
      <c r="AI54" s="18"/>
    </row>
    <row r="55" spans="1:35" x14ac:dyDescent="0.25">
      <c r="A55" s="36" t="s">
        <v>36</v>
      </c>
      <c r="B55" s="293">
        <v>0</v>
      </c>
      <c r="C55" s="293">
        <v>0</v>
      </c>
      <c r="D55" s="293">
        <v>0</v>
      </c>
      <c r="E55" s="293">
        <v>0</v>
      </c>
      <c r="F55" s="293">
        <v>0</v>
      </c>
      <c r="G55"/>
      <c r="AF55" s="89"/>
      <c r="AI55" s="21"/>
    </row>
    <row r="56" spans="1:35" x14ac:dyDescent="0.25">
      <c r="A56" s="36" t="s">
        <v>9</v>
      </c>
      <c r="B56" s="294">
        <v>8.7099999999999997E-2</v>
      </c>
      <c r="C56" s="295">
        <v>0</v>
      </c>
      <c r="D56" s="295">
        <v>0</v>
      </c>
      <c r="E56" s="295">
        <v>0</v>
      </c>
      <c r="F56" s="295">
        <v>0</v>
      </c>
      <c r="G56"/>
      <c r="AF56" s="89"/>
      <c r="AI56" s="22"/>
    </row>
    <row r="57" spans="1:35" x14ac:dyDescent="0.25">
      <c r="A57" s="37" t="s">
        <v>22</v>
      </c>
      <c r="B57" s="295">
        <v>0</v>
      </c>
      <c r="C57" s="295">
        <v>3.3279000000000001</v>
      </c>
      <c r="D57" s="295">
        <v>0</v>
      </c>
      <c r="E57" s="295">
        <v>0</v>
      </c>
      <c r="F57" s="295">
        <v>0</v>
      </c>
      <c r="G57"/>
      <c r="AF57" s="89"/>
    </row>
    <row r="58" spans="1:35" x14ac:dyDescent="0.25">
      <c r="A58" s="37" t="s">
        <v>121</v>
      </c>
      <c r="B58" s="295">
        <v>8.9499999999999996E-2</v>
      </c>
      <c r="C58" s="295">
        <v>0</v>
      </c>
      <c r="D58" s="295">
        <v>0</v>
      </c>
      <c r="E58" s="295">
        <v>0</v>
      </c>
      <c r="F58" s="295">
        <v>0</v>
      </c>
      <c r="G58"/>
      <c r="AF58" s="89"/>
    </row>
    <row r="59" spans="1:35" x14ac:dyDescent="0.25">
      <c r="A59" s="37" t="s">
        <v>52</v>
      </c>
      <c r="B59" s="295">
        <v>0.8014</v>
      </c>
      <c r="C59" s="295">
        <v>3.323</v>
      </c>
      <c r="D59" s="295">
        <v>0.38900000000000001</v>
      </c>
      <c r="E59" s="295">
        <v>0</v>
      </c>
      <c r="F59" s="295">
        <v>0</v>
      </c>
      <c r="G59"/>
      <c r="AB59" s="97"/>
      <c r="AC59" s="31"/>
      <c r="AD59" s="95"/>
      <c r="AE59" s="31"/>
      <c r="AF59" s="89"/>
    </row>
    <row r="60" spans="1:35" x14ac:dyDescent="0.25">
      <c r="A60" s="37" t="s">
        <v>38</v>
      </c>
      <c r="B60" s="295">
        <v>0.56879999999999997</v>
      </c>
      <c r="C60" s="295">
        <v>3.0019999999999998</v>
      </c>
      <c r="D60" s="295">
        <v>0.27260000000000001</v>
      </c>
      <c r="E60" s="295">
        <v>0</v>
      </c>
      <c r="F60" s="295">
        <v>0</v>
      </c>
      <c r="G60"/>
      <c r="AB60" s="97"/>
      <c r="AC60" s="31"/>
      <c r="AD60" s="95"/>
      <c r="AE60" s="31"/>
      <c r="AF60" s="89"/>
    </row>
    <row r="61" spans="1:35" x14ac:dyDescent="0.25">
      <c r="A61" s="37" t="s">
        <v>39</v>
      </c>
      <c r="B61" s="295">
        <v>0.45390000000000003</v>
      </c>
      <c r="C61" s="295">
        <v>3.0124</v>
      </c>
      <c r="D61" s="295">
        <v>0.20469999999999999</v>
      </c>
      <c r="E61" s="295">
        <v>0</v>
      </c>
      <c r="F61" s="295">
        <v>0</v>
      </c>
      <c r="G61"/>
      <c r="AB61" s="93"/>
      <c r="AC61" s="31"/>
      <c r="AD61" s="93"/>
    </row>
    <row r="62" spans="1:35" x14ac:dyDescent="0.25">
      <c r="A62" s="37" t="s">
        <v>23</v>
      </c>
      <c r="B62" s="295">
        <v>0.35449999999999998</v>
      </c>
      <c r="C62" s="295">
        <v>3.2635000000000001</v>
      </c>
      <c r="D62" s="295">
        <v>0.16159999999999999</v>
      </c>
      <c r="E62" s="295">
        <v>0</v>
      </c>
      <c r="F62" s="295">
        <v>0</v>
      </c>
      <c r="G62"/>
      <c r="AB62" s="92"/>
      <c r="AC62" s="98"/>
      <c r="AD62" s="99"/>
    </row>
    <row r="63" spans="1:35" x14ac:dyDescent="0.25">
      <c r="A63" s="37" t="s">
        <v>24</v>
      </c>
      <c r="B63" s="295">
        <v>0.22620000000000001</v>
      </c>
      <c r="C63" s="295">
        <v>3.0785999999999998</v>
      </c>
      <c r="D63" s="295">
        <v>8.5300000000000001E-2</v>
      </c>
      <c r="E63" s="295">
        <v>0</v>
      </c>
      <c r="F63" s="295">
        <v>0</v>
      </c>
      <c r="G63"/>
    </row>
    <row r="64" spans="1:35" x14ac:dyDescent="0.25">
      <c r="A64" s="37" t="s">
        <v>25</v>
      </c>
      <c r="B64" s="296">
        <v>9.3700000000000006E-2</v>
      </c>
      <c r="C64" s="295">
        <v>3.2734000000000001</v>
      </c>
      <c r="D64" s="295">
        <v>1.8800000000000001E-2</v>
      </c>
      <c r="E64" s="295">
        <v>0</v>
      </c>
      <c r="F64" s="295">
        <v>0</v>
      </c>
      <c r="G64"/>
    </row>
    <row r="65" spans="1:18" x14ac:dyDescent="0.25">
      <c r="A65" s="36" t="s">
        <v>37</v>
      </c>
      <c r="B65" s="295">
        <v>0</v>
      </c>
      <c r="C65" s="295">
        <v>3.4165999999999999</v>
      </c>
      <c r="D65" s="295">
        <v>0</v>
      </c>
      <c r="E65" s="295">
        <v>0</v>
      </c>
      <c r="F65" s="295">
        <v>0</v>
      </c>
      <c r="G65"/>
    </row>
    <row r="66" spans="1:18" x14ac:dyDescent="0.25">
      <c r="A66" s="37" t="s">
        <v>35</v>
      </c>
      <c r="B66" s="293">
        <v>0</v>
      </c>
      <c r="C66" s="293">
        <v>0</v>
      </c>
      <c r="D66" s="293">
        <v>0</v>
      </c>
      <c r="E66" s="293">
        <v>0</v>
      </c>
      <c r="F66" s="293">
        <v>0</v>
      </c>
      <c r="G66"/>
    </row>
    <row r="67" spans="1:18" x14ac:dyDescent="0.25">
      <c r="A67" s="37" t="s">
        <v>31</v>
      </c>
      <c r="B67" s="295">
        <v>0</v>
      </c>
      <c r="C67" s="295">
        <v>2.9839000000000002</v>
      </c>
      <c r="D67" s="295">
        <v>0</v>
      </c>
      <c r="E67" s="295">
        <v>0</v>
      </c>
      <c r="F67" s="295">
        <v>0</v>
      </c>
      <c r="G67"/>
    </row>
    <row r="68" spans="1:18" x14ac:dyDescent="0.25">
      <c r="A68" s="37" t="s">
        <v>32</v>
      </c>
      <c r="B68" s="295">
        <v>8.1699999999999995E-2</v>
      </c>
      <c r="C68" s="295">
        <v>0</v>
      </c>
      <c r="D68" s="295">
        <v>0</v>
      </c>
      <c r="E68" s="295">
        <v>0</v>
      </c>
      <c r="F68" s="295">
        <v>0</v>
      </c>
      <c r="G68"/>
    </row>
    <row r="69" spans="1:18" x14ac:dyDescent="0.25">
      <c r="A69" s="37" t="s">
        <v>33</v>
      </c>
      <c r="B69" s="295">
        <v>0.5756</v>
      </c>
      <c r="C69" s="295">
        <v>2.7469000000000001</v>
      </c>
      <c r="D69" s="295">
        <v>0.27679999999999999</v>
      </c>
      <c r="E69" s="295">
        <v>0</v>
      </c>
      <c r="F69" s="295">
        <v>0</v>
      </c>
      <c r="G69"/>
    </row>
    <row r="70" spans="1:18" x14ac:dyDescent="0.25">
      <c r="A70" s="37" t="s">
        <v>34</v>
      </c>
      <c r="B70" s="295">
        <v>0.5847</v>
      </c>
      <c r="C70" s="295">
        <v>2.8203</v>
      </c>
      <c r="D70" s="295">
        <v>0.26750000000000002</v>
      </c>
      <c r="E70" s="295">
        <v>0</v>
      </c>
      <c r="F70" s="295">
        <v>0</v>
      </c>
      <c r="G70"/>
    </row>
    <row r="71" spans="1:18" x14ac:dyDescent="0.25">
      <c r="A71" s="37" t="s">
        <v>26</v>
      </c>
      <c r="B71" s="295">
        <v>0.50749999999999995</v>
      </c>
      <c r="C71" s="295">
        <v>2.8102999999999998</v>
      </c>
      <c r="D71" s="295">
        <v>0.23599999999999999</v>
      </c>
      <c r="E71" s="295">
        <v>0</v>
      </c>
      <c r="F71" s="295">
        <v>0</v>
      </c>
    </row>
    <row r="72" spans="1:18" x14ac:dyDescent="0.25">
      <c r="A72" s="37" t="s">
        <v>27</v>
      </c>
      <c r="B72" s="295">
        <v>0.46700000000000003</v>
      </c>
      <c r="C72" s="295">
        <v>2.9887000000000001</v>
      </c>
      <c r="D72" s="295">
        <v>0.21870000000000001</v>
      </c>
      <c r="E72" s="295">
        <v>0</v>
      </c>
      <c r="F72" s="295">
        <v>0</v>
      </c>
      <c r="L72" s="29"/>
      <c r="M72" s="29"/>
      <c r="N72" s="29"/>
      <c r="O72" s="29"/>
      <c r="P72" s="29"/>
      <c r="Q72" s="29"/>
      <c r="R72" s="29"/>
    </row>
    <row r="73" spans="1:18" x14ac:dyDescent="0.25">
      <c r="A73" s="36" t="s">
        <v>28</v>
      </c>
      <c r="B73" s="295">
        <v>0</v>
      </c>
      <c r="C73" s="295">
        <v>0</v>
      </c>
      <c r="D73" s="295">
        <v>0</v>
      </c>
      <c r="E73" s="295">
        <v>0</v>
      </c>
      <c r="F73" s="295">
        <v>0</v>
      </c>
      <c r="L73" s="29"/>
      <c r="M73" s="29"/>
      <c r="N73" s="29"/>
      <c r="O73" s="29"/>
      <c r="P73" s="29"/>
      <c r="Q73" s="29"/>
      <c r="R73" s="29"/>
    </row>
    <row r="74" spans="1:18" x14ac:dyDescent="0.25">
      <c r="A74" s="36" t="s">
        <v>29</v>
      </c>
      <c r="B74" s="293">
        <v>0</v>
      </c>
      <c r="C74" s="293">
        <v>0</v>
      </c>
      <c r="D74" s="293">
        <v>0</v>
      </c>
      <c r="E74" s="293">
        <v>0</v>
      </c>
      <c r="F74" s="293">
        <v>0</v>
      </c>
      <c r="L74" s="29"/>
      <c r="M74" s="29"/>
      <c r="N74" s="29"/>
      <c r="O74" s="29"/>
      <c r="P74" s="29"/>
      <c r="Q74" s="29"/>
      <c r="R74" s="29"/>
    </row>
    <row r="75" spans="1:18" x14ac:dyDescent="0.25">
      <c r="L75" s="29"/>
      <c r="M75" s="29"/>
      <c r="N75" s="29"/>
      <c r="O75" s="29"/>
      <c r="P75" s="29"/>
      <c r="Q75" s="29"/>
      <c r="R75" s="29"/>
    </row>
    <row r="76" spans="1:18" x14ac:dyDescent="0.25">
      <c r="L76" s="29"/>
      <c r="M76" s="29"/>
      <c r="N76" s="29"/>
      <c r="O76" s="29"/>
      <c r="P76" s="29"/>
      <c r="Q76" s="29"/>
      <c r="R76" s="29"/>
    </row>
    <row r="77" spans="1:18" x14ac:dyDescent="0.25">
      <c r="L77" s="29"/>
      <c r="M77" s="29"/>
      <c r="N77" s="29"/>
      <c r="O77" s="29"/>
      <c r="P77" s="29"/>
      <c r="Q77" s="29"/>
      <c r="R77" s="29"/>
    </row>
    <row r="78" spans="1:18" x14ac:dyDescent="0.25">
      <c r="L78" s="29"/>
      <c r="M78" s="29"/>
      <c r="N78" s="29"/>
      <c r="O78" s="29"/>
      <c r="P78" s="29"/>
      <c r="Q78" s="29"/>
      <c r="R78" s="29"/>
    </row>
    <row r="79" spans="1:18" x14ac:dyDescent="0.25">
      <c r="L79" s="29"/>
      <c r="M79" s="29"/>
      <c r="N79" s="29"/>
      <c r="O79" s="29"/>
      <c r="P79" s="29"/>
      <c r="Q79" s="29"/>
      <c r="R79" s="29"/>
    </row>
    <row r="80" spans="1:18" x14ac:dyDescent="0.25">
      <c r="L80" s="29"/>
      <c r="M80" s="29"/>
      <c r="N80" s="29"/>
      <c r="O80" s="29"/>
      <c r="P80" s="29"/>
      <c r="Q80" s="29"/>
      <c r="R80" s="29"/>
    </row>
    <row r="81" spans="12:18" x14ac:dyDescent="0.25">
      <c r="L81" s="29"/>
      <c r="M81" s="29"/>
      <c r="N81" s="29"/>
      <c r="O81" s="29"/>
      <c r="P81" s="29"/>
      <c r="Q81" s="29"/>
      <c r="R81" s="29"/>
    </row>
    <row r="82" spans="12:18" x14ac:dyDescent="0.25">
      <c r="L82" s="29"/>
      <c r="M82" s="29"/>
      <c r="N82" s="29"/>
      <c r="O82" s="29"/>
      <c r="P82" s="29"/>
      <c r="Q82" s="29"/>
      <c r="R82" s="29"/>
    </row>
    <row r="83" spans="12:18" x14ac:dyDescent="0.25">
      <c r="L83" s="29"/>
      <c r="M83" s="29"/>
      <c r="N83" s="29"/>
      <c r="O83" s="29"/>
      <c r="P83" s="29"/>
      <c r="Q83" s="29"/>
      <c r="R83" s="29"/>
    </row>
    <row r="84" spans="12:18" x14ac:dyDescent="0.25">
      <c r="L84" s="29"/>
      <c r="M84" s="29"/>
      <c r="N84" s="29"/>
      <c r="O84" s="29"/>
      <c r="P84" s="29"/>
      <c r="Q84" s="29"/>
      <c r="R84" s="29"/>
    </row>
    <row r="85" spans="12:18" x14ac:dyDescent="0.25">
      <c r="L85" s="29"/>
      <c r="M85" s="29"/>
      <c r="N85" s="29"/>
      <c r="O85" s="29"/>
      <c r="P85" s="29"/>
      <c r="Q85" s="29"/>
      <c r="R85" s="29"/>
    </row>
    <row r="86" spans="12:18" x14ac:dyDescent="0.25">
      <c r="L86" s="29"/>
      <c r="M86" s="29"/>
      <c r="N86" s="29"/>
      <c r="O86" s="29"/>
      <c r="P86" s="29"/>
      <c r="Q86" s="29"/>
      <c r="R86" s="29"/>
    </row>
    <row r="87" spans="12:18" x14ac:dyDescent="0.25">
      <c r="L87" s="29"/>
      <c r="M87" s="29"/>
      <c r="N87" s="29"/>
      <c r="O87" s="29"/>
      <c r="P87" s="29"/>
      <c r="Q87" s="29"/>
      <c r="R87" s="29"/>
    </row>
    <row r="88" spans="12:18" x14ac:dyDescent="0.25">
      <c r="L88" s="29"/>
      <c r="M88" s="29"/>
      <c r="N88" s="29"/>
      <c r="O88" s="29"/>
      <c r="P88" s="29"/>
      <c r="Q88" s="29"/>
      <c r="R88" s="29"/>
    </row>
    <row r="89" spans="12:18" x14ac:dyDescent="0.25">
      <c r="L89" s="29"/>
      <c r="M89" s="29"/>
      <c r="N89" s="29"/>
      <c r="O89" s="29"/>
      <c r="P89" s="29"/>
      <c r="Q89" s="29"/>
      <c r="R89" s="29"/>
    </row>
    <row r="90" spans="12:18" x14ac:dyDescent="0.25">
      <c r="L90" s="29"/>
      <c r="M90" s="29"/>
      <c r="N90" s="29"/>
      <c r="O90" s="29"/>
      <c r="P90" s="29"/>
      <c r="Q90" s="29"/>
      <c r="R90" s="29"/>
    </row>
    <row r="91" spans="12:18" x14ac:dyDescent="0.25">
      <c r="L91" s="29"/>
      <c r="M91" s="29"/>
      <c r="N91" s="29"/>
      <c r="O91" s="29"/>
      <c r="P91" s="29"/>
      <c r="Q91" s="29"/>
      <c r="R91" s="29"/>
    </row>
    <row r="92" spans="12:18" x14ac:dyDescent="0.25">
      <c r="L92" s="29"/>
      <c r="M92" s="29"/>
      <c r="N92" s="29"/>
      <c r="O92" s="29"/>
      <c r="P92" s="29"/>
      <c r="Q92" s="29"/>
      <c r="R92" s="29"/>
    </row>
  </sheetData>
  <mergeCells count="16">
    <mergeCell ref="B3:E3"/>
    <mergeCell ref="H6:H25"/>
    <mergeCell ref="Z28:AB28"/>
    <mergeCell ref="H4:H5"/>
    <mergeCell ref="I4:I5"/>
    <mergeCell ref="J4:J5"/>
    <mergeCell ref="K4:Y4"/>
    <mergeCell ref="AD4:AD5"/>
    <mergeCell ref="AE4:AE5"/>
    <mergeCell ref="K5:M5"/>
    <mergeCell ref="N5:P5"/>
    <mergeCell ref="Q5:S5"/>
    <mergeCell ref="T5:V5"/>
    <mergeCell ref="W5:Y5"/>
    <mergeCell ref="Z5:AB5"/>
    <mergeCell ref="AC4:AC5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Prism9.Document" shapeId="10247" r:id="rId4">
          <objectPr defaultSize="0" autoPict="0" r:id="rId5">
            <anchor moveWithCells="1" sizeWithCells="1">
              <from>
                <xdr:col>9</xdr:col>
                <xdr:colOff>0</xdr:colOff>
                <xdr:row>27</xdr:row>
                <xdr:rowOff>0</xdr:rowOff>
              </from>
              <to>
                <xdr:col>15</xdr:col>
                <xdr:colOff>438150</xdr:colOff>
                <xdr:row>40</xdr:row>
                <xdr:rowOff>85725</xdr:rowOff>
              </to>
            </anchor>
          </objectPr>
        </oleObject>
      </mc:Choice>
      <mc:Fallback>
        <oleObject progId="Prism9.Document" shapeId="10247" r:id="rId4"/>
      </mc:Fallback>
    </mc:AlternateContent>
    <mc:AlternateContent xmlns:mc="http://schemas.openxmlformats.org/markup-compatibility/2006">
      <mc:Choice Requires="x14">
        <oleObject progId="Prism9.Document" shapeId="10248" r:id="rId6">
          <objectPr defaultSize="0" r:id="rId7">
            <anchor moveWithCells="1">
              <from>
                <xdr:col>17</xdr:col>
                <xdr:colOff>0</xdr:colOff>
                <xdr:row>27</xdr:row>
                <xdr:rowOff>0</xdr:rowOff>
              </from>
              <to>
                <xdr:col>23</xdr:col>
                <xdr:colOff>0</xdr:colOff>
                <xdr:row>41</xdr:row>
                <xdr:rowOff>142875</xdr:rowOff>
              </to>
            </anchor>
          </objectPr>
        </oleObject>
      </mc:Choice>
      <mc:Fallback>
        <oleObject progId="Prism9.Document" shapeId="10248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93FB5-CFB0-4F6E-B10A-D9073C9B11DE}">
  <dimension ref="A1:AP86"/>
  <sheetViews>
    <sheetView zoomScale="70" zoomScaleNormal="70" workbookViewId="0">
      <selection activeCell="R28" sqref="R28"/>
    </sheetView>
  </sheetViews>
  <sheetFormatPr defaultRowHeight="15" x14ac:dyDescent="0.25"/>
  <cols>
    <col min="1" max="1" width="22" style="23" bestFit="1" customWidth="1"/>
    <col min="2" max="6" width="12" style="24" customWidth="1"/>
    <col min="7" max="7" width="9.140625" style="24"/>
    <col min="8" max="8" width="13.85546875" style="25" customWidth="1"/>
    <col min="9" max="9" width="30.28515625" style="25" customWidth="1"/>
    <col min="10" max="10" width="9.140625" style="25"/>
    <col min="11" max="18" width="9.140625" style="24"/>
    <col min="19" max="19" width="11.5703125" style="24" customWidth="1"/>
    <col min="20" max="20" width="11.42578125" style="24" customWidth="1"/>
    <col min="21" max="31" width="9.140625" style="24"/>
    <col min="33" max="33" width="11.5703125" customWidth="1"/>
    <col min="34" max="34" width="8.140625" bestFit="1" customWidth="1"/>
    <col min="35" max="35" width="11.28515625" customWidth="1"/>
    <col min="38" max="38" width="16.42578125" bestFit="1" customWidth="1"/>
  </cols>
  <sheetData>
    <row r="1" spans="1:38" ht="18" x14ac:dyDescent="0.25">
      <c r="A1" s="264" t="s">
        <v>96</v>
      </c>
      <c r="I1" s="2" t="s">
        <v>116</v>
      </c>
    </row>
    <row r="2" spans="1:38" ht="18.75" x14ac:dyDescent="0.3">
      <c r="A2" s="282"/>
      <c r="I2" t="s">
        <v>125</v>
      </c>
    </row>
    <row r="3" spans="1:38" ht="16.5" thickBot="1" x14ac:dyDescent="0.3">
      <c r="A3" s="283" t="s">
        <v>104</v>
      </c>
      <c r="B3" s="315" t="s">
        <v>113</v>
      </c>
      <c r="C3" s="315"/>
      <c r="D3" s="315"/>
      <c r="E3" s="315"/>
      <c r="Q3" s="84"/>
      <c r="R3" s="84"/>
    </row>
    <row r="4" spans="1:38" ht="15.75" thickBot="1" x14ac:dyDescent="0.3">
      <c r="A4" s="27"/>
      <c r="B4" s="28" t="s">
        <v>3</v>
      </c>
      <c r="C4" s="28" t="s">
        <v>4</v>
      </c>
      <c r="D4" s="28" t="s">
        <v>5</v>
      </c>
      <c r="E4" s="28" t="s">
        <v>16</v>
      </c>
      <c r="F4" s="28" t="s">
        <v>6</v>
      </c>
      <c r="G4" s="269"/>
      <c r="H4" s="305" t="s">
        <v>10</v>
      </c>
      <c r="I4" s="313" t="s">
        <v>11</v>
      </c>
      <c r="J4" s="320" t="s">
        <v>12</v>
      </c>
      <c r="K4" s="321" t="s">
        <v>3</v>
      </c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86"/>
      <c r="AA4" s="86"/>
      <c r="AB4" s="86"/>
      <c r="AC4" s="313" t="s">
        <v>13</v>
      </c>
      <c r="AD4" s="303" t="s">
        <v>14</v>
      </c>
      <c r="AE4" s="305" t="s">
        <v>15</v>
      </c>
      <c r="AG4" s="3"/>
      <c r="AH4" s="3"/>
      <c r="AI4" s="3"/>
      <c r="AJ4" s="3"/>
      <c r="AK4" s="3"/>
      <c r="AL4" s="3"/>
    </row>
    <row r="5" spans="1:38" ht="15.75" thickBot="1" x14ac:dyDescent="0.3">
      <c r="A5" s="103" t="s">
        <v>118</v>
      </c>
      <c r="B5" s="104"/>
      <c r="C5" s="104"/>
      <c r="D5" s="104"/>
      <c r="E5" s="104"/>
      <c r="F5" s="104"/>
      <c r="G5"/>
      <c r="H5" s="316"/>
      <c r="I5" s="322"/>
      <c r="J5" s="323"/>
      <c r="K5" s="307" t="s">
        <v>17</v>
      </c>
      <c r="L5" s="308"/>
      <c r="M5" s="309"/>
      <c r="N5" s="307" t="s">
        <v>18</v>
      </c>
      <c r="O5" s="308"/>
      <c r="P5" s="309"/>
      <c r="Q5" s="307" t="s">
        <v>19</v>
      </c>
      <c r="R5" s="308"/>
      <c r="S5" s="309"/>
      <c r="T5" s="307" t="s">
        <v>20</v>
      </c>
      <c r="U5" s="308"/>
      <c r="V5" s="309"/>
      <c r="W5" s="310" t="s">
        <v>40</v>
      </c>
      <c r="X5" s="311"/>
      <c r="Y5" s="312"/>
      <c r="Z5" s="310" t="s">
        <v>30</v>
      </c>
      <c r="AA5" s="311"/>
      <c r="AB5" s="312"/>
      <c r="AC5" s="322"/>
      <c r="AD5" s="324">
        <v>0</v>
      </c>
      <c r="AE5" s="316">
        <v>0</v>
      </c>
      <c r="AG5" s="3"/>
      <c r="AH5" s="3"/>
      <c r="AI5" s="3"/>
      <c r="AJ5" s="3"/>
      <c r="AK5" s="3"/>
      <c r="AL5" s="3"/>
    </row>
    <row r="6" spans="1:38" ht="15.75" thickBot="1" x14ac:dyDescent="0.3">
      <c r="A6" s="105" t="s">
        <v>21</v>
      </c>
      <c r="B6" s="286">
        <v>0</v>
      </c>
      <c r="C6" s="286">
        <v>0</v>
      </c>
      <c r="D6" s="286">
        <v>0</v>
      </c>
      <c r="E6" s="286">
        <v>0</v>
      </c>
      <c r="F6" s="286">
        <v>0</v>
      </c>
      <c r="G6"/>
      <c r="H6" s="305" t="s">
        <v>6</v>
      </c>
      <c r="I6" s="227" t="s">
        <v>36</v>
      </c>
      <c r="J6" s="86">
        <v>0</v>
      </c>
      <c r="K6" s="125">
        <f>B7</f>
        <v>0</v>
      </c>
      <c r="L6" s="126">
        <f>B24</f>
        <v>0</v>
      </c>
      <c r="M6" s="127">
        <f>B41</f>
        <v>0</v>
      </c>
      <c r="N6" s="51">
        <f t="shared" ref="N6:N17" si="0">(K6-$AB$23)/$AA$23</f>
        <v>-0.21843687374749499</v>
      </c>
      <c r="O6" s="51">
        <f t="shared" ref="O6:O17" si="1">(L6-$AB$23)/$AA$23</f>
        <v>-0.21843687374749499</v>
      </c>
      <c r="P6" s="51">
        <f t="shared" ref="P6:P17" si="2">(M6-$AB$23)/$AA$23</f>
        <v>-0.21843687374749499</v>
      </c>
      <c r="Q6" s="130">
        <f t="shared" ref="Q6:S7" si="3">N6</f>
        <v>-0.21843687374749499</v>
      </c>
      <c r="R6" s="131">
        <f t="shared" si="3"/>
        <v>-0.21843687374749499</v>
      </c>
      <c r="S6" s="131">
        <f t="shared" si="3"/>
        <v>-0.21843687374749499</v>
      </c>
      <c r="T6" s="51">
        <f t="shared" ref="T6:V17" si="4">(Q6/4000)/10</f>
        <v>-5.4609218436873743E-6</v>
      </c>
      <c r="U6" s="51">
        <f t="shared" si="4"/>
        <v>-5.4609218436873743E-6</v>
      </c>
      <c r="V6" s="51">
        <f t="shared" si="4"/>
        <v>-5.4609218436873743E-6</v>
      </c>
      <c r="W6" s="50"/>
      <c r="X6" s="51"/>
      <c r="Y6" s="52"/>
      <c r="Z6" s="133"/>
      <c r="AA6" s="133"/>
      <c r="AB6" s="133"/>
      <c r="AC6" s="134"/>
      <c r="AD6" s="51"/>
      <c r="AE6" s="135"/>
      <c r="AG6" s="3"/>
      <c r="AH6" s="5"/>
      <c r="AI6" s="3"/>
      <c r="AJ6" s="3"/>
      <c r="AK6" s="3"/>
      <c r="AL6" s="3"/>
    </row>
    <row r="7" spans="1:38" ht="15.75" thickBot="1" x14ac:dyDescent="0.3">
      <c r="A7" s="106" t="s">
        <v>36</v>
      </c>
      <c r="B7" s="287">
        <v>0</v>
      </c>
      <c r="C7" s="287">
        <v>0</v>
      </c>
      <c r="D7" s="287">
        <v>0</v>
      </c>
      <c r="E7" s="287">
        <v>0</v>
      </c>
      <c r="F7" s="287">
        <v>0</v>
      </c>
      <c r="G7"/>
      <c r="H7" s="316"/>
      <c r="I7" s="228" t="s">
        <v>51</v>
      </c>
      <c r="J7" s="224">
        <v>0.1</v>
      </c>
      <c r="K7" s="219">
        <f>B8</f>
        <v>1.84E-2</v>
      </c>
      <c r="L7" s="220">
        <f>B25</f>
        <v>1.41E-2</v>
      </c>
      <c r="M7" s="221">
        <f>B42</f>
        <v>1.84E-2</v>
      </c>
      <c r="N7" s="153">
        <f t="shared" si="0"/>
        <v>-0.12625250501002003</v>
      </c>
      <c r="O7" s="153">
        <f t="shared" si="1"/>
        <v>-0.14779559118236471</v>
      </c>
      <c r="P7" s="153">
        <f t="shared" si="2"/>
        <v>-0.12625250501002003</v>
      </c>
      <c r="Q7" s="156">
        <f t="shared" si="3"/>
        <v>-0.12625250501002003</v>
      </c>
      <c r="R7" s="157">
        <f t="shared" si="3"/>
        <v>-0.14779559118236471</v>
      </c>
      <c r="S7" s="157">
        <f t="shared" si="3"/>
        <v>-0.12625250501002003</v>
      </c>
      <c r="T7" s="153">
        <f t="shared" si="4"/>
        <v>-3.1563126252505008E-6</v>
      </c>
      <c r="U7" s="153">
        <f t="shared" si="4"/>
        <v>-3.6948897795591178E-6</v>
      </c>
      <c r="V7" s="153">
        <f t="shared" si="4"/>
        <v>-3.1563126252505008E-6</v>
      </c>
      <c r="W7" s="155">
        <f t="shared" ref="W7" si="5">T7/J7</f>
        <v>-3.1563126252505008E-5</v>
      </c>
      <c r="X7" s="153">
        <f t="shared" ref="X7" si="6">U7/J7</f>
        <v>-3.6948897795591179E-5</v>
      </c>
      <c r="Y7" s="154">
        <f>V7/J7</f>
        <v>-3.1563126252505008E-5</v>
      </c>
      <c r="Z7" s="159">
        <f>1-((W7)/W$9)</f>
        <v>1.0000243789180403</v>
      </c>
      <c r="AA7" s="159">
        <f>1-((X7)/X$9)</f>
        <v>1.0000283784823765</v>
      </c>
      <c r="AB7" s="159">
        <f>1-((Y7)/Y$9)</f>
        <v>1.0000237198795181</v>
      </c>
      <c r="AC7" s="155">
        <f t="shared" ref="AC7:AC9" si="7">AVERAGE(W7:Y7)</f>
        <v>-3.3358383433533725E-5</v>
      </c>
      <c r="AD7" s="153">
        <f t="shared" ref="AD7:AD9" si="8">STDEV(W7:Y7)</f>
        <v>3.1094766501946273E-6</v>
      </c>
      <c r="AE7" s="160">
        <f t="shared" ref="AE7:AE9" si="9">AD7/AC7</f>
        <v>-9.3214248717724324E-2</v>
      </c>
      <c r="AG7" s="3"/>
      <c r="AH7" s="5"/>
      <c r="AI7" s="6"/>
      <c r="AJ7" s="6"/>
      <c r="AK7" s="6"/>
      <c r="AL7" s="7"/>
    </row>
    <row r="8" spans="1:38" ht="15.75" thickBot="1" x14ac:dyDescent="0.3">
      <c r="A8" s="240" t="s">
        <v>51</v>
      </c>
      <c r="B8" s="288">
        <v>1.84E-2</v>
      </c>
      <c r="C8" s="288">
        <v>0</v>
      </c>
      <c r="D8" s="288">
        <v>0</v>
      </c>
      <c r="E8" s="288">
        <v>0</v>
      </c>
      <c r="F8" s="288">
        <v>0</v>
      </c>
      <c r="G8"/>
      <c r="H8" s="316"/>
      <c r="I8" s="228" t="s">
        <v>53</v>
      </c>
      <c r="J8" s="85">
        <v>0</v>
      </c>
      <c r="K8" s="141">
        <f>B9</f>
        <v>0</v>
      </c>
      <c r="L8" s="140">
        <f>B26</f>
        <v>0</v>
      </c>
      <c r="M8" s="142">
        <f>B43</f>
        <v>0</v>
      </c>
      <c r="N8" s="40">
        <f t="shared" si="0"/>
        <v>-0.21843687374749499</v>
      </c>
      <c r="O8" s="40">
        <f t="shared" si="1"/>
        <v>-0.21843687374749499</v>
      </c>
      <c r="P8" s="40">
        <f t="shared" si="2"/>
        <v>-0.21843687374749499</v>
      </c>
      <c r="Q8" s="61">
        <f t="shared" ref="Q8:S16" si="10">N8*800</f>
        <v>-174.749498997996</v>
      </c>
      <c r="R8" s="62">
        <f t="shared" si="10"/>
        <v>-174.749498997996</v>
      </c>
      <c r="S8" s="62">
        <f t="shared" si="10"/>
        <v>-174.749498997996</v>
      </c>
      <c r="T8" s="40">
        <f t="shared" si="4"/>
        <v>-4.3687374749498999E-3</v>
      </c>
      <c r="U8" s="40">
        <f t="shared" si="4"/>
        <v>-4.3687374749498999E-3</v>
      </c>
      <c r="V8" s="40">
        <f t="shared" si="4"/>
        <v>-4.3687374749498999E-3</v>
      </c>
      <c r="W8" s="53"/>
      <c r="X8" s="40"/>
      <c r="Y8" s="54"/>
      <c r="Z8" s="64"/>
      <c r="AA8" s="64"/>
      <c r="AB8" s="64"/>
      <c r="AC8" s="53"/>
      <c r="AD8" s="40"/>
      <c r="AE8" s="41"/>
      <c r="AG8" s="8"/>
      <c r="AH8" s="9"/>
      <c r="AI8" s="10"/>
      <c r="AJ8" s="10"/>
      <c r="AK8" s="10"/>
      <c r="AL8" s="11"/>
    </row>
    <row r="9" spans="1:38" x14ac:dyDescent="0.25">
      <c r="A9" s="240" t="s">
        <v>53</v>
      </c>
      <c r="B9" s="288">
        <v>0</v>
      </c>
      <c r="C9" s="288">
        <v>0</v>
      </c>
      <c r="D9" s="288">
        <v>0</v>
      </c>
      <c r="E9" s="288">
        <v>0</v>
      </c>
      <c r="F9" s="288">
        <v>5.1540999999999997</v>
      </c>
      <c r="G9"/>
      <c r="H9" s="316"/>
      <c r="I9" s="226" t="s">
        <v>54</v>
      </c>
      <c r="J9" s="209">
        <v>0.1</v>
      </c>
      <c r="K9" s="210">
        <f t="shared" ref="K9:K15" si="11">B10-$K$7</f>
        <v>1.3357000000000001</v>
      </c>
      <c r="L9" s="211">
        <f t="shared" ref="L9:L15" si="12">B27-$L$7</f>
        <v>1.343</v>
      </c>
      <c r="M9" s="212">
        <f t="shared" ref="M9:M15" si="13">B44-$M$7</f>
        <v>1.3715999999999999</v>
      </c>
      <c r="N9" s="161">
        <f t="shared" si="0"/>
        <v>6.4734468937875755</v>
      </c>
      <c r="O9" s="161">
        <f t="shared" si="1"/>
        <v>6.5100200400801596</v>
      </c>
      <c r="P9" s="161">
        <f t="shared" si="2"/>
        <v>6.6533066132264524</v>
      </c>
      <c r="Q9" s="164">
        <f t="shared" si="10"/>
        <v>5178.7575150300609</v>
      </c>
      <c r="R9" s="165">
        <f t="shared" si="10"/>
        <v>5208.016032064128</v>
      </c>
      <c r="S9" s="165">
        <f t="shared" si="10"/>
        <v>5322.645290581162</v>
      </c>
      <c r="T9" s="161">
        <f t="shared" si="4"/>
        <v>0.12946893787575151</v>
      </c>
      <c r="U9" s="161">
        <f t="shared" si="4"/>
        <v>0.13020040080160319</v>
      </c>
      <c r="V9" s="161">
        <f t="shared" si="4"/>
        <v>0.13306613226452907</v>
      </c>
      <c r="W9" s="163">
        <f>T9/J9</f>
        <v>1.2946893787575149</v>
      </c>
      <c r="X9" s="161">
        <f>U9/J9</f>
        <v>1.3020040080160318</v>
      </c>
      <c r="Y9" s="162">
        <f>V9/J9</f>
        <v>1.3306613226452906</v>
      </c>
      <c r="Z9" s="167">
        <f t="shared" ref="Z9:AB15" si="14">1-((W9)/W$9)</f>
        <v>0</v>
      </c>
      <c r="AA9" s="167">
        <f t="shared" si="14"/>
        <v>0</v>
      </c>
      <c r="AB9" s="167">
        <f t="shared" si="14"/>
        <v>0</v>
      </c>
      <c r="AC9" s="163">
        <f t="shared" si="7"/>
        <v>1.3091182364729457</v>
      </c>
      <c r="AD9" s="161">
        <f t="shared" si="8"/>
        <v>1.9011953389096926E-2</v>
      </c>
      <c r="AE9" s="168">
        <f t="shared" si="9"/>
        <v>1.4522716787079016E-2</v>
      </c>
      <c r="AG9" s="3"/>
      <c r="AH9" s="5"/>
      <c r="AI9" s="6"/>
      <c r="AJ9" s="6"/>
      <c r="AK9" s="6"/>
      <c r="AL9" s="7"/>
    </row>
    <row r="10" spans="1:38" x14ac:dyDescent="0.25">
      <c r="A10" s="240" t="s">
        <v>54</v>
      </c>
      <c r="B10" s="288">
        <v>1.3541000000000001</v>
      </c>
      <c r="C10" s="288">
        <v>0</v>
      </c>
      <c r="D10" s="288">
        <v>0</v>
      </c>
      <c r="E10" s="288">
        <v>0</v>
      </c>
      <c r="F10" s="288">
        <v>4.2476000000000003</v>
      </c>
      <c r="G10"/>
      <c r="H10" s="316"/>
      <c r="I10" s="226" t="s">
        <v>61</v>
      </c>
      <c r="J10" s="213">
        <v>0.1</v>
      </c>
      <c r="K10" s="206">
        <f t="shared" si="11"/>
        <v>0.99839999999999995</v>
      </c>
      <c r="L10" s="207">
        <f t="shared" si="12"/>
        <v>1.0096000000000001</v>
      </c>
      <c r="M10" s="208">
        <f t="shared" si="13"/>
        <v>1.0052000000000001</v>
      </c>
      <c r="N10" s="170">
        <f t="shared" si="0"/>
        <v>4.7835671342685373</v>
      </c>
      <c r="O10" s="170">
        <f t="shared" si="1"/>
        <v>4.8396793587174356</v>
      </c>
      <c r="P10" s="170">
        <f t="shared" si="2"/>
        <v>4.817635270541083</v>
      </c>
      <c r="Q10" s="173">
        <f t="shared" ref="Q10:Q15" si="15">N10*800</f>
        <v>3826.8537074148298</v>
      </c>
      <c r="R10" s="174">
        <f t="shared" ref="R10:S15" si="16">O10*800</f>
        <v>3871.7434869739486</v>
      </c>
      <c r="S10" s="174">
        <f t="shared" si="16"/>
        <v>3854.1082164328664</v>
      </c>
      <c r="T10" s="170">
        <f t="shared" ref="T10:T15" si="17">(Q10/4000)/10</f>
        <v>9.5671342685370739E-2</v>
      </c>
      <c r="U10" s="170">
        <f t="shared" ref="U10:V15" si="18">(R10/4000)/10</f>
        <v>9.6793587174348716E-2</v>
      </c>
      <c r="V10" s="170">
        <f t="shared" si="18"/>
        <v>9.6352705410821665E-2</v>
      </c>
      <c r="W10" s="172">
        <f t="shared" ref="W10:W15" si="19">T10/J10</f>
        <v>0.9567134268537073</v>
      </c>
      <c r="X10" s="170">
        <f t="shared" ref="X10:X15" si="20">U10/J10</f>
        <v>0.96793587174348716</v>
      </c>
      <c r="Y10" s="171">
        <f t="shared" ref="Y10:Y15" si="21">V10/J10</f>
        <v>0.9635270541082166</v>
      </c>
      <c r="Z10" s="176">
        <f t="shared" si="14"/>
        <v>0.26104790650878418</v>
      </c>
      <c r="AA10" s="176">
        <f t="shared" si="14"/>
        <v>0.2565799599815296</v>
      </c>
      <c r="AB10" s="176">
        <f t="shared" si="14"/>
        <v>0.27590361445783118</v>
      </c>
      <c r="AC10" s="172">
        <f t="shared" ref="AC10:AC15" si="22">AVERAGE(W10:Y10)</f>
        <v>0.96272545090180373</v>
      </c>
      <c r="AD10" s="170">
        <f t="shared" ref="AD10:AD15" si="23">STDEV(W10:Y10)</f>
        <v>5.6540023966598308E-3</v>
      </c>
      <c r="AE10" s="177">
        <f t="shared" ref="AE10:AE15" si="24">AD10/AC10</f>
        <v>5.8729125643906229E-3</v>
      </c>
      <c r="AG10" s="3"/>
      <c r="AH10" s="5"/>
      <c r="AI10" s="6"/>
      <c r="AJ10" s="6"/>
      <c r="AK10" s="6"/>
      <c r="AL10" s="7"/>
    </row>
    <row r="11" spans="1:38" ht="14.45" customHeight="1" x14ac:dyDescent="0.25">
      <c r="A11" s="240" t="s">
        <v>61</v>
      </c>
      <c r="B11" s="288">
        <v>1.0167999999999999</v>
      </c>
      <c r="C11" s="288">
        <v>0</v>
      </c>
      <c r="D11" s="288">
        <v>0</v>
      </c>
      <c r="E11" s="288">
        <v>0</v>
      </c>
      <c r="F11" s="288">
        <v>4.6913</v>
      </c>
      <c r="G11"/>
      <c r="H11" s="316"/>
      <c r="I11" s="226" t="s">
        <v>55</v>
      </c>
      <c r="J11" s="213">
        <v>0.1</v>
      </c>
      <c r="K11" s="206">
        <f t="shared" si="11"/>
        <v>0.80840000000000001</v>
      </c>
      <c r="L11" s="207">
        <f t="shared" si="12"/>
        <v>0.79549999999999998</v>
      </c>
      <c r="M11" s="208">
        <f t="shared" si="13"/>
        <v>0.77400000000000002</v>
      </c>
      <c r="N11" s="170">
        <f t="shared" si="0"/>
        <v>3.8316633266533069</v>
      </c>
      <c r="O11" s="170">
        <f t="shared" si="1"/>
        <v>3.7670340681362724</v>
      </c>
      <c r="P11" s="170">
        <f t="shared" si="2"/>
        <v>3.6593186372745494</v>
      </c>
      <c r="Q11" s="173">
        <f t="shared" si="15"/>
        <v>3065.3306613226455</v>
      </c>
      <c r="R11" s="174">
        <f t="shared" si="16"/>
        <v>3013.6272545090178</v>
      </c>
      <c r="S11" s="174">
        <f t="shared" si="16"/>
        <v>2927.4549098196394</v>
      </c>
      <c r="T11" s="170">
        <f t="shared" si="17"/>
        <v>7.6633266533066138E-2</v>
      </c>
      <c r="U11" s="170">
        <f t="shared" si="18"/>
        <v>7.5340681362725453E-2</v>
      </c>
      <c r="V11" s="170">
        <f t="shared" si="18"/>
        <v>7.3186372745490974E-2</v>
      </c>
      <c r="W11" s="172">
        <f t="shared" si="19"/>
        <v>0.76633266533066136</v>
      </c>
      <c r="X11" s="170">
        <f t="shared" si="20"/>
        <v>0.75340681362725448</v>
      </c>
      <c r="Y11" s="171">
        <f t="shared" si="21"/>
        <v>0.73186372745490968</v>
      </c>
      <c r="Z11" s="176">
        <f t="shared" si="14"/>
        <v>0.40809534865722463</v>
      </c>
      <c r="AA11" s="176">
        <f t="shared" si="14"/>
        <v>0.42134831460674149</v>
      </c>
      <c r="AB11" s="176">
        <f t="shared" si="14"/>
        <v>0.45000000000000007</v>
      </c>
      <c r="AC11" s="172">
        <f t="shared" si="22"/>
        <v>0.75053440213760858</v>
      </c>
      <c r="AD11" s="170">
        <f t="shared" si="23"/>
        <v>1.7413069241090002E-2</v>
      </c>
      <c r="AE11" s="177">
        <f t="shared" si="24"/>
        <v>2.3200894178195659E-2</v>
      </c>
      <c r="AG11" s="3"/>
      <c r="AH11" s="5"/>
      <c r="AI11" s="6"/>
      <c r="AJ11" s="6"/>
      <c r="AK11" s="6"/>
      <c r="AL11" s="7"/>
    </row>
    <row r="12" spans="1:38" ht="14.65" customHeight="1" x14ac:dyDescent="0.25">
      <c r="A12" s="240" t="s">
        <v>55</v>
      </c>
      <c r="B12" s="288">
        <v>0.82679999999999998</v>
      </c>
      <c r="C12" s="288">
        <v>0</v>
      </c>
      <c r="D12" s="288">
        <v>0</v>
      </c>
      <c r="E12" s="288">
        <v>0</v>
      </c>
      <c r="F12" s="288">
        <v>4.5919999999999996</v>
      </c>
      <c r="G12"/>
      <c r="H12" s="316"/>
      <c r="I12" s="226" t="s">
        <v>56</v>
      </c>
      <c r="J12" s="213">
        <v>0.1</v>
      </c>
      <c r="K12" s="206">
        <f t="shared" si="11"/>
        <v>0.73120000000000007</v>
      </c>
      <c r="L12" s="207">
        <f t="shared" si="12"/>
        <v>0.75639999999999996</v>
      </c>
      <c r="M12" s="208">
        <f t="shared" si="13"/>
        <v>0.73430000000000006</v>
      </c>
      <c r="N12" s="170">
        <f t="shared" si="0"/>
        <v>3.4448897795591189</v>
      </c>
      <c r="O12" s="170">
        <f t="shared" si="1"/>
        <v>3.5711422845691381</v>
      </c>
      <c r="P12" s="170">
        <f t="shared" si="2"/>
        <v>3.4604208416833671</v>
      </c>
      <c r="Q12" s="173">
        <f t="shared" si="15"/>
        <v>2755.911823647295</v>
      </c>
      <c r="R12" s="174">
        <f t="shared" si="16"/>
        <v>2856.9138276553103</v>
      </c>
      <c r="S12" s="174">
        <f t="shared" si="16"/>
        <v>2768.3366733466937</v>
      </c>
      <c r="T12" s="170">
        <f t="shared" si="17"/>
        <v>6.8897795591182379E-2</v>
      </c>
      <c r="U12" s="170">
        <f t="shared" si="18"/>
        <v>7.1422845691382769E-2</v>
      </c>
      <c r="V12" s="170">
        <f t="shared" si="18"/>
        <v>6.9208416833667338E-2</v>
      </c>
      <c r="W12" s="172">
        <f t="shared" si="19"/>
        <v>0.68897795591182376</v>
      </c>
      <c r="X12" s="170">
        <f t="shared" si="20"/>
        <v>0.71422845691382764</v>
      </c>
      <c r="Y12" s="171">
        <f t="shared" si="21"/>
        <v>0.6920841683366733</v>
      </c>
      <c r="Z12" s="176">
        <f t="shared" si="14"/>
        <v>0.46784304620385408</v>
      </c>
      <c r="AA12" s="176">
        <f t="shared" si="14"/>
        <v>0.45143912575034617</v>
      </c>
      <c r="AB12" s="176">
        <f t="shared" si="14"/>
        <v>0.479894578313253</v>
      </c>
      <c r="AC12" s="172">
        <f t="shared" si="22"/>
        <v>0.69843019372077497</v>
      </c>
      <c r="AD12" s="170">
        <f t="shared" si="23"/>
        <v>1.3769567126267845E-2</v>
      </c>
      <c r="AE12" s="177">
        <f t="shared" si="24"/>
        <v>1.9715022703862044E-2</v>
      </c>
      <c r="AG12" s="3"/>
      <c r="AH12" s="3"/>
      <c r="AI12" s="3"/>
      <c r="AJ12" s="3"/>
      <c r="AK12" s="3"/>
      <c r="AL12" s="3"/>
    </row>
    <row r="13" spans="1:38" ht="14.65" customHeight="1" x14ac:dyDescent="0.25">
      <c r="A13" s="240" t="s">
        <v>56</v>
      </c>
      <c r="B13" s="289">
        <v>0.74960000000000004</v>
      </c>
      <c r="C13" s="288">
        <v>0</v>
      </c>
      <c r="D13" s="288">
        <v>0</v>
      </c>
      <c r="E13" s="288">
        <v>0</v>
      </c>
      <c r="F13" s="288">
        <v>4.5476000000000001</v>
      </c>
      <c r="G13"/>
      <c r="H13" s="316"/>
      <c r="I13" s="226" t="s">
        <v>57</v>
      </c>
      <c r="J13" s="213">
        <v>0.1</v>
      </c>
      <c r="K13" s="206">
        <f t="shared" si="11"/>
        <v>0.34319999999999995</v>
      </c>
      <c r="L13" s="207">
        <f t="shared" si="12"/>
        <v>0.34289999999999998</v>
      </c>
      <c r="M13" s="208">
        <f t="shared" si="13"/>
        <v>0.34199999999999997</v>
      </c>
      <c r="N13" s="170">
        <f t="shared" si="0"/>
        <v>1.5010020040080159</v>
      </c>
      <c r="O13" s="170">
        <f t="shared" si="1"/>
        <v>1.4994989979959921</v>
      </c>
      <c r="P13" s="170">
        <f t="shared" si="2"/>
        <v>1.4949899799599198</v>
      </c>
      <c r="Q13" s="173">
        <f t="shared" si="15"/>
        <v>1200.8016032064127</v>
      </c>
      <c r="R13" s="174">
        <f t="shared" si="16"/>
        <v>1199.5991983967936</v>
      </c>
      <c r="S13" s="174">
        <f t="shared" si="16"/>
        <v>1195.9919839679358</v>
      </c>
      <c r="T13" s="170">
        <f t="shared" si="17"/>
        <v>3.0020040080160314E-2</v>
      </c>
      <c r="U13" s="170">
        <f t="shared" si="18"/>
        <v>2.9989979959919838E-2</v>
      </c>
      <c r="V13" s="170">
        <f t="shared" si="18"/>
        <v>2.9899799599198397E-2</v>
      </c>
      <c r="W13" s="172">
        <f t="shared" si="19"/>
        <v>0.3002004008016031</v>
      </c>
      <c r="X13" s="170">
        <f t="shared" si="20"/>
        <v>0.29989979959919838</v>
      </c>
      <c r="Y13" s="171">
        <f t="shared" si="21"/>
        <v>0.29899799599198396</v>
      </c>
      <c r="Z13" s="176">
        <f t="shared" si="14"/>
        <v>0.76812940174909072</v>
      </c>
      <c r="AA13" s="176">
        <f t="shared" si="14"/>
        <v>0.7696629213483146</v>
      </c>
      <c r="AB13" s="176">
        <f t="shared" si="14"/>
        <v>0.77530120481927711</v>
      </c>
      <c r="AC13" s="172">
        <f t="shared" si="22"/>
        <v>0.29969939879759516</v>
      </c>
      <c r="AD13" s="170">
        <f t="shared" si="23"/>
        <v>6.25751302444689E-4</v>
      </c>
      <c r="AE13" s="177">
        <f t="shared" si="24"/>
        <v>2.0879297888324964E-3</v>
      </c>
    </row>
    <row r="14" spans="1:38" ht="14.65" customHeight="1" x14ac:dyDescent="0.25">
      <c r="A14" s="240" t="s">
        <v>57</v>
      </c>
      <c r="B14" s="288">
        <v>0.36159999999999998</v>
      </c>
      <c r="C14" s="288">
        <v>0</v>
      </c>
      <c r="D14" s="288">
        <v>0</v>
      </c>
      <c r="E14" s="288">
        <v>0</v>
      </c>
      <c r="F14" s="288">
        <v>4.7954999999999997</v>
      </c>
      <c r="G14"/>
      <c r="H14" s="316"/>
      <c r="I14" s="226" t="s">
        <v>58</v>
      </c>
      <c r="J14" s="213">
        <v>0.1</v>
      </c>
      <c r="K14" s="206">
        <f t="shared" si="11"/>
        <v>0.2031</v>
      </c>
      <c r="L14" s="207">
        <f t="shared" si="12"/>
        <v>0.20599999999999999</v>
      </c>
      <c r="M14" s="208">
        <f t="shared" si="13"/>
        <v>0.214</v>
      </c>
      <c r="N14" s="170">
        <f t="shared" si="0"/>
        <v>0.79909819639278556</v>
      </c>
      <c r="O14" s="170">
        <f t="shared" si="1"/>
        <v>0.81362725450901796</v>
      </c>
      <c r="P14" s="170">
        <f t="shared" si="2"/>
        <v>0.85370741482965928</v>
      </c>
      <c r="Q14" s="173">
        <f t="shared" si="15"/>
        <v>639.27855711422842</v>
      </c>
      <c r="R14" s="174">
        <f t="shared" si="16"/>
        <v>650.90180360721433</v>
      </c>
      <c r="S14" s="174">
        <f t="shared" si="16"/>
        <v>682.96593186372741</v>
      </c>
      <c r="T14" s="170">
        <f t="shared" si="17"/>
        <v>1.5981963927855711E-2</v>
      </c>
      <c r="U14" s="170">
        <f t="shared" si="18"/>
        <v>1.6272545090180356E-2</v>
      </c>
      <c r="V14" s="170">
        <f t="shared" si="18"/>
        <v>1.7074148296593185E-2</v>
      </c>
      <c r="W14" s="172">
        <f t="shared" si="19"/>
        <v>0.15981963927855711</v>
      </c>
      <c r="X14" s="170">
        <f t="shared" si="20"/>
        <v>0.16272545090180354</v>
      </c>
      <c r="Y14" s="171">
        <f t="shared" si="21"/>
        <v>0.17074148296593183</v>
      </c>
      <c r="Z14" s="176">
        <f t="shared" si="14"/>
        <v>0.8765575419859144</v>
      </c>
      <c r="AA14" s="176">
        <f t="shared" si="14"/>
        <v>0.8750192396490688</v>
      </c>
      <c r="AB14" s="176">
        <f t="shared" si="14"/>
        <v>0.87168674698795179</v>
      </c>
      <c r="AC14" s="172">
        <f t="shared" si="22"/>
        <v>0.16442885771543084</v>
      </c>
      <c r="AD14" s="170">
        <f t="shared" si="23"/>
        <v>5.6566654013115968E-3</v>
      </c>
      <c r="AE14" s="177">
        <f t="shared" si="24"/>
        <v>3.440190170937827E-2</v>
      </c>
    </row>
    <row r="15" spans="1:38" ht="15" customHeight="1" thickBot="1" x14ac:dyDescent="0.3">
      <c r="A15" s="240" t="s">
        <v>58</v>
      </c>
      <c r="B15" s="288">
        <v>0.2215</v>
      </c>
      <c r="C15" s="288">
        <v>0</v>
      </c>
      <c r="D15" s="288">
        <v>0</v>
      </c>
      <c r="E15" s="288">
        <v>0</v>
      </c>
      <c r="F15" s="288">
        <v>4.9573</v>
      </c>
      <c r="G15"/>
      <c r="H15" s="316"/>
      <c r="I15" s="226" t="s">
        <v>59</v>
      </c>
      <c r="J15" s="214">
        <v>0.1</v>
      </c>
      <c r="K15" s="215">
        <f t="shared" si="11"/>
        <v>0.11530000000000001</v>
      </c>
      <c r="L15" s="216">
        <f t="shared" si="12"/>
        <v>0.11360000000000001</v>
      </c>
      <c r="M15" s="217">
        <f t="shared" si="13"/>
        <v>0.11840000000000001</v>
      </c>
      <c r="N15" s="179">
        <f t="shared" si="0"/>
        <v>0.35921843687374755</v>
      </c>
      <c r="O15" s="179">
        <f t="shared" si="1"/>
        <v>0.35070140280561124</v>
      </c>
      <c r="P15" s="179">
        <f t="shared" si="2"/>
        <v>0.37474949899799603</v>
      </c>
      <c r="Q15" s="182">
        <f t="shared" si="15"/>
        <v>287.37474949899803</v>
      </c>
      <c r="R15" s="183">
        <f t="shared" si="16"/>
        <v>280.56112224448901</v>
      </c>
      <c r="S15" s="183">
        <f t="shared" si="16"/>
        <v>299.79959919839683</v>
      </c>
      <c r="T15" s="179">
        <f t="shared" si="17"/>
        <v>7.1843687374749509E-3</v>
      </c>
      <c r="U15" s="179">
        <f t="shared" si="18"/>
        <v>7.0140280561122263E-3</v>
      </c>
      <c r="V15" s="179">
        <f t="shared" si="18"/>
        <v>7.494989979959921E-3</v>
      </c>
      <c r="W15" s="181">
        <f t="shared" si="19"/>
        <v>7.1843687374749499E-2</v>
      </c>
      <c r="X15" s="179">
        <f t="shared" si="20"/>
        <v>7.0140280561122259E-2</v>
      </c>
      <c r="Y15" s="180">
        <f t="shared" si="21"/>
        <v>7.4949899799599207E-2</v>
      </c>
      <c r="Z15" s="185">
        <f t="shared" si="14"/>
        <v>0.94450893893661481</v>
      </c>
      <c r="AA15" s="185">
        <f t="shared" si="14"/>
        <v>0.94612898260735723</v>
      </c>
      <c r="AB15" s="185">
        <f t="shared" si="14"/>
        <v>0.94367469879518073</v>
      </c>
      <c r="AC15" s="181">
        <f t="shared" si="22"/>
        <v>7.2311289245156993E-2</v>
      </c>
      <c r="AD15" s="179">
        <f t="shared" si="23"/>
        <v>2.4386672459948957E-3</v>
      </c>
      <c r="AE15" s="186">
        <f t="shared" si="24"/>
        <v>3.3724571521980218E-2</v>
      </c>
    </row>
    <row r="16" spans="1:38" ht="15" customHeight="1" x14ac:dyDescent="0.25">
      <c r="A16" s="240" t="s">
        <v>59</v>
      </c>
      <c r="B16" s="288">
        <v>0.13370000000000001</v>
      </c>
      <c r="C16" s="288">
        <v>0</v>
      </c>
      <c r="D16" s="288">
        <v>0</v>
      </c>
      <c r="E16" s="288">
        <v>0</v>
      </c>
      <c r="F16" s="288">
        <v>5.2066999999999997</v>
      </c>
      <c r="G16"/>
      <c r="H16" s="316"/>
      <c r="I16" s="228" t="s">
        <v>60</v>
      </c>
      <c r="J16" s="98">
        <v>0</v>
      </c>
      <c r="K16" s="141">
        <f>B17</f>
        <v>0</v>
      </c>
      <c r="L16" s="140">
        <f>B34</f>
        <v>0</v>
      </c>
      <c r="M16" s="142">
        <f>B51</f>
        <v>0</v>
      </c>
      <c r="N16" s="40">
        <f t="shared" si="0"/>
        <v>-0.21843687374749499</v>
      </c>
      <c r="O16" s="40">
        <f t="shared" si="1"/>
        <v>-0.21843687374749499</v>
      </c>
      <c r="P16" s="40">
        <f t="shared" si="2"/>
        <v>-0.21843687374749499</v>
      </c>
      <c r="Q16" s="61">
        <f>N16*800</f>
        <v>-174.749498997996</v>
      </c>
      <c r="R16" s="62">
        <f t="shared" si="10"/>
        <v>-174.749498997996</v>
      </c>
      <c r="S16" s="62">
        <f t="shared" si="10"/>
        <v>-174.749498997996</v>
      </c>
      <c r="T16" s="40">
        <f>(Q16/4000)/10</f>
        <v>-4.3687374749498999E-3</v>
      </c>
      <c r="U16" s="40">
        <f t="shared" si="4"/>
        <v>-4.3687374749498999E-3</v>
      </c>
      <c r="V16" s="40">
        <f t="shared" si="4"/>
        <v>-4.3687374749498999E-3</v>
      </c>
      <c r="W16" s="50"/>
      <c r="X16" s="51"/>
      <c r="Y16" s="52"/>
      <c r="Z16" s="64"/>
      <c r="AA16" s="64"/>
      <c r="AB16" s="64"/>
      <c r="AC16" s="39"/>
      <c r="AD16" s="40"/>
      <c r="AE16" s="41"/>
    </row>
    <row r="17" spans="1:41" ht="15" customHeight="1" thickBot="1" x14ac:dyDescent="0.3">
      <c r="A17" s="240" t="s">
        <v>60</v>
      </c>
      <c r="B17" s="288">
        <v>0</v>
      </c>
      <c r="C17" s="288">
        <v>0</v>
      </c>
      <c r="D17" s="288">
        <v>0</v>
      </c>
      <c r="E17" s="288">
        <v>0</v>
      </c>
      <c r="F17" s="288">
        <v>5.0320999999999998</v>
      </c>
      <c r="G17"/>
      <c r="H17" s="306"/>
      <c r="I17" s="229" t="s">
        <v>29</v>
      </c>
      <c r="J17" s="146">
        <v>0</v>
      </c>
      <c r="K17" s="143">
        <f>B18</f>
        <v>0</v>
      </c>
      <c r="L17" s="144">
        <f>B35</f>
        <v>0</v>
      </c>
      <c r="M17" s="145">
        <f>B52</f>
        <v>0</v>
      </c>
      <c r="N17" s="66">
        <f t="shared" si="0"/>
        <v>-0.21843687374749499</v>
      </c>
      <c r="O17" s="66">
        <f t="shared" si="1"/>
        <v>-0.21843687374749499</v>
      </c>
      <c r="P17" s="66">
        <f t="shared" si="2"/>
        <v>-0.21843687374749499</v>
      </c>
      <c r="Q17" s="68">
        <f>N17</f>
        <v>-0.21843687374749499</v>
      </c>
      <c r="R17" s="69">
        <f>O17</f>
        <v>-0.21843687374749499</v>
      </c>
      <c r="S17" s="69">
        <f>P17</f>
        <v>-0.21843687374749499</v>
      </c>
      <c r="T17" s="66">
        <f t="shared" ref="T17" si="25">(Q17/4000)/10</f>
        <v>-5.4609218436873743E-6</v>
      </c>
      <c r="U17" s="66">
        <f t="shared" si="4"/>
        <v>-5.4609218436873743E-6</v>
      </c>
      <c r="V17" s="66">
        <f t="shared" si="4"/>
        <v>-5.4609218436873743E-6</v>
      </c>
      <c r="W17" s="65"/>
      <c r="X17" s="66"/>
      <c r="Y17" s="67"/>
      <c r="Z17" s="137"/>
      <c r="AA17" s="137"/>
      <c r="AB17" s="137"/>
      <c r="AC17" s="138"/>
      <c r="AD17" s="66"/>
      <c r="AE17" s="139"/>
      <c r="AF17" s="4"/>
    </row>
    <row r="18" spans="1:41" x14ac:dyDescent="0.25">
      <c r="A18" s="106" t="s">
        <v>29</v>
      </c>
      <c r="B18" s="287">
        <v>0</v>
      </c>
      <c r="C18" s="287">
        <v>0</v>
      </c>
      <c r="D18" s="287">
        <v>0</v>
      </c>
      <c r="E18" s="287">
        <v>0</v>
      </c>
      <c r="F18" s="287">
        <v>0</v>
      </c>
      <c r="G18"/>
      <c r="H18" s="43"/>
      <c r="I18" s="30"/>
      <c r="J18" s="98"/>
      <c r="K18" s="140"/>
      <c r="L18" s="140"/>
      <c r="M18" s="140"/>
      <c r="N18" s="40"/>
      <c r="O18" s="40"/>
      <c r="P18" s="40"/>
      <c r="Q18" s="62"/>
      <c r="R18" s="62"/>
      <c r="S18" s="62"/>
      <c r="T18" s="40"/>
      <c r="U18" s="40"/>
      <c r="V18" s="40"/>
      <c r="W18" s="40"/>
      <c r="X18" s="40"/>
      <c r="Y18" s="40"/>
      <c r="Z18" s="64"/>
      <c r="AA18" s="64"/>
      <c r="AB18" s="64"/>
      <c r="AC18" s="120"/>
      <c r="AD18" s="40"/>
      <c r="AE18" s="64"/>
      <c r="AF18" s="222"/>
    </row>
    <row r="19" spans="1:41" ht="15.75" thickBot="1" x14ac:dyDescent="0.3">
      <c r="G19"/>
      <c r="H19" s="43"/>
      <c r="I19" s="119"/>
      <c r="J19"/>
      <c r="K19" s="140"/>
      <c r="L19" s="140"/>
      <c r="M19" s="140"/>
      <c r="N19" s="40"/>
      <c r="O19" s="40"/>
      <c r="P19" s="40"/>
      <c r="Q19" s="62"/>
      <c r="R19" s="62"/>
      <c r="S19" s="62"/>
      <c r="T19" s="40"/>
      <c r="U19" s="40"/>
      <c r="V19" s="40"/>
      <c r="W19" s="40"/>
      <c r="X19" s="40"/>
      <c r="Y19" s="40"/>
      <c r="Z19" s="64"/>
      <c r="AA19" s="64"/>
      <c r="AB19" s="64"/>
      <c r="AC19" s="120"/>
      <c r="AD19" s="40"/>
      <c r="AE19" s="64"/>
      <c r="AF19" s="222"/>
    </row>
    <row r="20" spans="1:41" ht="15.75" x14ac:dyDescent="0.25">
      <c r="G20"/>
      <c r="H20" s="43"/>
      <c r="I20" s="119"/>
      <c r="J20" s="98"/>
      <c r="K20" s="40"/>
      <c r="L20" s="40"/>
      <c r="M20" s="40"/>
      <c r="N20" s="40"/>
      <c r="O20" s="40"/>
      <c r="P20" s="40"/>
      <c r="Q20" s="62"/>
      <c r="R20" s="62"/>
      <c r="S20" s="62"/>
      <c r="T20" s="40"/>
      <c r="U20" s="40"/>
      <c r="V20" s="40"/>
      <c r="W20" s="40"/>
      <c r="X20" s="40"/>
      <c r="Y20" s="40"/>
      <c r="Z20" s="317" t="s">
        <v>115</v>
      </c>
      <c r="AA20" s="318"/>
      <c r="AB20" s="319"/>
      <c r="AC20" s="120"/>
      <c r="AD20" s="40"/>
      <c r="AE20" s="64"/>
      <c r="AF20" s="114"/>
      <c r="AI20" s="12"/>
      <c r="AL20" s="13"/>
    </row>
    <row r="21" spans="1:41" ht="15" customHeight="1" x14ac:dyDescent="0.25">
      <c r="A21" s="117"/>
      <c r="B21" s="31"/>
      <c r="C21" s="31"/>
      <c r="D21" s="31"/>
      <c r="E21" s="31"/>
      <c r="F21" s="31"/>
      <c r="G21"/>
      <c r="H21" s="43"/>
      <c r="I21" s="119"/>
      <c r="J21" s="98"/>
      <c r="K21" s="40"/>
      <c r="L21" s="40"/>
      <c r="M21" s="40"/>
      <c r="N21" s="40"/>
      <c r="O21" s="40"/>
      <c r="P21" s="40"/>
      <c r="Q21" s="62"/>
      <c r="R21" s="62"/>
      <c r="S21" s="62"/>
      <c r="T21" s="40"/>
      <c r="U21" s="40"/>
      <c r="V21" s="40"/>
      <c r="W21" s="40"/>
      <c r="X21" s="40"/>
      <c r="Y21" s="40"/>
      <c r="Z21" s="72"/>
      <c r="AA21" s="73"/>
      <c r="AB21" s="74"/>
      <c r="AC21" s="120"/>
      <c r="AD21" s="40"/>
      <c r="AE21" s="64"/>
      <c r="AF21" s="114"/>
      <c r="AI21" s="12"/>
      <c r="AJ21" s="12"/>
      <c r="AL21" s="13"/>
      <c r="AM21" s="13"/>
      <c r="AN21" s="13"/>
      <c r="AO21" s="14"/>
    </row>
    <row r="22" spans="1:41" ht="15" customHeight="1" x14ac:dyDescent="0.25">
      <c r="A22" s="108" t="s">
        <v>119</v>
      </c>
      <c r="B22" s="109"/>
      <c r="C22" s="109"/>
      <c r="D22" s="109"/>
      <c r="E22" s="109"/>
      <c r="F22" s="109"/>
      <c r="G22"/>
      <c r="H22" s="43"/>
      <c r="I22" s="119"/>
      <c r="U22" s="40"/>
      <c r="V22" s="40"/>
      <c r="W22" s="40"/>
      <c r="X22" s="40"/>
      <c r="Y22" s="40"/>
      <c r="Z22" s="75"/>
      <c r="AA22" s="76" t="s">
        <v>7</v>
      </c>
      <c r="AB22" s="77" t="s">
        <v>8</v>
      </c>
      <c r="AC22" s="120"/>
      <c r="AD22" s="40"/>
      <c r="AE22" s="64"/>
      <c r="AF22" s="114"/>
    </row>
    <row r="23" spans="1:41" ht="15" customHeight="1" x14ac:dyDescent="0.25">
      <c r="A23" s="110" t="s">
        <v>21</v>
      </c>
      <c r="B23" s="290">
        <v>0</v>
      </c>
      <c r="C23" s="290">
        <v>0</v>
      </c>
      <c r="D23" s="290">
        <v>0</v>
      </c>
      <c r="E23" s="290">
        <v>0</v>
      </c>
      <c r="F23" s="290">
        <v>0</v>
      </c>
      <c r="G23"/>
      <c r="H23" s="43"/>
      <c r="I23" s="119"/>
      <c r="J23" s="128"/>
      <c r="K23" s="101"/>
      <c r="L23" s="101"/>
      <c r="M23" s="101"/>
      <c r="N23" s="49"/>
      <c r="O23" s="49"/>
      <c r="T23" s="49"/>
      <c r="U23" s="40"/>
      <c r="V23" s="40"/>
      <c r="W23" s="40"/>
      <c r="X23" s="40"/>
      <c r="Y23" s="40"/>
      <c r="Z23" s="78" t="s">
        <v>3</v>
      </c>
      <c r="AA23" s="79">
        <v>0.1996</v>
      </c>
      <c r="AB23" s="80">
        <v>4.36E-2</v>
      </c>
      <c r="AC23" s="120"/>
      <c r="AD23" s="40"/>
      <c r="AE23" s="64"/>
      <c r="AF23" s="114"/>
    </row>
    <row r="24" spans="1:41" ht="15" customHeight="1" thickBot="1" x14ac:dyDescent="0.3">
      <c r="A24" s="111" t="s">
        <v>36</v>
      </c>
      <c r="B24" s="290">
        <v>0</v>
      </c>
      <c r="C24" s="290">
        <v>0</v>
      </c>
      <c r="D24" s="290">
        <v>0</v>
      </c>
      <c r="E24" s="290">
        <v>0</v>
      </c>
      <c r="F24" s="290">
        <v>0</v>
      </c>
      <c r="G24"/>
      <c r="H24" s="122"/>
      <c r="I24" s="119"/>
      <c r="J24" s="129"/>
      <c r="K24" s="101"/>
      <c r="L24" s="101"/>
      <c r="M24" s="101"/>
      <c r="N24" s="49"/>
      <c r="O24" s="49"/>
      <c r="Q24" s="101"/>
      <c r="R24" s="101"/>
      <c r="S24" s="101"/>
      <c r="T24" s="101"/>
      <c r="U24" s="40"/>
      <c r="V24" s="40"/>
      <c r="W24" s="40"/>
      <c r="X24" s="40"/>
      <c r="Y24" s="40"/>
      <c r="Z24" s="81"/>
      <c r="AA24" s="82"/>
      <c r="AB24" s="83"/>
      <c r="AC24" s="120"/>
      <c r="AD24" s="40"/>
      <c r="AE24" s="64"/>
      <c r="AF24" s="114"/>
    </row>
    <row r="25" spans="1:41" ht="15" customHeight="1" x14ac:dyDescent="0.25">
      <c r="A25" s="241" t="s">
        <v>51</v>
      </c>
      <c r="B25" s="291">
        <v>1.41E-2</v>
      </c>
      <c r="C25" s="291">
        <v>0</v>
      </c>
      <c r="D25" s="291">
        <v>0</v>
      </c>
      <c r="E25" s="291">
        <v>0</v>
      </c>
      <c r="F25" s="291">
        <v>0</v>
      </c>
      <c r="G25"/>
      <c r="H25" s="122"/>
      <c r="I25" s="119"/>
      <c r="J25" s="116"/>
      <c r="K25" s="116"/>
      <c r="L25" s="116"/>
      <c r="M25" s="116"/>
      <c r="O25" s="49"/>
      <c r="Q25" s="115"/>
      <c r="R25" s="101"/>
      <c r="S25" s="31"/>
      <c r="T25" s="101"/>
      <c r="U25" s="40"/>
      <c r="V25" s="40"/>
      <c r="W25" s="40"/>
      <c r="X25" s="40"/>
      <c r="Y25" s="40"/>
      <c r="Z25" s="40"/>
      <c r="AA25" s="40"/>
      <c r="AB25" s="40"/>
      <c r="AC25" s="120"/>
      <c r="AD25" s="40"/>
      <c r="AE25" s="121"/>
      <c r="AF25" s="114"/>
    </row>
    <row r="26" spans="1:41" ht="15" customHeight="1" x14ac:dyDescent="0.25">
      <c r="A26" s="241" t="s">
        <v>53</v>
      </c>
      <c r="B26" s="291">
        <v>0</v>
      </c>
      <c r="C26" s="291">
        <v>0</v>
      </c>
      <c r="D26" s="291">
        <v>0</v>
      </c>
      <c r="E26" s="291">
        <v>0</v>
      </c>
      <c r="F26" s="291">
        <v>5.0890000000000004</v>
      </c>
      <c r="G26"/>
      <c r="H26" s="122"/>
      <c r="J26" s="102"/>
      <c r="K26" s="102"/>
      <c r="L26" s="102"/>
      <c r="M26" s="102"/>
      <c r="O26" s="49"/>
      <c r="Q26" s="116"/>
      <c r="R26" s="116"/>
      <c r="S26" s="116"/>
      <c r="T26" s="116"/>
      <c r="AF26" s="4"/>
    </row>
    <row r="27" spans="1:41" ht="15" customHeight="1" x14ac:dyDescent="0.25">
      <c r="A27" s="241" t="s">
        <v>54</v>
      </c>
      <c r="B27" s="291">
        <v>1.3571</v>
      </c>
      <c r="C27" s="291">
        <v>0</v>
      </c>
      <c r="D27" s="291">
        <v>0</v>
      </c>
      <c r="E27" s="291">
        <v>0</v>
      </c>
      <c r="F27" s="291">
        <v>4.2941000000000003</v>
      </c>
      <c r="G27"/>
      <c r="H27" s="43"/>
      <c r="J27" s="102"/>
      <c r="K27" s="102"/>
      <c r="L27" s="102"/>
      <c r="M27" s="102"/>
      <c r="O27" s="49"/>
      <c r="Q27" s="102"/>
      <c r="R27" s="102"/>
      <c r="S27" s="102"/>
      <c r="T27" s="102"/>
      <c r="AF27" s="1"/>
    </row>
    <row r="28" spans="1:41" ht="15" customHeight="1" x14ac:dyDescent="0.25">
      <c r="A28" s="241" t="s">
        <v>61</v>
      </c>
      <c r="B28" s="291">
        <v>1.0237000000000001</v>
      </c>
      <c r="C28" s="291">
        <v>0</v>
      </c>
      <c r="D28" s="291">
        <v>0</v>
      </c>
      <c r="E28" s="291">
        <v>0</v>
      </c>
      <c r="F28" s="291">
        <v>4.7409999999999997</v>
      </c>
      <c r="G28"/>
      <c r="H28" s="43"/>
      <c r="I28" s="26"/>
      <c r="J28" s="102"/>
      <c r="K28" s="102"/>
      <c r="L28" s="102"/>
      <c r="M28" s="102"/>
      <c r="O28" s="49"/>
      <c r="Q28" s="102"/>
      <c r="R28" s="102"/>
      <c r="S28" s="102"/>
      <c r="T28" s="102"/>
      <c r="U28" s="49"/>
      <c r="V28" s="49"/>
      <c r="W28" s="32"/>
      <c r="X28" s="32"/>
      <c r="Y28" s="84"/>
      <c r="Z28" s="84"/>
      <c r="AA28" s="84"/>
      <c r="AB28" s="84"/>
      <c r="AC28" s="44"/>
      <c r="AD28" s="32"/>
      <c r="AE28" s="45"/>
      <c r="AF28" s="1"/>
    </row>
    <row r="29" spans="1:41" ht="15" customHeight="1" x14ac:dyDescent="0.25">
      <c r="A29" s="241" t="s">
        <v>55</v>
      </c>
      <c r="B29" s="291">
        <v>0.80959999999999999</v>
      </c>
      <c r="C29" s="291">
        <v>0</v>
      </c>
      <c r="D29" s="291">
        <v>0</v>
      </c>
      <c r="E29" s="291">
        <v>0</v>
      </c>
      <c r="F29" s="291">
        <v>4.5949999999999998</v>
      </c>
      <c r="G29"/>
      <c r="J29" s="102"/>
      <c r="K29" s="102"/>
      <c r="L29" s="102"/>
      <c r="M29" s="102"/>
      <c r="O29" s="49"/>
      <c r="Q29" s="102"/>
      <c r="R29" s="102"/>
      <c r="S29" s="102"/>
      <c r="T29" s="102"/>
      <c r="U29" s="101"/>
      <c r="V29" s="49"/>
      <c r="AB29" s="92"/>
      <c r="AC29" s="93"/>
      <c r="AD29" s="31"/>
      <c r="AE29" s="31"/>
      <c r="AF29" s="89"/>
    </row>
    <row r="30" spans="1:41" ht="15" customHeight="1" x14ac:dyDescent="0.25">
      <c r="A30" s="241" t="s">
        <v>56</v>
      </c>
      <c r="B30" s="291">
        <v>0.77049999999999996</v>
      </c>
      <c r="C30" s="291">
        <v>0</v>
      </c>
      <c r="D30" s="291">
        <v>0</v>
      </c>
      <c r="E30" s="291">
        <v>0</v>
      </c>
      <c r="F30" s="291">
        <v>4.5331999999999999</v>
      </c>
      <c r="G30"/>
      <c r="J30" s="102"/>
      <c r="K30" s="102"/>
      <c r="L30" s="102"/>
      <c r="M30" s="102"/>
      <c r="O30" s="49"/>
      <c r="Q30" s="102"/>
      <c r="R30" s="102"/>
      <c r="S30" s="102"/>
      <c r="T30" s="102"/>
      <c r="U30" s="31"/>
      <c r="AB30" s="94"/>
      <c r="AC30" s="95"/>
      <c r="AD30" s="31"/>
      <c r="AE30" s="90"/>
      <c r="AF30" s="89"/>
    </row>
    <row r="31" spans="1:41" ht="15" customHeight="1" x14ac:dyDescent="0.25">
      <c r="A31" s="241" t="s">
        <v>57</v>
      </c>
      <c r="B31" s="291">
        <v>0.35699999999999998</v>
      </c>
      <c r="C31" s="291">
        <v>0</v>
      </c>
      <c r="D31" s="291">
        <v>0</v>
      </c>
      <c r="E31" s="291">
        <v>0</v>
      </c>
      <c r="F31" s="291">
        <v>4.7172000000000001</v>
      </c>
      <c r="G31"/>
      <c r="J31" s="101"/>
      <c r="K31" s="101"/>
      <c r="L31" s="101"/>
      <c r="M31" s="101"/>
      <c r="O31" s="49"/>
      <c r="P31" s="49"/>
      <c r="Q31" s="102"/>
      <c r="R31" s="102"/>
      <c r="S31" s="102"/>
      <c r="T31" s="102"/>
      <c r="U31" s="31"/>
      <c r="AB31" s="96"/>
      <c r="AC31" s="95"/>
      <c r="AD31" s="31"/>
      <c r="AE31" s="91"/>
      <c r="AF31" s="89"/>
    </row>
    <row r="32" spans="1:41" ht="15" customHeight="1" x14ac:dyDescent="0.25">
      <c r="A32" s="241" t="s">
        <v>58</v>
      </c>
      <c r="B32" s="291">
        <v>0.22009999999999999</v>
      </c>
      <c r="C32" s="291">
        <v>0</v>
      </c>
      <c r="D32" s="291">
        <v>0</v>
      </c>
      <c r="E32" s="291">
        <v>0</v>
      </c>
      <c r="F32" s="291">
        <v>4.5895000000000001</v>
      </c>
      <c r="G32"/>
      <c r="J32" s="24"/>
      <c r="O32" s="49"/>
      <c r="Q32" s="31"/>
      <c r="R32" s="31"/>
      <c r="S32" s="31"/>
      <c r="T32" s="31"/>
      <c r="U32" s="31"/>
      <c r="AB32" s="97"/>
      <c r="AC32" s="31"/>
      <c r="AD32" s="95"/>
      <c r="AE32" s="91"/>
      <c r="AF32" s="89"/>
    </row>
    <row r="33" spans="1:33" ht="15" customHeight="1" x14ac:dyDescent="0.25">
      <c r="A33" s="241" t="s">
        <v>59</v>
      </c>
      <c r="B33" s="291">
        <v>0.12770000000000001</v>
      </c>
      <c r="C33" s="291">
        <v>0</v>
      </c>
      <c r="D33" s="291">
        <v>0</v>
      </c>
      <c r="E33" s="291">
        <v>0</v>
      </c>
      <c r="F33" s="291">
        <v>5.0301999999999998</v>
      </c>
      <c r="G33"/>
      <c r="J33" s="100"/>
      <c r="K33" s="101"/>
      <c r="L33" s="101"/>
      <c r="M33" s="101"/>
      <c r="N33" s="31"/>
      <c r="O33" s="101"/>
      <c r="P33" s="100"/>
      <c r="Q33" s="101"/>
      <c r="R33" s="101"/>
      <c r="S33" s="101"/>
      <c r="T33" s="31"/>
      <c r="U33" s="31"/>
      <c r="AB33" s="97"/>
      <c r="AC33" s="31"/>
      <c r="AD33" s="95"/>
      <c r="AE33" s="91"/>
      <c r="AF33" s="89"/>
    </row>
    <row r="34" spans="1:33" ht="15" customHeight="1" x14ac:dyDescent="0.25">
      <c r="A34" s="241" t="s">
        <v>60</v>
      </c>
      <c r="B34" s="291">
        <v>0</v>
      </c>
      <c r="C34" s="291">
        <v>0</v>
      </c>
      <c r="D34" s="291">
        <v>0</v>
      </c>
      <c r="E34" s="291">
        <v>0</v>
      </c>
      <c r="F34" s="291">
        <v>5.2183000000000002</v>
      </c>
      <c r="G34"/>
      <c r="K34" s="102"/>
      <c r="L34" s="101"/>
      <c r="M34" s="101"/>
      <c r="N34" s="31"/>
      <c r="O34" s="101"/>
      <c r="P34" s="101"/>
      <c r="Q34" s="102"/>
      <c r="R34" s="101"/>
      <c r="S34" s="101"/>
      <c r="T34" s="31"/>
      <c r="U34" s="31"/>
      <c r="AB34" s="96"/>
      <c r="AC34" s="31"/>
      <c r="AD34" s="95"/>
      <c r="AE34" s="91"/>
      <c r="AF34" s="89"/>
    </row>
    <row r="35" spans="1:33" ht="15" customHeight="1" x14ac:dyDescent="0.25">
      <c r="A35" s="111" t="s">
        <v>29</v>
      </c>
      <c r="B35" s="290">
        <v>0</v>
      </c>
      <c r="C35" s="290">
        <v>0</v>
      </c>
      <c r="D35" s="290">
        <v>0</v>
      </c>
      <c r="E35" s="290">
        <v>0</v>
      </c>
      <c r="F35" s="290">
        <v>0</v>
      </c>
      <c r="G35"/>
      <c r="J35" s="23" t="s">
        <v>103</v>
      </c>
      <c r="K35" s="102"/>
      <c r="L35" s="101"/>
      <c r="M35" s="101"/>
      <c r="N35" s="31"/>
      <c r="P35" s="101"/>
      <c r="Q35" s="102"/>
      <c r="R35" s="101"/>
      <c r="S35" s="101"/>
      <c r="T35" s="31"/>
      <c r="U35" s="31"/>
      <c r="AB35" s="97"/>
      <c r="AC35" s="31"/>
      <c r="AD35" s="95"/>
      <c r="AE35" s="91"/>
      <c r="AF35" s="89"/>
    </row>
    <row r="36" spans="1:33" ht="15" customHeight="1" x14ac:dyDescent="0.25">
      <c r="G36"/>
      <c r="J36" s="266" t="s">
        <v>102</v>
      </c>
      <c r="K36" s="102"/>
      <c r="L36" s="101"/>
      <c r="M36" s="101"/>
      <c r="N36" s="31"/>
      <c r="P36" s="101"/>
      <c r="Q36" s="102"/>
      <c r="R36" s="101"/>
      <c r="S36" s="101"/>
      <c r="T36" s="31"/>
      <c r="U36" s="31"/>
      <c r="AB36" s="97"/>
      <c r="AC36" s="31"/>
      <c r="AD36" s="95"/>
      <c r="AE36" s="91"/>
      <c r="AF36" s="89"/>
      <c r="AG36" s="16"/>
    </row>
    <row r="37" spans="1:33" ht="15" customHeight="1" x14ac:dyDescent="0.25">
      <c r="G37"/>
      <c r="J37" s="266"/>
      <c r="K37" s="102"/>
      <c r="L37" s="101"/>
      <c r="M37" s="101"/>
      <c r="N37" s="31"/>
      <c r="P37" s="101"/>
      <c r="Q37" s="102"/>
      <c r="R37" s="101"/>
      <c r="S37" s="101"/>
      <c r="T37" s="31"/>
      <c r="U37" s="31"/>
      <c r="AB37" s="97"/>
      <c r="AC37" s="31"/>
      <c r="AD37" s="95"/>
      <c r="AE37" s="91"/>
      <c r="AF37" s="89"/>
    </row>
    <row r="38" spans="1:33" ht="15.75" customHeight="1" x14ac:dyDescent="0.25">
      <c r="G38"/>
      <c r="J38" s="266"/>
      <c r="K38" s="102"/>
      <c r="L38" s="101"/>
      <c r="M38" s="101"/>
      <c r="N38" s="31"/>
      <c r="P38" s="101"/>
      <c r="Q38" s="102"/>
      <c r="R38" s="101"/>
      <c r="S38" s="101"/>
      <c r="T38" s="31"/>
      <c r="U38" s="31"/>
      <c r="AB38" s="97"/>
      <c r="AC38" s="31"/>
      <c r="AD38" s="95"/>
      <c r="AE38" s="91"/>
      <c r="AF38" s="89"/>
    </row>
    <row r="39" spans="1:33" ht="15" customHeight="1" x14ac:dyDescent="0.25">
      <c r="A39" s="113" t="s">
        <v>120</v>
      </c>
      <c r="B39" s="38"/>
      <c r="C39" s="38"/>
      <c r="D39" s="38"/>
      <c r="E39" s="38"/>
      <c r="F39" s="38"/>
      <c r="G39"/>
      <c r="J39" s="266"/>
      <c r="K39" s="102"/>
      <c r="L39" s="101"/>
      <c r="M39" s="101"/>
      <c r="N39" s="31"/>
      <c r="P39" s="101"/>
      <c r="Q39" s="102"/>
      <c r="R39" s="101"/>
      <c r="S39" s="101"/>
      <c r="T39" s="31"/>
      <c r="U39" s="31"/>
      <c r="AB39" s="97"/>
      <c r="AC39" s="31"/>
      <c r="AD39" s="95"/>
      <c r="AE39" s="91"/>
      <c r="AF39" s="89"/>
    </row>
    <row r="40" spans="1:33" ht="15" customHeight="1" x14ac:dyDescent="0.25">
      <c r="A40" s="35" t="s">
        <v>21</v>
      </c>
      <c r="B40" s="293">
        <v>0</v>
      </c>
      <c r="C40" s="293">
        <v>0</v>
      </c>
      <c r="D40" s="293">
        <v>0</v>
      </c>
      <c r="E40" s="293">
        <v>0</v>
      </c>
      <c r="F40" s="293">
        <v>0</v>
      </c>
      <c r="G40"/>
      <c r="J40" s="266"/>
      <c r="K40" s="102"/>
      <c r="L40" s="101"/>
      <c r="M40" s="101"/>
      <c r="N40" s="31"/>
      <c r="P40" s="101"/>
      <c r="Q40" s="102"/>
      <c r="R40" s="101"/>
      <c r="S40" s="101"/>
      <c r="T40" s="31"/>
      <c r="U40" s="31"/>
      <c r="AB40" s="97"/>
      <c r="AC40" s="31"/>
      <c r="AD40" s="95"/>
      <c r="AE40" s="91"/>
      <c r="AF40" s="89"/>
    </row>
    <row r="41" spans="1:33" ht="15.75" customHeight="1" x14ac:dyDescent="0.25">
      <c r="A41" s="36" t="s">
        <v>36</v>
      </c>
      <c r="B41" s="293">
        <v>0</v>
      </c>
      <c r="C41" s="293">
        <v>0</v>
      </c>
      <c r="D41" s="293">
        <v>0</v>
      </c>
      <c r="E41" s="293">
        <v>0</v>
      </c>
      <c r="F41" s="293">
        <v>0</v>
      </c>
      <c r="G41"/>
      <c r="J41" s="266"/>
      <c r="K41" s="102"/>
      <c r="L41" s="101"/>
      <c r="M41" s="101"/>
      <c r="N41" s="31"/>
      <c r="P41" s="101"/>
      <c r="Q41" s="102"/>
      <c r="R41" s="101"/>
      <c r="S41" s="101"/>
      <c r="T41" s="31"/>
      <c r="U41" s="31"/>
      <c r="AB41" s="97"/>
      <c r="AC41" s="31"/>
      <c r="AD41" s="95"/>
      <c r="AE41" s="91"/>
      <c r="AF41" s="89"/>
    </row>
    <row r="42" spans="1:33" ht="14.45" customHeight="1" x14ac:dyDescent="0.25">
      <c r="A42" s="242" t="s">
        <v>51</v>
      </c>
      <c r="B42" s="295">
        <v>1.84E-2</v>
      </c>
      <c r="C42" s="295">
        <v>0</v>
      </c>
      <c r="D42" s="295">
        <v>0</v>
      </c>
      <c r="E42" s="295">
        <v>0</v>
      </c>
      <c r="F42" s="295">
        <v>0</v>
      </c>
      <c r="G42"/>
    </row>
    <row r="43" spans="1:33" ht="15" customHeight="1" x14ac:dyDescent="0.25">
      <c r="A43" s="242" t="s">
        <v>53</v>
      </c>
      <c r="B43" s="295">
        <v>0</v>
      </c>
      <c r="C43" s="295">
        <v>0</v>
      </c>
      <c r="D43" s="295">
        <v>0</v>
      </c>
      <c r="E43" s="295">
        <v>0</v>
      </c>
      <c r="F43" s="295">
        <v>4.9424999999999999</v>
      </c>
      <c r="G43"/>
    </row>
    <row r="44" spans="1:33" x14ac:dyDescent="0.25">
      <c r="A44" s="242" t="s">
        <v>54</v>
      </c>
      <c r="B44" s="295">
        <v>1.39</v>
      </c>
      <c r="C44" s="295">
        <v>0</v>
      </c>
      <c r="D44" s="295">
        <v>0</v>
      </c>
      <c r="E44" s="295">
        <v>0</v>
      </c>
      <c r="F44" s="295">
        <v>4.7804000000000002</v>
      </c>
      <c r="G44"/>
    </row>
    <row r="45" spans="1:33" x14ac:dyDescent="0.25">
      <c r="A45" s="242" t="s">
        <v>61</v>
      </c>
      <c r="B45" s="295">
        <v>1.0236000000000001</v>
      </c>
      <c r="C45" s="295">
        <v>0</v>
      </c>
      <c r="D45" s="295">
        <v>0</v>
      </c>
      <c r="E45" s="295">
        <v>0</v>
      </c>
      <c r="F45" s="295">
        <v>4.7183000000000002</v>
      </c>
      <c r="G45"/>
    </row>
    <row r="46" spans="1:33" x14ac:dyDescent="0.25">
      <c r="A46" s="242" t="s">
        <v>55</v>
      </c>
      <c r="B46" s="295">
        <v>0.79239999999999999</v>
      </c>
      <c r="C46" s="295">
        <v>0</v>
      </c>
      <c r="D46" s="295">
        <v>0</v>
      </c>
      <c r="E46" s="295">
        <v>0</v>
      </c>
      <c r="F46" s="295">
        <v>4.9836999999999998</v>
      </c>
      <c r="G46"/>
    </row>
    <row r="47" spans="1:33" x14ac:dyDescent="0.25">
      <c r="A47" s="242" t="s">
        <v>56</v>
      </c>
      <c r="B47" s="295">
        <v>0.75270000000000004</v>
      </c>
      <c r="C47" s="295">
        <v>0</v>
      </c>
      <c r="D47" s="295">
        <v>0</v>
      </c>
      <c r="E47" s="295">
        <v>0</v>
      </c>
      <c r="F47" s="295">
        <v>5.4218999999999999</v>
      </c>
      <c r="G47"/>
    </row>
    <row r="48" spans="1:33" x14ac:dyDescent="0.25">
      <c r="A48" s="242" t="s">
        <v>57</v>
      </c>
      <c r="B48" s="295">
        <v>0.3604</v>
      </c>
      <c r="C48" s="295">
        <v>0</v>
      </c>
      <c r="D48" s="295">
        <v>0</v>
      </c>
      <c r="E48" s="295">
        <v>0</v>
      </c>
      <c r="F48" s="295">
        <v>4.6517999999999997</v>
      </c>
      <c r="G48"/>
    </row>
    <row r="49" spans="1:42" x14ac:dyDescent="0.25">
      <c r="A49" s="242" t="s">
        <v>58</v>
      </c>
      <c r="B49" s="295">
        <v>0.2324</v>
      </c>
      <c r="C49" s="295">
        <v>0</v>
      </c>
      <c r="D49" s="295">
        <v>0</v>
      </c>
      <c r="E49" s="295">
        <v>0</v>
      </c>
      <c r="F49" s="295">
        <v>4.8151000000000002</v>
      </c>
      <c r="G49"/>
    </row>
    <row r="50" spans="1:42" x14ac:dyDescent="0.25">
      <c r="A50" s="242" t="s">
        <v>59</v>
      </c>
      <c r="B50" s="295">
        <v>0.1368</v>
      </c>
      <c r="C50" s="295">
        <v>0</v>
      </c>
      <c r="D50" s="295">
        <v>0</v>
      </c>
      <c r="E50" s="295">
        <v>0</v>
      </c>
      <c r="F50" s="295">
        <v>4.7881</v>
      </c>
      <c r="G50"/>
    </row>
    <row r="51" spans="1:42" x14ac:dyDescent="0.25">
      <c r="A51" s="242" t="s">
        <v>60</v>
      </c>
      <c r="B51" s="295">
        <v>0</v>
      </c>
      <c r="C51" s="295">
        <v>0</v>
      </c>
      <c r="D51" s="295">
        <v>0</v>
      </c>
      <c r="E51" s="295">
        <v>0</v>
      </c>
      <c r="F51" s="295">
        <v>5.0038</v>
      </c>
      <c r="G51"/>
    </row>
    <row r="52" spans="1:42" x14ac:dyDescent="0.25">
      <c r="A52" s="36" t="s">
        <v>29</v>
      </c>
      <c r="B52" s="293">
        <v>0</v>
      </c>
      <c r="C52" s="293">
        <v>0</v>
      </c>
      <c r="D52" s="293">
        <v>0</v>
      </c>
      <c r="E52" s="293">
        <v>0</v>
      </c>
      <c r="F52" s="293">
        <v>0</v>
      </c>
      <c r="G52"/>
    </row>
    <row r="53" spans="1:42" x14ac:dyDescent="0.25">
      <c r="A53" s="30"/>
      <c r="B53" s="31"/>
      <c r="C53" s="31"/>
      <c r="D53" s="31"/>
      <c r="E53" s="31"/>
      <c r="F53" s="31"/>
      <c r="G53"/>
    </row>
    <row r="54" spans="1:42" x14ac:dyDescent="0.25">
      <c r="A54" s="30"/>
      <c r="B54" s="31"/>
      <c r="C54" s="31"/>
      <c r="D54" s="31"/>
      <c r="E54" s="31"/>
      <c r="F54" s="31"/>
      <c r="G54" s="31"/>
      <c r="L54" s="31"/>
      <c r="M54" s="46"/>
      <c r="N54" s="47"/>
      <c r="O54" s="47"/>
      <c r="P54" s="47"/>
      <c r="Q54" s="47"/>
      <c r="R54" s="31"/>
      <c r="U54" s="31"/>
      <c r="AB54" s="96"/>
      <c r="AC54" s="31"/>
      <c r="AD54" s="95"/>
      <c r="AE54" s="91"/>
      <c r="AF54" s="89"/>
    </row>
    <row r="55" spans="1:42" s="24" customFormat="1" x14ac:dyDescent="0.25">
      <c r="A55" s="25"/>
      <c r="H55" s="25"/>
      <c r="I55" s="25"/>
      <c r="J55" s="25"/>
      <c r="L55" s="29"/>
      <c r="M55" s="29"/>
      <c r="N55" s="29"/>
      <c r="O55" s="29"/>
      <c r="P55" s="29"/>
      <c r="Q55" s="29"/>
      <c r="R55" s="29"/>
      <c r="AF55"/>
      <c r="AG55"/>
      <c r="AH55"/>
      <c r="AI55"/>
      <c r="AJ55"/>
      <c r="AK55"/>
      <c r="AL55"/>
      <c r="AM55"/>
      <c r="AN55"/>
      <c r="AO55"/>
      <c r="AP55"/>
    </row>
    <row r="56" spans="1:42" s="24" customFormat="1" x14ac:dyDescent="0.25">
      <c r="A56" s="23"/>
      <c r="H56" s="25"/>
      <c r="I56" s="25"/>
      <c r="J56" s="25"/>
      <c r="L56" s="29"/>
      <c r="M56" s="29"/>
      <c r="N56" s="29"/>
      <c r="O56" s="29"/>
      <c r="P56" s="29"/>
      <c r="Q56" s="29"/>
      <c r="R56" s="29"/>
      <c r="AF56"/>
      <c r="AG56"/>
      <c r="AH56"/>
      <c r="AI56"/>
      <c r="AJ56"/>
      <c r="AK56"/>
      <c r="AL56"/>
      <c r="AM56"/>
      <c r="AN56"/>
      <c r="AO56"/>
      <c r="AP56"/>
    </row>
    <row r="57" spans="1:42" s="24" customFormat="1" x14ac:dyDescent="0.25">
      <c r="A57" s="23"/>
      <c r="H57" s="25"/>
      <c r="I57" s="25"/>
      <c r="J57" s="25"/>
      <c r="L57" s="29"/>
      <c r="M57" s="29"/>
      <c r="N57" s="29"/>
      <c r="O57" s="29"/>
      <c r="P57" s="29"/>
      <c r="Q57" s="29"/>
      <c r="R57" s="29"/>
      <c r="AF57"/>
      <c r="AG57"/>
      <c r="AH57"/>
      <c r="AI57"/>
      <c r="AJ57"/>
      <c r="AK57"/>
      <c r="AL57"/>
      <c r="AM57"/>
      <c r="AN57"/>
      <c r="AO57"/>
      <c r="AP57"/>
    </row>
    <row r="58" spans="1:42" s="24" customFormat="1" x14ac:dyDescent="0.25">
      <c r="A58" s="23"/>
      <c r="H58" s="25"/>
      <c r="I58" s="25"/>
      <c r="J58" s="25"/>
      <c r="L58" s="29"/>
      <c r="M58" s="29"/>
      <c r="N58" s="29"/>
      <c r="O58" s="29"/>
      <c r="P58" s="29"/>
      <c r="Q58" s="29"/>
      <c r="R58" s="29"/>
      <c r="AF58"/>
      <c r="AG58"/>
      <c r="AH58"/>
      <c r="AI58"/>
      <c r="AJ58"/>
      <c r="AK58"/>
      <c r="AL58"/>
      <c r="AM58"/>
      <c r="AN58"/>
      <c r="AO58"/>
      <c r="AP58"/>
    </row>
    <row r="59" spans="1:42" s="24" customFormat="1" x14ac:dyDescent="0.25">
      <c r="A59" s="23"/>
      <c r="H59" s="25"/>
      <c r="I59" s="25"/>
      <c r="J59" s="25"/>
      <c r="L59" s="29"/>
      <c r="M59" s="29"/>
      <c r="N59" s="29"/>
      <c r="O59" s="29"/>
      <c r="P59" s="29"/>
      <c r="Q59" s="29"/>
      <c r="R59" s="29"/>
      <c r="AF59"/>
      <c r="AG59"/>
      <c r="AH59"/>
      <c r="AI59"/>
      <c r="AJ59"/>
      <c r="AK59"/>
      <c r="AL59"/>
      <c r="AM59"/>
      <c r="AN59"/>
      <c r="AO59"/>
      <c r="AP59"/>
    </row>
    <row r="60" spans="1:42" s="24" customFormat="1" x14ac:dyDescent="0.25">
      <c r="A60" s="23"/>
      <c r="H60" s="25"/>
      <c r="I60" s="25"/>
      <c r="J60" s="25"/>
      <c r="L60" s="29"/>
      <c r="M60" s="29"/>
      <c r="N60" s="29"/>
      <c r="O60" s="29"/>
      <c r="P60" s="29"/>
      <c r="Q60" s="29"/>
      <c r="R60" s="29"/>
      <c r="AF60"/>
      <c r="AG60"/>
      <c r="AH60"/>
      <c r="AI60"/>
      <c r="AJ60"/>
      <c r="AK60"/>
      <c r="AL60"/>
      <c r="AM60"/>
      <c r="AN60"/>
      <c r="AO60"/>
      <c r="AP60"/>
    </row>
    <row r="61" spans="1:42" s="24" customFormat="1" x14ac:dyDescent="0.25">
      <c r="A61" s="23"/>
      <c r="H61" s="25"/>
      <c r="I61" s="25"/>
      <c r="J61" s="25"/>
      <c r="L61" s="29"/>
      <c r="M61" s="29"/>
      <c r="N61" s="29"/>
      <c r="O61" s="29"/>
      <c r="P61" s="29"/>
      <c r="Q61" s="29"/>
      <c r="R61" s="29"/>
      <c r="AF61"/>
      <c r="AG61"/>
      <c r="AH61"/>
      <c r="AI61"/>
      <c r="AJ61"/>
      <c r="AK61"/>
      <c r="AL61"/>
      <c r="AM61"/>
      <c r="AN61"/>
      <c r="AO61"/>
      <c r="AP61"/>
    </row>
    <row r="62" spans="1:42" s="24" customFormat="1" x14ac:dyDescent="0.25">
      <c r="A62" s="23"/>
      <c r="H62" s="25"/>
      <c r="I62" s="25"/>
      <c r="J62" s="25"/>
      <c r="L62" s="29"/>
      <c r="M62" s="29"/>
      <c r="N62" s="29"/>
      <c r="O62" s="29"/>
      <c r="P62" s="29"/>
      <c r="Q62" s="29"/>
      <c r="R62" s="29"/>
      <c r="AF62"/>
      <c r="AG62"/>
      <c r="AH62"/>
      <c r="AI62"/>
      <c r="AJ62"/>
      <c r="AK62"/>
      <c r="AL62"/>
      <c r="AM62"/>
      <c r="AN62"/>
      <c r="AO62"/>
      <c r="AP62"/>
    </row>
    <row r="63" spans="1:42" s="24" customFormat="1" x14ac:dyDescent="0.25">
      <c r="A63" s="23"/>
      <c r="H63" s="25"/>
      <c r="I63" s="25"/>
      <c r="J63" s="25"/>
      <c r="L63" s="29"/>
      <c r="M63" s="29"/>
      <c r="N63" s="29"/>
      <c r="O63" s="29"/>
      <c r="P63" s="29"/>
      <c r="Q63" s="29"/>
      <c r="R63" s="29"/>
      <c r="AF63"/>
      <c r="AG63"/>
      <c r="AH63"/>
      <c r="AI63"/>
      <c r="AJ63"/>
      <c r="AK63"/>
      <c r="AL63"/>
      <c r="AM63"/>
      <c r="AN63"/>
      <c r="AO63"/>
      <c r="AP63"/>
    </row>
    <row r="64" spans="1:42" s="24" customFormat="1" x14ac:dyDescent="0.25">
      <c r="A64" s="23"/>
      <c r="H64" s="25"/>
      <c r="I64" s="25"/>
      <c r="J64" s="25"/>
      <c r="L64" s="29"/>
      <c r="M64" s="29"/>
      <c r="N64" s="29"/>
      <c r="O64" s="29"/>
      <c r="P64" s="29"/>
      <c r="Q64" s="29"/>
      <c r="R64" s="29"/>
      <c r="AF64"/>
      <c r="AG64"/>
      <c r="AH64"/>
      <c r="AI64"/>
      <c r="AJ64"/>
      <c r="AK64"/>
      <c r="AL64"/>
      <c r="AM64"/>
      <c r="AN64"/>
      <c r="AO64"/>
      <c r="AP64"/>
    </row>
    <row r="65" spans="1:42" s="24" customFormat="1" x14ac:dyDescent="0.25">
      <c r="A65" s="23"/>
      <c r="H65" s="25"/>
      <c r="I65" s="25"/>
      <c r="J65" s="25"/>
      <c r="L65" s="29"/>
      <c r="M65" s="29"/>
      <c r="N65" s="29"/>
      <c r="O65" s="29"/>
      <c r="P65" s="29"/>
      <c r="Q65" s="29"/>
      <c r="R65" s="29"/>
      <c r="AF65"/>
      <c r="AG65"/>
      <c r="AH65"/>
      <c r="AI65"/>
      <c r="AJ65"/>
      <c r="AK65"/>
      <c r="AL65"/>
      <c r="AM65"/>
      <c r="AN65"/>
      <c r="AO65"/>
      <c r="AP65"/>
    </row>
    <row r="66" spans="1:42" s="24" customFormat="1" x14ac:dyDescent="0.25">
      <c r="A66" s="23"/>
      <c r="H66" s="25"/>
      <c r="I66" s="25"/>
      <c r="J66" s="25"/>
      <c r="L66" s="29"/>
      <c r="M66" s="29"/>
      <c r="N66" s="29"/>
      <c r="O66" s="29"/>
      <c r="P66" s="29"/>
      <c r="Q66" s="29"/>
      <c r="R66" s="29"/>
      <c r="AF66"/>
      <c r="AG66"/>
      <c r="AH66"/>
      <c r="AI66"/>
      <c r="AJ66"/>
      <c r="AK66"/>
      <c r="AL66"/>
      <c r="AM66"/>
      <c r="AN66"/>
      <c r="AO66"/>
      <c r="AP66"/>
    </row>
    <row r="67" spans="1:42" s="24" customFormat="1" x14ac:dyDescent="0.25">
      <c r="A67" s="23"/>
      <c r="H67" s="25"/>
      <c r="I67" s="25"/>
      <c r="J67" s="25"/>
      <c r="L67" s="29"/>
      <c r="M67" s="29"/>
      <c r="N67" s="29"/>
      <c r="O67" s="29"/>
      <c r="P67" s="29"/>
      <c r="Q67" s="29"/>
      <c r="R67" s="29"/>
      <c r="AF67"/>
      <c r="AG67"/>
      <c r="AH67"/>
      <c r="AI67"/>
      <c r="AJ67"/>
      <c r="AK67"/>
      <c r="AL67"/>
      <c r="AM67"/>
      <c r="AN67"/>
      <c r="AO67"/>
      <c r="AP67"/>
    </row>
    <row r="68" spans="1:42" s="24" customFormat="1" x14ac:dyDescent="0.25">
      <c r="A68" s="23"/>
      <c r="H68" s="25"/>
      <c r="I68" s="25"/>
      <c r="J68" s="25"/>
      <c r="L68" s="29"/>
      <c r="M68" s="29"/>
      <c r="N68" s="29"/>
      <c r="O68" s="29"/>
      <c r="P68" s="29"/>
      <c r="Q68" s="29"/>
      <c r="R68" s="29"/>
      <c r="AF68"/>
      <c r="AG68"/>
      <c r="AH68"/>
      <c r="AI68"/>
      <c r="AJ68"/>
      <c r="AK68"/>
      <c r="AL68"/>
      <c r="AM68"/>
      <c r="AN68"/>
      <c r="AO68"/>
      <c r="AP68"/>
    </row>
    <row r="69" spans="1:42" s="24" customFormat="1" x14ac:dyDescent="0.25">
      <c r="A69" s="23"/>
      <c r="H69" s="25"/>
      <c r="I69" s="25"/>
      <c r="J69" s="25"/>
      <c r="L69" s="29"/>
      <c r="M69" s="29"/>
      <c r="N69" s="29"/>
      <c r="O69" s="29"/>
      <c r="P69" s="29"/>
      <c r="Q69" s="29"/>
      <c r="R69" s="29"/>
      <c r="AF69"/>
      <c r="AG69"/>
      <c r="AH69"/>
      <c r="AI69"/>
      <c r="AJ69"/>
      <c r="AK69"/>
      <c r="AL69"/>
      <c r="AM69"/>
      <c r="AN69"/>
      <c r="AO69"/>
      <c r="AP69"/>
    </row>
    <row r="70" spans="1:42" s="24" customFormat="1" x14ac:dyDescent="0.25">
      <c r="A70" s="23"/>
      <c r="H70" s="25"/>
      <c r="I70" s="25"/>
      <c r="J70" s="25"/>
      <c r="L70" s="29"/>
      <c r="M70" s="29"/>
      <c r="N70" s="29"/>
      <c r="O70" s="29"/>
      <c r="P70" s="29"/>
      <c r="Q70" s="29"/>
      <c r="R70" s="29"/>
      <c r="AF70"/>
      <c r="AG70"/>
      <c r="AH70"/>
      <c r="AI70"/>
      <c r="AJ70"/>
      <c r="AK70"/>
      <c r="AL70"/>
      <c r="AM70"/>
      <c r="AN70"/>
      <c r="AO70"/>
      <c r="AP70"/>
    </row>
    <row r="71" spans="1:42" s="24" customFormat="1" x14ac:dyDescent="0.25">
      <c r="A71" s="23"/>
      <c r="H71" s="25"/>
      <c r="I71" s="25"/>
      <c r="J71" s="25"/>
      <c r="L71" s="29"/>
      <c r="M71" s="29"/>
      <c r="N71" s="29"/>
      <c r="O71" s="29"/>
      <c r="P71" s="29"/>
      <c r="Q71" s="29"/>
      <c r="R71" s="29"/>
      <c r="AF71"/>
      <c r="AG71"/>
      <c r="AH71"/>
      <c r="AI71"/>
      <c r="AJ71"/>
      <c r="AK71"/>
      <c r="AL71"/>
      <c r="AM71"/>
      <c r="AN71"/>
      <c r="AO71"/>
      <c r="AP71"/>
    </row>
    <row r="72" spans="1:42" s="24" customFormat="1" x14ac:dyDescent="0.25">
      <c r="A72" s="23"/>
      <c r="H72" s="25"/>
      <c r="I72" s="25"/>
      <c r="J72" s="25"/>
      <c r="L72" s="29"/>
      <c r="M72" s="29"/>
      <c r="N72" s="29"/>
      <c r="O72" s="29"/>
      <c r="P72" s="29"/>
      <c r="Q72" s="29"/>
      <c r="R72" s="29"/>
      <c r="AF72"/>
      <c r="AG72"/>
      <c r="AH72"/>
      <c r="AI72"/>
      <c r="AJ72"/>
      <c r="AK72"/>
      <c r="AL72"/>
      <c r="AM72"/>
      <c r="AN72"/>
      <c r="AO72"/>
      <c r="AP72"/>
    </row>
    <row r="73" spans="1:42" s="24" customFormat="1" x14ac:dyDescent="0.25">
      <c r="A73" s="23"/>
      <c r="H73" s="25"/>
      <c r="I73" s="25"/>
      <c r="J73" s="25"/>
      <c r="L73" s="29"/>
      <c r="M73" s="29"/>
      <c r="N73" s="29"/>
      <c r="O73" s="29"/>
      <c r="P73" s="29"/>
      <c r="Q73" s="29"/>
      <c r="R73" s="29"/>
      <c r="AF73"/>
      <c r="AG73"/>
      <c r="AH73"/>
      <c r="AI73"/>
      <c r="AJ73"/>
      <c r="AK73"/>
      <c r="AL73"/>
      <c r="AM73"/>
      <c r="AN73"/>
      <c r="AO73"/>
      <c r="AP73"/>
    </row>
    <row r="74" spans="1:42" s="24" customFormat="1" x14ac:dyDescent="0.25">
      <c r="A74" s="23"/>
      <c r="H74" s="25"/>
      <c r="I74" s="25"/>
      <c r="J74" s="25"/>
      <c r="L74" s="29"/>
      <c r="M74" s="29"/>
      <c r="N74" s="29"/>
      <c r="O74" s="29"/>
      <c r="P74" s="29"/>
      <c r="Q74" s="29"/>
      <c r="R74" s="29"/>
      <c r="AF74"/>
      <c r="AG74"/>
      <c r="AH74"/>
      <c r="AI74"/>
      <c r="AJ74"/>
      <c r="AK74"/>
      <c r="AL74"/>
      <c r="AM74"/>
      <c r="AN74"/>
      <c r="AO74"/>
      <c r="AP74"/>
    </row>
    <row r="75" spans="1:42" s="24" customFormat="1" x14ac:dyDescent="0.25">
      <c r="A75" s="23"/>
      <c r="H75" s="25"/>
      <c r="I75" s="25"/>
      <c r="J75" s="25"/>
      <c r="L75" s="29"/>
      <c r="M75" s="29"/>
      <c r="N75" s="29"/>
      <c r="O75" s="29"/>
      <c r="P75" s="29"/>
      <c r="Q75" s="29"/>
      <c r="R75" s="29"/>
      <c r="AF75"/>
      <c r="AG75"/>
      <c r="AH75"/>
      <c r="AI75"/>
      <c r="AJ75"/>
      <c r="AK75"/>
      <c r="AL75"/>
      <c r="AM75"/>
      <c r="AN75"/>
      <c r="AO75"/>
      <c r="AP75"/>
    </row>
    <row r="76" spans="1:42" s="24" customFormat="1" x14ac:dyDescent="0.25">
      <c r="A76" s="23"/>
      <c r="H76" s="25"/>
      <c r="I76" s="25"/>
      <c r="J76" s="25"/>
      <c r="L76" s="29"/>
      <c r="M76" s="29"/>
      <c r="N76" s="29"/>
      <c r="O76" s="29"/>
      <c r="P76" s="29"/>
      <c r="Q76" s="29"/>
      <c r="R76" s="29"/>
      <c r="AF76"/>
      <c r="AG76"/>
      <c r="AH76"/>
      <c r="AI76"/>
      <c r="AJ76"/>
      <c r="AK76"/>
      <c r="AL76"/>
      <c r="AM76"/>
      <c r="AN76"/>
      <c r="AO76"/>
      <c r="AP76"/>
    </row>
    <row r="77" spans="1:42" s="24" customFormat="1" x14ac:dyDescent="0.25">
      <c r="A77" s="23"/>
      <c r="H77" s="25"/>
      <c r="I77" s="25"/>
      <c r="J77" s="25"/>
      <c r="L77" s="29"/>
      <c r="M77" s="29"/>
      <c r="N77" s="29"/>
      <c r="O77" s="29"/>
      <c r="P77" s="29"/>
      <c r="Q77" s="29"/>
      <c r="R77" s="29"/>
      <c r="AF77"/>
      <c r="AG77"/>
      <c r="AH77"/>
      <c r="AI77"/>
      <c r="AJ77"/>
      <c r="AK77"/>
      <c r="AL77"/>
      <c r="AM77"/>
      <c r="AN77"/>
      <c r="AO77"/>
      <c r="AP77"/>
    </row>
    <row r="78" spans="1:42" s="24" customFormat="1" x14ac:dyDescent="0.25">
      <c r="A78" s="23"/>
      <c r="H78" s="25"/>
      <c r="I78" s="25"/>
      <c r="J78" s="25"/>
      <c r="L78" s="29"/>
      <c r="M78" s="29"/>
      <c r="N78" s="29"/>
      <c r="O78" s="29"/>
      <c r="P78" s="29"/>
      <c r="Q78" s="29"/>
      <c r="R78" s="29"/>
      <c r="AF78"/>
      <c r="AG78"/>
      <c r="AH78"/>
      <c r="AI78"/>
      <c r="AJ78"/>
      <c r="AK78"/>
      <c r="AL78"/>
      <c r="AM78"/>
      <c r="AN78"/>
      <c r="AO78"/>
      <c r="AP78"/>
    </row>
    <row r="79" spans="1:42" s="24" customFormat="1" x14ac:dyDescent="0.25">
      <c r="A79" s="23"/>
      <c r="H79" s="25"/>
      <c r="I79" s="25"/>
      <c r="J79" s="25"/>
      <c r="L79" s="29"/>
      <c r="M79" s="29"/>
      <c r="N79" s="29"/>
      <c r="O79" s="29"/>
      <c r="P79" s="29"/>
      <c r="Q79" s="29"/>
      <c r="R79" s="29"/>
      <c r="AF79"/>
      <c r="AG79"/>
      <c r="AH79"/>
      <c r="AI79"/>
      <c r="AJ79"/>
      <c r="AK79"/>
      <c r="AL79"/>
      <c r="AM79"/>
      <c r="AN79"/>
      <c r="AO79"/>
      <c r="AP79"/>
    </row>
    <row r="80" spans="1:42" s="24" customFormat="1" x14ac:dyDescent="0.25">
      <c r="A80" s="23"/>
      <c r="H80" s="25"/>
      <c r="I80" s="25"/>
      <c r="J80" s="25"/>
      <c r="L80" s="29"/>
      <c r="M80" s="29"/>
      <c r="N80" s="29"/>
      <c r="O80" s="29"/>
      <c r="P80" s="29"/>
      <c r="Q80" s="29"/>
      <c r="R80" s="29"/>
      <c r="AF80"/>
      <c r="AG80"/>
      <c r="AH80"/>
      <c r="AI80"/>
      <c r="AJ80"/>
      <c r="AK80"/>
      <c r="AL80"/>
      <c r="AM80"/>
      <c r="AN80"/>
      <c r="AO80"/>
      <c r="AP80"/>
    </row>
    <row r="81" spans="1:42" s="24" customFormat="1" x14ac:dyDescent="0.25">
      <c r="A81" s="23"/>
      <c r="H81" s="25"/>
      <c r="I81" s="25"/>
      <c r="J81" s="25"/>
      <c r="L81" s="29"/>
      <c r="M81" s="29"/>
      <c r="N81" s="29"/>
      <c r="O81" s="29"/>
      <c r="P81" s="29"/>
      <c r="Q81" s="29"/>
      <c r="R81" s="29"/>
      <c r="AF81"/>
      <c r="AG81"/>
      <c r="AH81"/>
      <c r="AI81"/>
      <c r="AJ81"/>
      <c r="AK81"/>
      <c r="AL81"/>
      <c r="AM81"/>
      <c r="AN81"/>
      <c r="AO81"/>
      <c r="AP81"/>
    </row>
    <row r="82" spans="1:42" s="24" customFormat="1" x14ac:dyDescent="0.25">
      <c r="A82" s="23"/>
      <c r="H82" s="25"/>
      <c r="I82" s="25"/>
      <c r="J82" s="25"/>
      <c r="L82" s="29"/>
      <c r="M82" s="29"/>
      <c r="N82" s="29"/>
      <c r="O82" s="29"/>
      <c r="P82" s="29"/>
      <c r="Q82" s="29"/>
      <c r="R82" s="29"/>
      <c r="AF82"/>
      <c r="AG82"/>
      <c r="AH82"/>
      <c r="AI82"/>
      <c r="AJ82"/>
      <c r="AK82"/>
      <c r="AL82"/>
      <c r="AM82"/>
      <c r="AN82"/>
      <c r="AO82"/>
      <c r="AP82"/>
    </row>
    <row r="83" spans="1:42" s="24" customFormat="1" x14ac:dyDescent="0.25">
      <c r="A83" s="23"/>
      <c r="H83" s="25"/>
      <c r="I83" s="25"/>
      <c r="J83" s="25"/>
      <c r="L83" s="29"/>
      <c r="M83" s="29"/>
      <c r="N83" s="29"/>
      <c r="O83" s="29"/>
      <c r="P83" s="29"/>
      <c r="Q83" s="29"/>
      <c r="R83" s="29"/>
      <c r="AF83"/>
      <c r="AG83"/>
      <c r="AH83"/>
      <c r="AI83"/>
      <c r="AJ83"/>
      <c r="AK83"/>
      <c r="AL83"/>
      <c r="AM83"/>
      <c r="AN83"/>
      <c r="AO83"/>
      <c r="AP83"/>
    </row>
    <row r="84" spans="1:42" s="24" customFormat="1" x14ac:dyDescent="0.25">
      <c r="A84" s="23"/>
      <c r="H84" s="25"/>
      <c r="I84" s="25"/>
      <c r="J84" s="25"/>
      <c r="L84" s="29"/>
      <c r="M84" s="29"/>
      <c r="N84" s="29"/>
      <c r="O84" s="29"/>
      <c r="P84" s="29"/>
      <c r="Q84" s="29"/>
      <c r="R84" s="29"/>
      <c r="AF84"/>
      <c r="AG84"/>
      <c r="AH84"/>
      <c r="AI84"/>
      <c r="AJ84"/>
      <c r="AK84"/>
      <c r="AL84"/>
      <c r="AM84"/>
      <c r="AN84"/>
      <c r="AO84"/>
      <c r="AP84"/>
    </row>
    <row r="85" spans="1:42" s="24" customFormat="1" x14ac:dyDescent="0.25">
      <c r="A85" s="23"/>
      <c r="H85" s="25"/>
      <c r="I85" s="25"/>
      <c r="J85" s="25"/>
      <c r="L85" s="29"/>
      <c r="M85" s="29"/>
      <c r="N85" s="29"/>
      <c r="O85" s="29"/>
      <c r="P85" s="29"/>
      <c r="Q85" s="29"/>
      <c r="R85" s="29"/>
      <c r="AF85"/>
      <c r="AG85"/>
      <c r="AH85"/>
      <c r="AI85"/>
      <c r="AJ85"/>
      <c r="AK85"/>
      <c r="AL85"/>
      <c r="AM85"/>
      <c r="AN85"/>
      <c r="AO85"/>
      <c r="AP85"/>
    </row>
    <row r="86" spans="1:42" s="24" customFormat="1" x14ac:dyDescent="0.25">
      <c r="A86" s="23"/>
      <c r="H86" s="25"/>
      <c r="I86" s="25"/>
      <c r="J86" s="25"/>
      <c r="L86" s="29"/>
      <c r="M86" s="29"/>
      <c r="N86" s="29"/>
      <c r="O86" s="29"/>
      <c r="P86" s="29"/>
      <c r="Q86" s="29"/>
      <c r="R86" s="29"/>
      <c r="AF86"/>
      <c r="AG86"/>
      <c r="AH86"/>
      <c r="AI86"/>
      <c r="AJ86"/>
      <c r="AK86"/>
      <c r="AL86"/>
      <c r="AM86"/>
      <c r="AN86"/>
      <c r="AO86"/>
      <c r="AP86"/>
    </row>
  </sheetData>
  <mergeCells count="16">
    <mergeCell ref="Z20:AB20"/>
    <mergeCell ref="B3:E3"/>
    <mergeCell ref="H6:H17"/>
    <mergeCell ref="AE4:AE5"/>
    <mergeCell ref="K5:M5"/>
    <mergeCell ref="N5:P5"/>
    <mergeCell ref="Q5:S5"/>
    <mergeCell ref="T5:V5"/>
    <mergeCell ref="W5:Y5"/>
    <mergeCell ref="Z5:AB5"/>
    <mergeCell ref="H4:H5"/>
    <mergeCell ref="I4:I5"/>
    <mergeCell ref="J4:J5"/>
    <mergeCell ref="K4:Y4"/>
    <mergeCell ref="AC4:AC5"/>
    <mergeCell ref="AD4:AD5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rism9.Document" shapeId="14342" r:id="rId4">
          <objectPr defaultSize="0" r:id="rId5">
            <anchor moveWithCells="1">
              <from>
                <xdr:col>9</xdr:col>
                <xdr:colOff>19050</xdr:colOff>
                <xdr:row>18</xdr:row>
                <xdr:rowOff>85725</xdr:rowOff>
              </from>
              <to>
                <xdr:col>15</xdr:col>
                <xdr:colOff>438150</xdr:colOff>
                <xdr:row>33</xdr:row>
                <xdr:rowOff>19050</xdr:rowOff>
              </to>
            </anchor>
          </objectPr>
        </oleObject>
      </mc:Choice>
      <mc:Fallback>
        <oleObject progId="Prism9.Document" shapeId="14342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2D871-D801-48A0-AB79-0C7F75DAE096}">
  <dimension ref="A1:AP85"/>
  <sheetViews>
    <sheetView zoomScale="70" zoomScaleNormal="70" workbookViewId="0">
      <selection activeCell="R27" sqref="R27"/>
    </sheetView>
  </sheetViews>
  <sheetFormatPr defaultRowHeight="15" x14ac:dyDescent="0.25"/>
  <cols>
    <col min="1" max="1" width="22" style="23" bestFit="1" customWidth="1"/>
    <col min="2" max="6" width="12" style="24" customWidth="1"/>
    <col min="7" max="7" width="9.140625" style="24"/>
    <col min="8" max="8" width="13.85546875" style="25" customWidth="1"/>
    <col min="9" max="9" width="30.28515625" style="25" customWidth="1"/>
    <col min="10" max="10" width="9.140625" style="25"/>
    <col min="11" max="18" width="9.140625" style="24"/>
    <col min="19" max="19" width="11.5703125" style="24" customWidth="1"/>
    <col min="20" max="20" width="11.42578125" style="24" customWidth="1"/>
    <col min="21" max="31" width="9.140625" style="24"/>
    <col min="33" max="33" width="11.5703125" customWidth="1"/>
    <col min="34" max="34" width="8.140625" bestFit="1" customWidth="1"/>
    <col min="35" max="35" width="11.28515625" customWidth="1"/>
    <col min="38" max="38" width="16.42578125" bestFit="1" customWidth="1"/>
  </cols>
  <sheetData>
    <row r="1" spans="1:38" ht="18" x14ac:dyDescent="0.25">
      <c r="A1" s="264" t="s">
        <v>97</v>
      </c>
      <c r="I1" s="2" t="s">
        <v>116</v>
      </c>
    </row>
    <row r="2" spans="1:38" ht="18.75" x14ac:dyDescent="0.3">
      <c r="A2" s="282"/>
      <c r="I2" t="s">
        <v>126</v>
      </c>
    </row>
    <row r="3" spans="1:38" ht="16.5" thickBot="1" x14ac:dyDescent="0.3">
      <c r="A3" s="283" t="s">
        <v>104</v>
      </c>
      <c r="B3" s="315" t="s">
        <v>113</v>
      </c>
      <c r="C3" s="315"/>
      <c r="D3" s="315"/>
      <c r="E3" s="315"/>
      <c r="F3" s="315"/>
      <c r="Q3" s="84"/>
      <c r="R3" s="84"/>
    </row>
    <row r="4" spans="1:38" ht="15.75" thickBot="1" x14ac:dyDescent="0.3">
      <c r="A4" s="27"/>
      <c r="B4" s="28" t="s">
        <v>3</v>
      </c>
      <c r="C4" s="28" t="s">
        <v>4</v>
      </c>
      <c r="D4" s="28" t="s">
        <v>5</v>
      </c>
      <c r="E4" s="28" t="s">
        <v>16</v>
      </c>
      <c r="F4" s="28" t="s">
        <v>6</v>
      </c>
      <c r="G4"/>
      <c r="H4" s="305" t="s">
        <v>10</v>
      </c>
      <c r="I4" s="305" t="s">
        <v>11</v>
      </c>
      <c r="J4" s="320" t="s">
        <v>12</v>
      </c>
      <c r="K4" s="321" t="s">
        <v>3</v>
      </c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268"/>
      <c r="AA4" s="268"/>
      <c r="AB4" s="268"/>
      <c r="AC4" s="313" t="s">
        <v>13</v>
      </c>
      <c r="AD4" s="303" t="s">
        <v>14</v>
      </c>
      <c r="AE4" s="305" t="s">
        <v>15</v>
      </c>
      <c r="AJ4" s="3"/>
      <c r="AK4" s="3"/>
      <c r="AL4" s="3"/>
    </row>
    <row r="5" spans="1:38" ht="15.75" thickBot="1" x14ac:dyDescent="0.3">
      <c r="A5" s="103" t="s">
        <v>118</v>
      </c>
      <c r="B5" s="104"/>
      <c r="C5" s="104"/>
      <c r="D5" s="104"/>
      <c r="E5" s="104"/>
      <c r="F5" s="104"/>
      <c r="G5"/>
      <c r="H5" s="316"/>
      <c r="I5" s="316"/>
      <c r="J5" s="323"/>
      <c r="K5" s="307" t="s">
        <v>17</v>
      </c>
      <c r="L5" s="308"/>
      <c r="M5" s="309"/>
      <c r="N5" s="307" t="s">
        <v>18</v>
      </c>
      <c r="O5" s="308"/>
      <c r="P5" s="309"/>
      <c r="Q5" s="307" t="s">
        <v>19</v>
      </c>
      <c r="R5" s="308"/>
      <c r="S5" s="309"/>
      <c r="T5" s="307" t="s">
        <v>20</v>
      </c>
      <c r="U5" s="308"/>
      <c r="V5" s="309"/>
      <c r="W5" s="310" t="s">
        <v>40</v>
      </c>
      <c r="X5" s="311"/>
      <c r="Y5" s="312"/>
      <c r="Z5" s="310" t="s">
        <v>30</v>
      </c>
      <c r="AA5" s="311"/>
      <c r="AB5" s="312"/>
      <c r="AC5" s="322"/>
      <c r="AD5" s="324">
        <v>0</v>
      </c>
      <c r="AE5" s="316">
        <v>0</v>
      </c>
      <c r="AI5" s="12"/>
      <c r="AJ5" s="3"/>
      <c r="AK5" s="3"/>
      <c r="AL5" s="3"/>
    </row>
    <row r="6" spans="1:38" ht="15.75" thickBot="1" x14ac:dyDescent="0.3">
      <c r="A6" s="105" t="s">
        <v>21</v>
      </c>
      <c r="B6" s="286">
        <v>0</v>
      </c>
      <c r="C6" s="286">
        <v>0</v>
      </c>
      <c r="D6" s="286">
        <v>0</v>
      </c>
      <c r="E6" s="286">
        <v>0</v>
      </c>
      <c r="F6" s="286">
        <v>0</v>
      </c>
      <c r="G6"/>
      <c r="H6" s="305" t="s">
        <v>16</v>
      </c>
      <c r="I6" s="124" t="str">
        <f t="shared" ref="I6:I18" si="0">A7</f>
        <v>A50</v>
      </c>
      <c r="J6" s="86">
        <v>0</v>
      </c>
      <c r="K6" s="125">
        <f>B7</f>
        <v>0</v>
      </c>
      <c r="L6" s="126">
        <f>B24</f>
        <v>0</v>
      </c>
      <c r="M6" s="127">
        <f>B41</f>
        <v>0</v>
      </c>
      <c r="N6" s="51">
        <f t="shared" ref="N6:N18" si="1">(K6-$AB$24)/$AA$24</f>
        <v>-0.70692057594054813</v>
      </c>
      <c r="O6" s="51">
        <f t="shared" ref="O6:O18" si="2">(L6-$AB$24)/$AA$24</f>
        <v>-0.70692057594054813</v>
      </c>
      <c r="P6" s="51">
        <f t="shared" ref="P6:P18" si="3">(M6-$AB$24)/$AA$24</f>
        <v>-0.70692057594054813</v>
      </c>
      <c r="Q6" s="130">
        <f t="shared" ref="Q6:Q7" si="4">N6</f>
        <v>-0.70692057594054813</v>
      </c>
      <c r="R6" s="131">
        <f t="shared" ref="R6:R7" si="5">O6</f>
        <v>-0.70692057594054813</v>
      </c>
      <c r="S6" s="132">
        <f t="shared" ref="S6:S7" si="6">P6</f>
        <v>-0.70692057594054813</v>
      </c>
      <c r="T6" s="51">
        <f t="shared" ref="T6:T8" si="7">(Q6/4000)/10</f>
        <v>-1.7673014398513704E-5</v>
      </c>
      <c r="U6" s="51">
        <f t="shared" ref="U6:U8" si="8">(R6/4000)/10</f>
        <v>-1.7673014398513704E-5</v>
      </c>
      <c r="V6" s="52">
        <f t="shared" ref="V6:V8" si="9">(S6/4000)/10</f>
        <v>-1.7673014398513704E-5</v>
      </c>
      <c r="W6" s="50"/>
      <c r="X6" s="51"/>
      <c r="Y6" s="51"/>
      <c r="Z6" s="233"/>
      <c r="AA6" s="133"/>
      <c r="AB6" s="135"/>
      <c r="AC6" s="232"/>
      <c r="AD6" s="51"/>
      <c r="AE6" s="135"/>
      <c r="AI6" s="12"/>
      <c r="AJ6" s="3"/>
      <c r="AK6" s="3"/>
      <c r="AL6" s="3"/>
    </row>
    <row r="7" spans="1:38" ht="15.75" thickBot="1" x14ac:dyDescent="0.3">
      <c r="A7" s="106" t="s">
        <v>36</v>
      </c>
      <c r="B7" s="287">
        <v>0</v>
      </c>
      <c r="C7" s="287">
        <v>0</v>
      </c>
      <c r="D7" s="287">
        <v>0</v>
      </c>
      <c r="E7" s="287">
        <v>0</v>
      </c>
      <c r="F7" s="287">
        <v>0</v>
      </c>
      <c r="G7"/>
      <c r="H7" s="316"/>
      <c r="I7" s="118" t="str">
        <f t="shared" si="0"/>
        <v>Enz100</v>
      </c>
      <c r="J7" s="218">
        <v>0.1</v>
      </c>
      <c r="K7" s="219">
        <f>B8</f>
        <v>2.87E-2</v>
      </c>
      <c r="L7" s="220">
        <f>B25</f>
        <v>2.3699999999999999E-2</v>
      </c>
      <c r="M7" s="221">
        <f>B42</f>
        <v>3.1800000000000002E-2</v>
      </c>
      <c r="N7" s="153">
        <f t="shared" si="1"/>
        <v>-0.57361820715281009</v>
      </c>
      <c r="O7" s="153">
        <f t="shared" si="2"/>
        <v>-0.59684161634928012</v>
      </c>
      <c r="P7" s="153">
        <f t="shared" si="3"/>
        <v>-0.55921969345099865</v>
      </c>
      <c r="Q7" s="156">
        <f t="shared" si="4"/>
        <v>-0.57361820715281009</v>
      </c>
      <c r="R7" s="157">
        <f t="shared" si="5"/>
        <v>-0.59684161634928012</v>
      </c>
      <c r="S7" s="158">
        <f t="shared" si="6"/>
        <v>-0.55921969345099865</v>
      </c>
      <c r="T7" s="153">
        <f t="shared" si="7"/>
        <v>-1.4340455178820252E-5</v>
      </c>
      <c r="U7" s="153">
        <f t="shared" si="8"/>
        <v>-1.4921040408732002E-5</v>
      </c>
      <c r="V7" s="154">
        <f t="shared" si="9"/>
        <v>-1.3980492336274968E-5</v>
      </c>
      <c r="W7" s="155">
        <f>T7/J7</f>
        <v>-1.434045517882025E-4</v>
      </c>
      <c r="X7" s="153">
        <f t="shared" ref="X7" si="10">U7/J7</f>
        <v>-1.4921040408732002E-4</v>
      </c>
      <c r="Y7" s="153">
        <f t="shared" ref="Y7" si="11">V7/J7</f>
        <v>-1.3980492336274967E-4</v>
      </c>
      <c r="Z7" s="236">
        <f>1-((W7)/W$9)</f>
        <v>1.0001997864630516</v>
      </c>
      <c r="AA7" s="159">
        <f>1-((X7)/X$9)</f>
        <v>1.0002139954702904</v>
      </c>
      <c r="AB7" s="160">
        <f>1-((Y7)/Y$9)</f>
        <v>1.0002055730091517</v>
      </c>
      <c r="AC7" s="153">
        <f t="shared" ref="AC7" si="12">AVERAGE(W7:Y7)</f>
        <v>-1.4413995974609073E-4</v>
      </c>
      <c r="AD7" s="153">
        <f t="shared" ref="AD7" si="13">STDEV(W7:Y7)</f>
        <v>4.7456701911805977E-6</v>
      </c>
      <c r="AE7" s="160">
        <f t="shared" ref="AE7" si="14">AD7/AC7</f>
        <v>-3.2924042711960776E-2</v>
      </c>
      <c r="AI7" s="12"/>
      <c r="AJ7" s="6"/>
      <c r="AK7" s="6"/>
      <c r="AL7" s="7"/>
    </row>
    <row r="8" spans="1:38" ht="15.75" thickBot="1" x14ac:dyDescent="0.3">
      <c r="A8" s="240" t="s">
        <v>51</v>
      </c>
      <c r="B8" s="288">
        <v>2.87E-2</v>
      </c>
      <c r="C8" s="288">
        <v>0</v>
      </c>
      <c r="D8" s="288">
        <v>0</v>
      </c>
      <c r="E8" s="288">
        <v>0</v>
      </c>
      <c r="F8" s="288">
        <v>0</v>
      </c>
      <c r="G8"/>
      <c r="H8" s="316"/>
      <c r="I8" s="118" t="str">
        <f t="shared" si="0"/>
        <v>Iso20</v>
      </c>
      <c r="J8" s="85">
        <v>0</v>
      </c>
      <c r="K8" s="141">
        <f>B9</f>
        <v>0</v>
      </c>
      <c r="L8" s="140">
        <f>B26</f>
        <v>0</v>
      </c>
      <c r="M8" s="142">
        <f>B43</f>
        <v>0</v>
      </c>
      <c r="N8" s="40">
        <f t="shared" si="1"/>
        <v>-0.70692057594054813</v>
      </c>
      <c r="O8" s="40">
        <f t="shared" si="2"/>
        <v>-0.70692057594054813</v>
      </c>
      <c r="P8" s="40">
        <f t="shared" si="3"/>
        <v>-0.70692057594054813</v>
      </c>
      <c r="Q8" s="61">
        <f t="shared" ref="Q8:Q9" si="15">N8*800</f>
        <v>-565.53646075243853</v>
      </c>
      <c r="R8" s="62">
        <f t="shared" ref="R8:R9" si="16">O8*800</f>
        <v>-565.53646075243853</v>
      </c>
      <c r="S8" s="63">
        <f t="shared" ref="S8:S9" si="17">P8*800</f>
        <v>-565.53646075243853</v>
      </c>
      <c r="T8" s="40">
        <f t="shared" si="7"/>
        <v>-1.4138411518810965E-2</v>
      </c>
      <c r="U8" s="40">
        <f t="shared" si="8"/>
        <v>-1.4138411518810965E-2</v>
      </c>
      <c r="V8" s="54">
        <f t="shared" si="9"/>
        <v>-1.4138411518810965E-2</v>
      </c>
      <c r="W8" s="53"/>
      <c r="X8" s="40"/>
      <c r="Y8" s="40"/>
      <c r="Z8" s="235"/>
      <c r="AA8" s="150"/>
      <c r="AB8" s="151"/>
      <c r="AC8" s="40"/>
      <c r="AD8" s="40"/>
      <c r="AE8" s="41"/>
      <c r="AI8" s="12"/>
      <c r="AJ8" s="10"/>
      <c r="AK8" s="10"/>
      <c r="AL8" s="11"/>
    </row>
    <row r="9" spans="1:38" x14ac:dyDescent="0.25">
      <c r="A9" s="240" t="s">
        <v>41</v>
      </c>
      <c r="B9" s="288">
        <v>0</v>
      </c>
      <c r="C9" s="288">
        <v>0</v>
      </c>
      <c r="D9" s="288">
        <v>0</v>
      </c>
      <c r="E9" s="288">
        <v>7.0231000000000003</v>
      </c>
      <c r="F9" s="288">
        <v>0</v>
      </c>
      <c r="G9"/>
      <c r="H9" s="316"/>
      <c r="I9" s="123" t="str">
        <f t="shared" si="0"/>
        <v>Iso20, Enz100</v>
      </c>
      <c r="J9" s="209">
        <v>0.1</v>
      </c>
      <c r="K9" s="210">
        <f t="shared" ref="K9:K17" si="18">B10-$K$7</f>
        <v>0.92490000000000006</v>
      </c>
      <c r="L9" s="211">
        <f t="shared" ref="L9:L17" si="19">B27-$L$7</f>
        <v>0.90280000000000005</v>
      </c>
      <c r="M9" s="212">
        <f t="shared" ref="M9:M17" si="20">B44-$M$7</f>
        <v>0.88429999999999997</v>
      </c>
      <c r="N9" s="161">
        <f t="shared" si="1"/>
        <v>3.5889456572224807</v>
      </c>
      <c r="O9" s="161">
        <f t="shared" si="2"/>
        <v>3.4862981885740831</v>
      </c>
      <c r="P9" s="161">
        <f t="shared" si="3"/>
        <v>3.4003715745471434</v>
      </c>
      <c r="Q9" s="164">
        <f t="shared" si="15"/>
        <v>2871.1565257779844</v>
      </c>
      <c r="R9" s="165">
        <f t="shared" si="16"/>
        <v>2789.0385508592667</v>
      </c>
      <c r="S9" s="166">
        <f t="shared" si="17"/>
        <v>2720.2972596377149</v>
      </c>
      <c r="T9" s="161">
        <f t="shared" ref="T9:V15" si="21">(Q9/4000)/10</f>
        <v>7.1778913144449605E-2</v>
      </c>
      <c r="U9" s="161">
        <f t="shared" si="21"/>
        <v>6.9725963771481672E-2</v>
      </c>
      <c r="V9" s="162">
        <f t="shared" si="21"/>
        <v>6.8007431490942877E-2</v>
      </c>
      <c r="W9" s="163">
        <f>T9/J9</f>
        <v>0.71778913144449596</v>
      </c>
      <c r="X9" s="161">
        <f>U9/J9</f>
        <v>0.69725963771481669</v>
      </c>
      <c r="Y9" s="161">
        <f t="shared" ref="Y9:Y15" si="22">V9/J9</f>
        <v>0.68007431490942871</v>
      </c>
      <c r="Z9" s="230">
        <f t="shared" ref="Z9:Z17" si="23">1-((W9)/W$9)</f>
        <v>0</v>
      </c>
      <c r="AA9" s="176">
        <f t="shared" ref="AA9:AA17" si="24">1-((X9)/X$9)</f>
        <v>0</v>
      </c>
      <c r="AB9" s="177">
        <f t="shared" ref="AB9:AB17" si="25">1-((Y9)/Y$9)</f>
        <v>0</v>
      </c>
      <c r="AC9" s="161">
        <f t="shared" ref="AC9" si="26">AVERAGE(W9:Y9)</f>
        <v>0.69837436135624709</v>
      </c>
      <c r="AD9" s="161">
        <f t="shared" ref="AD9" si="27">STDEV(W9:Y9)</f>
        <v>1.8882102720990016E-2</v>
      </c>
      <c r="AE9" s="168">
        <f t="shared" ref="AE9:AE15" si="28">AD9/AC9</f>
        <v>2.7037222105807064E-2</v>
      </c>
      <c r="AI9" s="12"/>
      <c r="AJ9" s="6"/>
      <c r="AK9" s="6"/>
      <c r="AL9" s="7"/>
    </row>
    <row r="10" spans="1:38" x14ac:dyDescent="0.25">
      <c r="A10" s="240" t="s">
        <v>50</v>
      </c>
      <c r="B10" s="288">
        <v>0.9536</v>
      </c>
      <c r="C10" s="288">
        <v>0</v>
      </c>
      <c r="D10" s="288">
        <v>0</v>
      </c>
      <c r="E10" s="288">
        <v>6.1151999999999997</v>
      </c>
      <c r="F10" s="288">
        <v>0</v>
      </c>
      <c r="G10"/>
      <c r="H10" s="316"/>
      <c r="I10" s="123" t="str">
        <f t="shared" si="0"/>
        <v>Iso20, Enz100, A1</v>
      </c>
      <c r="J10" s="213">
        <v>0.1</v>
      </c>
      <c r="K10" s="206">
        <f t="shared" si="18"/>
        <v>0.8166000000000001</v>
      </c>
      <c r="L10" s="207">
        <f t="shared" si="19"/>
        <v>0.79899999999999993</v>
      </c>
      <c r="M10" s="208">
        <f t="shared" si="20"/>
        <v>0.79559999999999997</v>
      </c>
      <c r="N10" s="170">
        <f t="shared" si="1"/>
        <v>3.0859266140269397</v>
      </c>
      <c r="O10" s="170">
        <f t="shared" si="2"/>
        <v>3.0041802136553644</v>
      </c>
      <c r="P10" s="170">
        <f t="shared" si="3"/>
        <v>2.9883882954017649</v>
      </c>
      <c r="Q10" s="173">
        <f>N10*800</f>
        <v>2468.7412912215518</v>
      </c>
      <c r="R10" s="174">
        <f t="shared" ref="Q10:S15" si="29">O10*800</f>
        <v>2403.3441709242916</v>
      </c>
      <c r="S10" s="175">
        <f t="shared" si="29"/>
        <v>2390.710636321412</v>
      </c>
      <c r="T10" s="170">
        <f>(Q10/4000)/10</f>
        <v>6.1718532280538793E-2</v>
      </c>
      <c r="U10" s="170">
        <f t="shared" si="21"/>
        <v>6.0083604273107293E-2</v>
      </c>
      <c r="V10" s="171">
        <f t="shared" si="21"/>
        <v>5.97677659080353E-2</v>
      </c>
      <c r="W10" s="172">
        <f t="shared" ref="W10:W14" si="30">T10/J10</f>
        <v>0.61718532280538785</v>
      </c>
      <c r="X10" s="170">
        <f t="shared" ref="X10:X15" si="31">U10/J10</f>
        <v>0.60083604273107294</v>
      </c>
      <c r="Y10" s="170">
        <f t="shared" si="22"/>
        <v>0.59767765908035297</v>
      </c>
      <c r="Z10" s="230">
        <f t="shared" si="23"/>
        <v>0.14015788792545603</v>
      </c>
      <c r="AA10" s="176">
        <f t="shared" si="24"/>
        <v>0.13828936850519602</v>
      </c>
      <c r="AB10" s="177">
        <f t="shared" si="25"/>
        <v>0.12115831170605118</v>
      </c>
      <c r="AC10" s="170">
        <f>AVERAGE(W10:Y10)</f>
        <v>0.60523300820560466</v>
      </c>
      <c r="AD10" s="170">
        <f>STDEV(W10:Y10)</f>
        <v>1.0470779103792988E-2</v>
      </c>
      <c r="AE10" s="177">
        <f>AD10/AC10</f>
        <v>1.7300409861710553E-2</v>
      </c>
      <c r="AI10" s="12"/>
      <c r="AJ10" s="6"/>
      <c r="AK10" s="6"/>
      <c r="AL10" s="7"/>
    </row>
    <row r="11" spans="1:38" ht="14.45" customHeight="1" x14ac:dyDescent="0.25">
      <c r="A11" s="240" t="s">
        <v>42</v>
      </c>
      <c r="B11" s="288">
        <v>0.84530000000000005</v>
      </c>
      <c r="C11" s="288">
        <v>0</v>
      </c>
      <c r="D11" s="288">
        <v>0</v>
      </c>
      <c r="E11" s="288">
        <v>5.5346000000000002</v>
      </c>
      <c r="F11" s="288">
        <v>0</v>
      </c>
      <c r="G11"/>
      <c r="H11" s="316"/>
      <c r="I11" s="118" t="str">
        <f t="shared" si="0"/>
        <v>Iso20, Enz100, A2.5</v>
      </c>
      <c r="J11" s="213">
        <v>0.1</v>
      </c>
      <c r="K11" s="206">
        <f t="shared" si="18"/>
        <v>0.82110000000000005</v>
      </c>
      <c r="L11" s="207">
        <f t="shared" si="19"/>
        <v>0.8173999999999999</v>
      </c>
      <c r="M11" s="208">
        <f t="shared" si="20"/>
        <v>0.80369999999999997</v>
      </c>
      <c r="N11" s="170">
        <f t="shared" si="1"/>
        <v>3.1068276823037624</v>
      </c>
      <c r="O11" s="170">
        <f t="shared" si="2"/>
        <v>3.0896423594983742</v>
      </c>
      <c r="P11" s="170">
        <f t="shared" si="3"/>
        <v>3.0260102183000464</v>
      </c>
      <c r="Q11" s="173">
        <f>N11*800</f>
        <v>2485.4621458430097</v>
      </c>
      <c r="R11" s="174">
        <f>O11*800</f>
        <v>2471.7138875986993</v>
      </c>
      <c r="S11" s="175">
        <f>P11*800</f>
        <v>2420.8081746400371</v>
      </c>
      <c r="T11" s="170">
        <f>(Q11/4000)/10</f>
        <v>6.2136553646075246E-2</v>
      </c>
      <c r="U11" s="170">
        <f>(R11/4000)/10</f>
        <v>6.1792847189967484E-2</v>
      </c>
      <c r="V11" s="171">
        <f>(S11/4000)/10</f>
        <v>6.0520204366000932E-2</v>
      </c>
      <c r="W11" s="172">
        <f>T11/J11</f>
        <v>0.62136553646075243</v>
      </c>
      <c r="X11" s="170">
        <f>U11/J11</f>
        <v>0.61792847189967481</v>
      </c>
      <c r="Y11" s="170">
        <f>V11/J11</f>
        <v>0.60520204366000929</v>
      </c>
      <c r="Z11" s="230">
        <f t="shared" si="23"/>
        <v>0.13433415297010476</v>
      </c>
      <c r="AA11" s="176">
        <f t="shared" si="24"/>
        <v>0.11377564614974711</v>
      </c>
      <c r="AB11" s="177">
        <f t="shared" si="25"/>
        <v>0.11009424941947821</v>
      </c>
      <c r="AC11" s="170">
        <f>AVERAGE(W11:Y11)</f>
        <v>0.61483201734014548</v>
      </c>
      <c r="AD11" s="170">
        <f>STDEV(W11:Y11)</f>
        <v>8.5150248390325426E-3</v>
      </c>
      <c r="AE11" s="177">
        <f t="shared" si="28"/>
        <v>1.3849351691003021E-2</v>
      </c>
      <c r="AI11" s="12"/>
      <c r="AJ11" s="6"/>
      <c r="AK11" s="6"/>
      <c r="AL11" s="7"/>
    </row>
    <row r="12" spans="1:38" ht="14.65" customHeight="1" x14ac:dyDescent="0.25">
      <c r="A12" s="240" t="s">
        <v>43</v>
      </c>
      <c r="B12" s="288">
        <v>0.8498</v>
      </c>
      <c r="C12" s="288">
        <v>0</v>
      </c>
      <c r="D12" s="288">
        <v>0</v>
      </c>
      <c r="E12" s="288">
        <v>5.6078000000000001</v>
      </c>
      <c r="F12" s="288">
        <v>0</v>
      </c>
      <c r="G12"/>
      <c r="H12" s="316"/>
      <c r="I12" s="118" t="str">
        <f t="shared" si="0"/>
        <v>Iso20, Enz100, A5</v>
      </c>
      <c r="J12" s="213">
        <v>0.1</v>
      </c>
      <c r="K12" s="206">
        <f t="shared" si="18"/>
        <v>0.74550000000000005</v>
      </c>
      <c r="L12" s="207">
        <f t="shared" si="19"/>
        <v>0.77590000000000003</v>
      </c>
      <c r="M12" s="208">
        <f t="shared" si="20"/>
        <v>0.75359999999999994</v>
      </c>
      <c r="N12" s="170">
        <f t="shared" si="1"/>
        <v>2.7556897352531355</v>
      </c>
      <c r="O12" s="170">
        <f t="shared" si="2"/>
        <v>2.8968880631676734</v>
      </c>
      <c r="P12" s="170">
        <f t="shared" si="3"/>
        <v>2.7933116581514166</v>
      </c>
      <c r="Q12" s="173">
        <f t="shared" si="29"/>
        <v>2204.5517882025083</v>
      </c>
      <c r="R12" s="174">
        <f t="shared" si="29"/>
        <v>2317.5104505341387</v>
      </c>
      <c r="S12" s="175">
        <f t="shared" si="29"/>
        <v>2234.6493265211334</v>
      </c>
      <c r="T12" s="170">
        <f t="shared" si="21"/>
        <v>5.511379470506271E-2</v>
      </c>
      <c r="U12" s="170">
        <f t="shared" si="21"/>
        <v>5.7937761263353468E-2</v>
      </c>
      <c r="V12" s="171">
        <f t="shared" si="21"/>
        <v>5.5866233163028335E-2</v>
      </c>
      <c r="W12" s="172">
        <f t="shared" si="30"/>
        <v>0.55113794705062702</v>
      </c>
      <c r="X12" s="170">
        <f t="shared" si="31"/>
        <v>0.5793776126335346</v>
      </c>
      <c r="Y12" s="170">
        <f t="shared" si="22"/>
        <v>0.55866233163028334</v>
      </c>
      <c r="Z12" s="230">
        <f t="shared" si="23"/>
        <v>0.23217290022000769</v>
      </c>
      <c r="AA12" s="176">
        <f t="shared" si="24"/>
        <v>0.16906474820143902</v>
      </c>
      <c r="AB12" s="177">
        <f t="shared" si="25"/>
        <v>0.17852752356235491</v>
      </c>
      <c r="AC12" s="170">
        <f t="shared" ref="AC12:AC15" si="32">AVERAGE(W12:Y12)</f>
        <v>0.56305929710481495</v>
      </c>
      <c r="AD12" s="170">
        <f t="shared" ref="AD12:AD15" si="33">STDEV(W12:Y12)</f>
        <v>1.4624283131038637E-2</v>
      </c>
      <c r="AE12" s="177">
        <f t="shared" si="28"/>
        <v>2.5972900556362342E-2</v>
      </c>
      <c r="AJ12" s="3"/>
      <c r="AK12" s="3"/>
      <c r="AL12" s="3"/>
    </row>
    <row r="13" spans="1:38" ht="14.65" customHeight="1" x14ac:dyDescent="0.25">
      <c r="A13" s="240" t="s">
        <v>44</v>
      </c>
      <c r="B13" s="288">
        <v>0.7742</v>
      </c>
      <c r="C13" s="288">
        <v>0</v>
      </c>
      <c r="D13" s="288">
        <v>0</v>
      </c>
      <c r="E13" s="288">
        <v>5.4141000000000004</v>
      </c>
      <c r="F13" s="288">
        <v>0</v>
      </c>
      <c r="G13"/>
      <c r="H13" s="316"/>
      <c r="I13" s="118" t="str">
        <f t="shared" si="0"/>
        <v>Iso20, Enz100, A10</v>
      </c>
      <c r="J13" s="213">
        <v>0.1</v>
      </c>
      <c r="K13" s="206">
        <f t="shared" si="18"/>
        <v>0.71010000000000006</v>
      </c>
      <c r="L13" s="207">
        <f t="shared" si="19"/>
        <v>0.71120000000000005</v>
      </c>
      <c r="M13" s="208">
        <f t="shared" si="20"/>
        <v>0.67709999999999992</v>
      </c>
      <c r="N13" s="170">
        <f t="shared" si="1"/>
        <v>2.5912679981421278</v>
      </c>
      <c r="O13" s="170">
        <f t="shared" si="2"/>
        <v>2.596377148165351</v>
      </c>
      <c r="P13" s="170">
        <f t="shared" si="3"/>
        <v>2.4379934974454249</v>
      </c>
      <c r="Q13" s="173">
        <f t="shared" si="29"/>
        <v>2073.0143985137024</v>
      </c>
      <c r="R13" s="174">
        <f t="shared" si="29"/>
        <v>2077.1017185322808</v>
      </c>
      <c r="S13" s="175">
        <f t="shared" si="29"/>
        <v>1950.39479795634</v>
      </c>
      <c r="T13" s="170">
        <f t="shared" si="21"/>
        <v>5.1825359962842564E-2</v>
      </c>
      <c r="U13" s="170">
        <f t="shared" si="21"/>
        <v>5.1927542963307018E-2</v>
      </c>
      <c r="V13" s="171">
        <f t="shared" si="21"/>
        <v>4.8759869948908505E-2</v>
      </c>
      <c r="W13" s="172">
        <f t="shared" si="30"/>
        <v>0.51825359962842565</v>
      </c>
      <c r="X13" s="170">
        <f t="shared" si="31"/>
        <v>0.51927542963307016</v>
      </c>
      <c r="Y13" s="170">
        <f t="shared" si="22"/>
        <v>0.48759869948908502</v>
      </c>
      <c r="Z13" s="230">
        <f t="shared" si="23"/>
        <v>0.2779862818687715</v>
      </c>
      <c r="AA13" s="176">
        <f t="shared" si="24"/>
        <v>0.25526245670130576</v>
      </c>
      <c r="AB13" s="177">
        <f t="shared" si="25"/>
        <v>0.28302144515776528</v>
      </c>
      <c r="AC13" s="170">
        <f t="shared" si="32"/>
        <v>0.50837590958352696</v>
      </c>
      <c r="AD13" s="170">
        <f t="shared" si="33"/>
        <v>1.8000843830805059E-2</v>
      </c>
      <c r="AE13" s="177">
        <f t="shared" si="28"/>
        <v>3.5408530363981561E-2</v>
      </c>
    </row>
    <row r="14" spans="1:38" ht="14.65" customHeight="1" x14ac:dyDescent="0.25">
      <c r="A14" s="240" t="s">
        <v>45</v>
      </c>
      <c r="B14" s="288">
        <v>0.73880000000000001</v>
      </c>
      <c r="C14" s="288">
        <v>0</v>
      </c>
      <c r="D14" s="288">
        <v>0</v>
      </c>
      <c r="E14" s="288">
        <v>5.7565</v>
      </c>
      <c r="F14" s="288">
        <v>0</v>
      </c>
      <c r="G14"/>
      <c r="H14" s="316"/>
      <c r="I14" s="118" t="str">
        <f t="shared" si="0"/>
        <v>Iso20, Enz100, A20</v>
      </c>
      <c r="J14" s="213">
        <v>0.1</v>
      </c>
      <c r="K14" s="206">
        <f t="shared" si="18"/>
        <v>0.63630000000000009</v>
      </c>
      <c r="L14" s="207">
        <f t="shared" si="19"/>
        <v>0.63529999999999998</v>
      </c>
      <c r="M14" s="208">
        <f t="shared" si="20"/>
        <v>0.64769999999999994</v>
      </c>
      <c r="N14" s="170">
        <f t="shared" si="1"/>
        <v>2.2484904784022302</v>
      </c>
      <c r="O14" s="170">
        <f t="shared" si="2"/>
        <v>2.2438457965629355</v>
      </c>
      <c r="P14" s="170">
        <f t="shared" si="3"/>
        <v>2.3014398513701808</v>
      </c>
      <c r="Q14" s="173">
        <f t="shared" si="29"/>
        <v>1798.7923827217842</v>
      </c>
      <c r="R14" s="174">
        <f t="shared" si="29"/>
        <v>1795.0766372503483</v>
      </c>
      <c r="S14" s="175">
        <f t="shared" si="29"/>
        <v>1841.1518810961447</v>
      </c>
      <c r="T14" s="170">
        <f t="shared" si="21"/>
        <v>4.4969809568044604E-2</v>
      </c>
      <c r="U14" s="170">
        <f t="shared" si="21"/>
        <v>4.4876915931258712E-2</v>
      </c>
      <c r="V14" s="171">
        <f t="shared" si="21"/>
        <v>4.6028797027403617E-2</v>
      </c>
      <c r="W14" s="172">
        <f t="shared" si="30"/>
        <v>0.449698095680446</v>
      </c>
      <c r="X14" s="170">
        <f t="shared" si="31"/>
        <v>0.4487691593125871</v>
      </c>
      <c r="Y14" s="170">
        <f t="shared" si="22"/>
        <v>0.46028797027403617</v>
      </c>
      <c r="Z14" s="230">
        <f t="shared" si="23"/>
        <v>0.373495535136534</v>
      </c>
      <c r="AA14" s="176">
        <f t="shared" si="24"/>
        <v>0.35638156141753274</v>
      </c>
      <c r="AB14" s="177">
        <f t="shared" si="25"/>
        <v>0.32317989345717812</v>
      </c>
      <c r="AC14" s="170">
        <f t="shared" si="32"/>
        <v>0.45291840842235637</v>
      </c>
      <c r="AD14" s="170">
        <f t="shared" si="33"/>
        <v>6.3991063523106753E-3</v>
      </c>
      <c r="AE14" s="177">
        <f t="shared" si="28"/>
        <v>1.4128607345858569E-2</v>
      </c>
      <c r="AI14" s="12"/>
    </row>
    <row r="15" spans="1:38" ht="15" customHeight="1" x14ac:dyDescent="0.25">
      <c r="A15" s="240" t="s">
        <v>46</v>
      </c>
      <c r="B15" s="288">
        <v>0.66500000000000004</v>
      </c>
      <c r="C15" s="288">
        <v>0</v>
      </c>
      <c r="D15" s="288">
        <v>0</v>
      </c>
      <c r="E15" s="288">
        <v>5.6269999999999998</v>
      </c>
      <c r="F15" s="288">
        <v>0</v>
      </c>
      <c r="G15"/>
      <c r="H15" s="316"/>
      <c r="I15" s="118" t="str">
        <f t="shared" si="0"/>
        <v>Iso20, Enz100, A50</v>
      </c>
      <c r="J15" s="213">
        <v>0.1</v>
      </c>
      <c r="K15" s="206">
        <f t="shared" si="18"/>
        <v>0.47559999999999997</v>
      </c>
      <c r="L15" s="207">
        <f t="shared" si="19"/>
        <v>0.4718</v>
      </c>
      <c r="M15" s="208">
        <f t="shared" si="20"/>
        <v>0.47380000000000005</v>
      </c>
      <c r="N15" s="170">
        <f t="shared" si="1"/>
        <v>1.5020901068276822</v>
      </c>
      <c r="O15" s="170">
        <f t="shared" si="2"/>
        <v>1.484440315838365</v>
      </c>
      <c r="P15" s="170">
        <f t="shared" si="3"/>
        <v>1.4937296795169535</v>
      </c>
      <c r="Q15" s="173">
        <f t="shared" si="29"/>
        <v>1201.6720854621458</v>
      </c>
      <c r="R15" s="174">
        <f t="shared" si="29"/>
        <v>1187.552252670692</v>
      </c>
      <c r="S15" s="175">
        <f t="shared" si="29"/>
        <v>1194.9837436135629</v>
      </c>
      <c r="T15" s="170">
        <f>(Q15/4000)/10</f>
        <v>3.0041802136553646E-2</v>
      </c>
      <c r="U15" s="170">
        <f t="shared" si="21"/>
        <v>2.9688806316767302E-2</v>
      </c>
      <c r="V15" s="171">
        <f t="shared" si="21"/>
        <v>2.9874593590339071E-2</v>
      </c>
      <c r="W15" s="172">
        <f>T15/J15</f>
        <v>0.30041802136553647</v>
      </c>
      <c r="X15" s="170">
        <f t="shared" si="31"/>
        <v>0.29688806316767302</v>
      </c>
      <c r="Y15" s="170">
        <f t="shared" si="22"/>
        <v>0.29874593590339071</v>
      </c>
      <c r="Z15" s="230">
        <f t="shared" si="23"/>
        <v>0.58146758120874842</v>
      </c>
      <c r="AA15" s="176">
        <f t="shared" si="24"/>
        <v>0.57420730082600602</v>
      </c>
      <c r="AB15" s="177">
        <f t="shared" si="25"/>
        <v>0.560715749214588</v>
      </c>
      <c r="AC15" s="170">
        <f t="shared" si="32"/>
        <v>0.29868400681220003</v>
      </c>
      <c r="AD15" s="170">
        <f t="shared" si="33"/>
        <v>1.7657937673798754E-3</v>
      </c>
      <c r="AE15" s="177">
        <f t="shared" si="28"/>
        <v>5.9119126806482557E-3</v>
      </c>
      <c r="AI15" s="12"/>
    </row>
    <row r="16" spans="1:38" ht="15" customHeight="1" x14ac:dyDescent="0.25">
      <c r="A16" s="240" t="s">
        <v>47</v>
      </c>
      <c r="B16" s="288">
        <v>0.50429999999999997</v>
      </c>
      <c r="C16" s="288">
        <v>0</v>
      </c>
      <c r="D16" s="288">
        <v>0</v>
      </c>
      <c r="E16" s="288">
        <v>5.4824999999999999</v>
      </c>
      <c r="F16" s="288">
        <v>0</v>
      </c>
      <c r="G16"/>
      <c r="H16" s="316"/>
      <c r="I16" s="118" t="str">
        <f t="shared" si="0"/>
        <v>Iso20, Enz100, A100</v>
      </c>
      <c r="J16" s="213">
        <v>0.1</v>
      </c>
      <c r="K16" s="206">
        <f t="shared" si="18"/>
        <v>0.3296</v>
      </c>
      <c r="L16" s="207">
        <f t="shared" si="19"/>
        <v>0.37069999999999997</v>
      </c>
      <c r="M16" s="208">
        <f t="shared" si="20"/>
        <v>0.3468</v>
      </c>
      <c r="N16" s="170">
        <f t="shared" si="1"/>
        <v>0.82396655829075716</v>
      </c>
      <c r="O16" s="170">
        <f t="shared" si="2"/>
        <v>1.0148629818857406</v>
      </c>
      <c r="P16" s="170">
        <f t="shared" si="3"/>
        <v>0.90385508592661401</v>
      </c>
      <c r="Q16" s="173">
        <f t="shared" ref="Q16:Q17" si="34">N16*800</f>
        <v>659.1732466326057</v>
      </c>
      <c r="R16" s="174">
        <f t="shared" ref="R16:R17" si="35">O16*800</f>
        <v>811.89038550859254</v>
      </c>
      <c r="S16" s="175">
        <f t="shared" ref="S16:S17" si="36">P16*800</f>
        <v>723.08406874129116</v>
      </c>
      <c r="T16" s="170">
        <f t="shared" ref="T16:T18" si="37">(Q16/4000)/10</f>
        <v>1.6479331165815143E-2</v>
      </c>
      <c r="U16" s="170">
        <f t="shared" ref="U16:U18" si="38">(R16/4000)/10</f>
        <v>2.0297259637714813E-2</v>
      </c>
      <c r="V16" s="171">
        <f t="shared" ref="V16:V18" si="39">(S16/4000)/10</f>
        <v>1.807710171853228E-2</v>
      </c>
      <c r="W16" s="172">
        <f t="shared" ref="W16:W17" si="40">T16/J16</f>
        <v>0.16479331165815142</v>
      </c>
      <c r="X16" s="170">
        <f t="shared" ref="X16:X17" si="41">U16/J16</f>
        <v>0.20297259637714812</v>
      </c>
      <c r="Y16" s="170">
        <f t="shared" ref="Y16:Y17" si="42">V16/J16</f>
        <v>0.18077101718532279</v>
      </c>
      <c r="Z16" s="230">
        <f t="shared" si="23"/>
        <v>0.77041542642681504</v>
      </c>
      <c r="AA16" s="176">
        <f t="shared" si="24"/>
        <v>0.70889954702904356</v>
      </c>
      <c r="AB16" s="177">
        <f t="shared" si="25"/>
        <v>0.73418931839912582</v>
      </c>
      <c r="AC16" s="170">
        <f t="shared" ref="AC16:AC17" si="43">AVERAGE(W16:Y16)</f>
        <v>0.18284564174020743</v>
      </c>
      <c r="AD16" s="170">
        <f t="shared" ref="AD16:AD17" si="44">STDEV(W16:Y16)</f>
        <v>1.9174005729016341E-2</v>
      </c>
      <c r="AE16" s="177">
        <f t="shared" ref="AE16:AE17" si="45">AD16/AC16</f>
        <v>0.10486443946123333</v>
      </c>
      <c r="AF16" s="4"/>
      <c r="AI16" s="12"/>
    </row>
    <row r="17" spans="1:37" ht="15" customHeight="1" thickBot="1" x14ac:dyDescent="0.3">
      <c r="A17" s="240" t="s">
        <v>48</v>
      </c>
      <c r="B17" s="288">
        <v>0.35830000000000001</v>
      </c>
      <c r="C17" s="288">
        <v>0</v>
      </c>
      <c r="D17" s="288">
        <v>0</v>
      </c>
      <c r="E17" s="288">
        <v>5.6664000000000003</v>
      </c>
      <c r="F17" s="288">
        <v>0</v>
      </c>
      <c r="G17"/>
      <c r="H17" s="316"/>
      <c r="I17" s="123" t="str">
        <f t="shared" si="0"/>
        <v>Iso20, Enz100, A200</v>
      </c>
      <c r="J17" s="214">
        <v>0.1</v>
      </c>
      <c r="K17" s="215">
        <f t="shared" si="18"/>
        <v>0.18390000000000001</v>
      </c>
      <c r="L17" s="216">
        <f t="shared" si="19"/>
        <v>0.16969999999999999</v>
      </c>
      <c r="M17" s="217">
        <f t="shared" si="20"/>
        <v>0.17350000000000002</v>
      </c>
      <c r="N17" s="179">
        <f t="shared" si="1"/>
        <v>0.14723641430562009</v>
      </c>
      <c r="O17" s="179">
        <f t="shared" si="2"/>
        <v>8.1281932187645095E-2</v>
      </c>
      <c r="P17" s="179">
        <f t="shared" si="3"/>
        <v>9.8931723176962444E-2</v>
      </c>
      <c r="Q17" s="182">
        <f t="shared" si="34"/>
        <v>117.78913144449608</v>
      </c>
      <c r="R17" s="183">
        <f t="shared" si="35"/>
        <v>65.025545750116081</v>
      </c>
      <c r="S17" s="184">
        <f t="shared" si="36"/>
        <v>79.145378541569954</v>
      </c>
      <c r="T17" s="179">
        <f t="shared" si="37"/>
        <v>2.9447282861124022E-3</v>
      </c>
      <c r="U17" s="179">
        <f t="shared" si="38"/>
        <v>1.6256386437529021E-3</v>
      </c>
      <c r="V17" s="180">
        <f t="shared" si="39"/>
        <v>1.978634463539249E-3</v>
      </c>
      <c r="W17" s="181">
        <f t="shared" si="40"/>
        <v>2.9447282861124021E-2</v>
      </c>
      <c r="X17" s="179">
        <f t="shared" si="41"/>
        <v>1.6256386437529021E-2</v>
      </c>
      <c r="Y17" s="179">
        <f t="shared" si="42"/>
        <v>1.9786344635392489E-2</v>
      </c>
      <c r="Z17" s="231">
        <f t="shared" si="23"/>
        <v>0.95897502264785817</v>
      </c>
      <c r="AA17" s="185">
        <f t="shared" si="24"/>
        <v>0.97668531841193718</v>
      </c>
      <c r="AB17" s="186">
        <f t="shared" si="25"/>
        <v>0.97090561398716024</v>
      </c>
      <c r="AC17" s="179">
        <f t="shared" si="43"/>
        <v>2.1830004644681846E-2</v>
      </c>
      <c r="AD17" s="179">
        <f t="shared" si="44"/>
        <v>6.8287880908459242E-3</v>
      </c>
      <c r="AE17" s="186">
        <f t="shared" si="45"/>
        <v>0.31281661190619725</v>
      </c>
      <c r="AF17" s="4"/>
      <c r="AI17" s="12"/>
    </row>
    <row r="18" spans="1:37" ht="15.75" thickBot="1" x14ac:dyDescent="0.3">
      <c r="A18" s="240" t="s">
        <v>49</v>
      </c>
      <c r="B18" s="288">
        <v>0.21260000000000001</v>
      </c>
      <c r="C18" s="288">
        <v>0</v>
      </c>
      <c r="D18" s="288">
        <v>0</v>
      </c>
      <c r="E18" s="288">
        <v>5.2789999999999999</v>
      </c>
      <c r="F18" s="288">
        <v>0</v>
      </c>
      <c r="G18"/>
      <c r="H18" s="306"/>
      <c r="I18" s="136" t="str">
        <f t="shared" si="0"/>
        <v>Buffer alone</v>
      </c>
      <c r="J18" s="42">
        <v>0</v>
      </c>
      <c r="K18" s="143">
        <f>B19</f>
        <v>0</v>
      </c>
      <c r="L18" s="144">
        <f>B36</f>
        <v>0</v>
      </c>
      <c r="M18" s="145">
        <f>B53</f>
        <v>0</v>
      </c>
      <c r="N18" s="66">
        <f t="shared" si="1"/>
        <v>-0.70692057594054813</v>
      </c>
      <c r="O18" s="66">
        <f t="shared" si="2"/>
        <v>-0.70692057594054813</v>
      </c>
      <c r="P18" s="66">
        <f t="shared" si="3"/>
        <v>-0.70692057594054813</v>
      </c>
      <c r="Q18" s="68">
        <f>N18</f>
        <v>-0.70692057594054813</v>
      </c>
      <c r="R18" s="69">
        <f>O18</f>
        <v>-0.70692057594054813</v>
      </c>
      <c r="S18" s="70">
        <f>P18</f>
        <v>-0.70692057594054813</v>
      </c>
      <c r="T18" s="66">
        <f t="shared" si="37"/>
        <v>-1.7673014398513704E-5</v>
      </c>
      <c r="U18" s="66">
        <f t="shared" si="38"/>
        <v>-1.7673014398513704E-5</v>
      </c>
      <c r="V18" s="67">
        <f t="shared" si="39"/>
        <v>-1.7673014398513704E-5</v>
      </c>
      <c r="W18" s="65"/>
      <c r="X18" s="66"/>
      <c r="Y18" s="67"/>
      <c r="Z18" s="137"/>
      <c r="AA18" s="137"/>
      <c r="AB18" s="137"/>
      <c r="AC18" s="138"/>
      <c r="AD18" s="66"/>
      <c r="AE18" s="139"/>
      <c r="AF18" s="4"/>
      <c r="AH18" s="17"/>
      <c r="AI18" s="12"/>
    </row>
    <row r="19" spans="1:37" x14ac:dyDescent="0.25">
      <c r="A19" s="106" t="s">
        <v>29</v>
      </c>
      <c r="B19" s="287">
        <v>0</v>
      </c>
      <c r="C19" s="287">
        <v>0</v>
      </c>
      <c r="D19" s="287">
        <v>0</v>
      </c>
      <c r="E19" s="287">
        <v>0</v>
      </c>
      <c r="F19" s="287">
        <v>0</v>
      </c>
      <c r="G19"/>
      <c r="H19" s="43"/>
      <c r="I19" s="119"/>
      <c r="J19" s="98"/>
      <c r="K19" s="40"/>
      <c r="L19" s="40"/>
      <c r="M19" s="40"/>
      <c r="N19" s="40"/>
      <c r="O19" s="40"/>
      <c r="P19" s="40"/>
      <c r="Q19" s="62"/>
      <c r="R19" s="62"/>
      <c r="S19" s="62"/>
      <c r="T19" s="40"/>
      <c r="U19" s="40"/>
      <c r="V19" s="40"/>
      <c r="W19" s="40"/>
      <c r="X19" s="40"/>
      <c r="Y19" s="40"/>
      <c r="Z19" s="64"/>
      <c r="AA19" s="64"/>
      <c r="AB19" s="64"/>
      <c r="AC19" s="120"/>
      <c r="AD19" s="40"/>
      <c r="AE19" s="64"/>
      <c r="AF19" s="114"/>
      <c r="AI19" s="12"/>
    </row>
    <row r="20" spans="1:37" ht="15.75" thickBot="1" x14ac:dyDescent="0.3">
      <c r="A20" s="117"/>
      <c r="B20" s="31"/>
      <c r="C20" s="31"/>
      <c r="D20" s="31"/>
      <c r="E20" s="31"/>
      <c r="F20" s="31"/>
      <c r="G20"/>
      <c r="H20" s="43"/>
      <c r="I20" s="119"/>
      <c r="J20"/>
      <c r="K20" s="40"/>
      <c r="L20" s="40"/>
      <c r="M20" s="40"/>
      <c r="N20" s="40"/>
      <c r="O20" s="40"/>
      <c r="P20" s="40"/>
      <c r="Q20" s="62"/>
      <c r="R20" s="62"/>
      <c r="S20" s="62"/>
      <c r="T20" s="40"/>
      <c r="U20" s="40"/>
      <c r="V20" s="40"/>
      <c r="W20" s="40"/>
      <c r="X20" s="40"/>
      <c r="Y20" s="40"/>
      <c r="Z20" s="64"/>
      <c r="AA20" s="64"/>
      <c r="AB20" s="64"/>
      <c r="AC20" s="120"/>
      <c r="AD20" s="40"/>
      <c r="AE20" s="64"/>
      <c r="AF20" s="114"/>
      <c r="AG20" s="16"/>
      <c r="AI20" s="12"/>
    </row>
    <row r="21" spans="1:37" ht="15" customHeight="1" x14ac:dyDescent="0.25">
      <c r="A21" s="117"/>
      <c r="B21" s="31"/>
      <c r="C21" s="31"/>
      <c r="D21" s="31"/>
      <c r="E21" s="31"/>
      <c r="F21" s="31"/>
      <c r="G21"/>
      <c r="H21" s="43"/>
      <c r="I21" s="119"/>
      <c r="U21" s="40"/>
      <c r="V21" s="40"/>
      <c r="W21" s="40"/>
      <c r="X21" s="40"/>
      <c r="Y21" s="40"/>
      <c r="Z21" s="317" t="s">
        <v>115</v>
      </c>
      <c r="AA21" s="318"/>
      <c r="AB21" s="319"/>
      <c r="AC21" s="120"/>
      <c r="AD21" s="40"/>
      <c r="AE21" s="64"/>
      <c r="AF21" s="114"/>
      <c r="AI21" s="12"/>
      <c r="AJ21" s="12"/>
    </row>
    <row r="22" spans="1:37" ht="15" customHeight="1" x14ac:dyDescent="0.25">
      <c r="A22" s="108" t="s">
        <v>119</v>
      </c>
      <c r="B22" s="109"/>
      <c r="C22" s="109"/>
      <c r="D22" s="109"/>
      <c r="E22" s="109"/>
      <c r="F22" s="109"/>
      <c r="G22"/>
      <c r="H22" s="43"/>
      <c r="I22" s="119"/>
      <c r="J22" s="128"/>
      <c r="K22" s="101"/>
      <c r="L22" s="101"/>
      <c r="M22" s="101"/>
      <c r="N22" s="49"/>
      <c r="O22" s="49"/>
      <c r="T22" s="49"/>
      <c r="U22" s="40"/>
      <c r="V22" s="40"/>
      <c r="W22" s="40"/>
      <c r="X22" s="40"/>
      <c r="Y22" s="40"/>
      <c r="Z22" s="72"/>
      <c r="AA22" s="73"/>
      <c r="AB22" s="74"/>
      <c r="AC22" s="120"/>
      <c r="AD22" s="40"/>
      <c r="AE22" s="64"/>
      <c r="AF22" s="114"/>
      <c r="AH22" s="17"/>
      <c r="AI22" s="12"/>
      <c r="AJ22" s="12"/>
      <c r="AK22" s="14"/>
    </row>
    <row r="23" spans="1:37" ht="15" customHeight="1" x14ac:dyDescent="0.25">
      <c r="A23" s="110" t="s">
        <v>21</v>
      </c>
      <c r="B23" s="290">
        <v>0</v>
      </c>
      <c r="C23" s="290">
        <v>0</v>
      </c>
      <c r="D23" s="290">
        <v>0</v>
      </c>
      <c r="E23" s="290">
        <v>0</v>
      </c>
      <c r="F23" s="290">
        <v>0</v>
      </c>
      <c r="G23"/>
      <c r="H23" s="122"/>
      <c r="I23" s="119"/>
      <c r="J23" s="129"/>
      <c r="K23" s="101"/>
      <c r="L23" s="101"/>
      <c r="M23" s="101"/>
      <c r="N23" s="49"/>
      <c r="O23" s="49"/>
      <c r="Q23" s="101"/>
      <c r="R23" s="101"/>
      <c r="S23" s="101"/>
      <c r="T23" s="101"/>
      <c r="U23" s="40"/>
      <c r="V23" s="40"/>
      <c r="W23" s="40"/>
      <c r="X23" s="40"/>
      <c r="Y23" s="40"/>
      <c r="Z23" s="75"/>
      <c r="AA23" s="76" t="s">
        <v>7</v>
      </c>
      <c r="AB23" s="77" t="s">
        <v>8</v>
      </c>
      <c r="AC23" s="120"/>
      <c r="AD23" s="40"/>
      <c r="AE23" s="64"/>
      <c r="AF23" s="114"/>
      <c r="AI23" s="12"/>
      <c r="AJ23" s="12"/>
      <c r="AK23" s="14"/>
    </row>
    <row r="24" spans="1:37" ht="15" customHeight="1" x14ac:dyDescent="0.25">
      <c r="A24" s="111" t="s">
        <v>36</v>
      </c>
      <c r="B24" s="290">
        <v>0</v>
      </c>
      <c r="C24" s="290">
        <v>0</v>
      </c>
      <c r="D24" s="290">
        <v>0</v>
      </c>
      <c r="E24" s="290">
        <v>0</v>
      </c>
      <c r="F24" s="290">
        <v>0</v>
      </c>
      <c r="G24"/>
      <c r="H24" s="122"/>
      <c r="I24" s="119"/>
      <c r="J24" s="116"/>
      <c r="K24" s="116"/>
      <c r="L24" s="116"/>
      <c r="M24" s="116"/>
      <c r="O24" s="49"/>
      <c r="Q24" s="115"/>
      <c r="R24" s="101"/>
      <c r="S24" s="31"/>
      <c r="T24" s="101"/>
      <c r="U24" s="40"/>
      <c r="V24" s="40"/>
      <c r="W24" s="40"/>
      <c r="X24" s="40"/>
      <c r="Y24" s="40"/>
      <c r="Z24" s="78" t="s">
        <v>3</v>
      </c>
      <c r="AA24" s="79">
        <v>0.21529999999999999</v>
      </c>
      <c r="AB24" s="80">
        <v>0.1522</v>
      </c>
      <c r="AC24" s="120"/>
      <c r="AD24" s="40"/>
      <c r="AE24" s="121"/>
      <c r="AF24" s="114"/>
      <c r="AI24" s="12"/>
      <c r="AJ24" s="12"/>
      <c r="AK24" s="14"/>
    </row>
    <row r="25" spans="1:37" ht="15" customHeight="1" thickBot="1" x14ac:dyDescent="0.3">
      <c r="A25" s="241" t="s">
        <v>51</v>
      </c>
      <c r="B25" s="291">
        <v>2.3699999999999999E-2</v>
      </c>
      <c r="C25" s="291">
        <v>0</v>
      </c>
      <c r="D25" s="291">
        <v>0</v>
      </c>
      <c r="E25" s="291">
        <v>0</v>
      </c>
      <c r="F25" s="291">
        <v>0</v>
      </c>
      <c r="G25"/>
      <c r="H25" s="122"/>
      <c r="J25" s="102"/>
      <c r="K25" s="102"/>
      <c r="L25" s="102"/>
      <c r="M25" s="102"/>
      <c r="O25" s="49"/>
      <c r="Q25" s="116"/>
      <c r="R25" s="116"/>
      <c r="S25" s="116"/>
      <c r="T25" s="116"/>
      <c r="Z25" s="81"/>
      <c r="AA25" s="82"/>
      <c r="AB25" s="83"/>
      <c r="AF25" s="4"/>
      <c r="AI25" s="12"/>
      <c r="AJ25" s="12"/>
      <c r="AK25" s="14"/>
    </row>
    <row r="26" spans="1:37" ht="15" customHeight="1" x14ac:dyDescent="0.25">
      <c r="A26" s="241" t="s">
        <v>41</v>
      </c>
      <c r="B26" s="291">
        <v>0</v>
      </c>
      <c r="C26" s="291">
        <v>0</v>
      </c>
      <c r="D26" s="291">
        <v>0</v>
      </c>
      <c r="E26" s="291">
        <v>6.4593999999999996</v>
      </c>
      <c r="F26" s="291">
        <v>0</v>
      </c>
      <c r="G26"/>
      <c r="H26" s="43"/>
      <c r="J26" s="102"/>
      <c r="K26" s="102"/>
      <c r="L26" s="102"/>
      <c r="M26" s="102"/>
      <c r="O26" s="49"/>
      <c r="Q26" s="102"/>
      <c r="R26" s="102"/>
      <c r="S26" s="102"/>
      <c r="T26" s="102"/>
      <c r="AF26" s="1"/>
      <c r="AI26" s="12"/>
      <c r="AJ26" s="12"/>
      <c r="AK26" s="14"/>
    </row>
    <row r="27" spans="1:37" ht="15" customHeight="1" x14ac:dyDescent="0.25">
      <c r="A27" s="241" t="s">
        <v>50</v>
      </c>
      <c r="B27" s="291">
        <v>0.92649999999999999</v>
      </c>
      <c r="C27" s="291">
        <v>0</v>
      </c>
      <c r="D27" s="291">
        <v>0</v>
      </c>
      <c r="E27" s="291">
        <v>5.9333999999999998</v>
      </c>
      <c r="F27" s="291">
        <v>0</v>
      </c>
      <c r="G27"/>
      <c r="H27" s="43"/>
      <c r="I27" s="26"/>
      <c r="J27" s="102"/>
      <c r="K27" s="102"/>
      <c r="L27" s="102"/>
      <c r="M27" s="102"/>
      <c r="O27" s="49"/>
      <c r="Q27" s="102"/>
      <c r="R27" s="102"/>
      <c r="S27" s="102"/>
      <c r="T27" s="102"/>
      <c r="U27" s="49"/>
      <c r="V27" s="49"/>
      <c r="W27" s="32"/>
      <c r="X27" s="32"/>
      <c r="Y27" s="84"/>
      <c r="Z27" s="84"/>
      <c r="AA27" s="84"/>
      <c r="AB27" s="84"/>
      <c r="AC27" s="44"/>
      <c r="AD27" s="32"/>
      <c r="AE27" s="45"/>
      <c r="AF27" s="1"/>
      <c r="AI27" s="2"/>
    </row>
    <row r="28" spans="1:37" ht="15" customHeight="1" x14ac:dyDescent="0.25">
      <c r="A28" s="241" t="s">
        <v>42</v>
      </c>
      <c r="B28" s="291">
        <v>0.82269999999999999</v>
      </c>
      <c r="C28" s="291">
        <v>0</v>
      </c>
      <c r="D28" s="291">
        <v>0</v>
      </c>
      <c r="E28" s="291">
        <v>5.4090999999999996</v>
      </c>
      <c r="F28" s="291">
        <v>0</v>
      </c>
      <c r="G28"/>
      <c r="J28" s="102"/>
      <c r="K28" s="102"/>
      <c r="L28" s="102"/>
      <c r="M28" s="102"/>
      <c r="O28" s="49"/>
      <c r="Q28" s="102"/>
      <c r="R28" s="102"/>
      <c r="S28" s="102"/>
      <c r="T28" s="102"/>
      <c r="U28" s="101"/>
      <c r="V28" s="49"/>
      <c r="AB28" s="92"/>
      <c r="AC28" s="93"/>
      <c r="AD28" s="31"/>
      <c r="AE28" s="31"/>
      <c r="AF28" s="89"/>
      <c r="AI28" s="18"/>
    </row>
    <row r="29" spans="1:37" ht="15" customHeight="1" x14ac:dyDescent="0.25">
      <c r="A29" s="241" t="s">
        <v>43</v>
      </c>
      <c r="B29" s="291">
        <v>0.84109999999999996</v>
      </c>
      <c r="C29" s="291">
        <v>0</v>
      </c>
      <c r="D29" s="291">
        <v>0</v>
      </c>
      <c r="E29" s="291">
        <v>5.5193000000000003</v>
      </c>
      <c r="F29" s="291">
        <v>0</v>
      </c>
      <c r="G29"/>
      <c r="J29" s="102"/>
      <c r="K29" s="102"/>
      <c r="L29" s="102"/>
      <c r="M29" s="102"/>
      <c r="O29" s="49"/>
      <c r="Q29" s="102"/>
      <c r="R29" s="102"/>
      <c r="S29" s="102"/>
      <c r="T29" s="102"/>
      <c r="U29" s="31"/>
      <c r="AB29" s="94"/>
      <c r="AC29" s="95"/>
      <c r="AD29" s="31"/>
      <c r="AE29" s="90"/>
      <c r="AF29" s="89"/>
      <c r="AI29" s="19"/>
      <c r="AJ29" s="12"/>
    </row>
    <row r="30" spans="1:37" ht="15" customHeight="1" x14ac:dyDescent="0.25">
      <c r="A30" s="241" t="s">
        <v>44</v>
      </c>
      <c r="B30" s="291">
        <v>0.79959999999999998</v>
      </c>
      <c r="C30" s="291">
        <v>0</v>
      </c>
      <c r="D30" s="291">
        <v>0</v>
      </c>
      <c r="E30" s="291">
        <v>5.5273000000000003</v>
      </c>
      <c r="F30" s="291">
        <v>0</v>
      </c>
      <c r="G30"/>
      <c r="J30" s="101"/>
      <c r="K30" s="101"/>
      <c r="L30" s="101"/>
      <c r="M30" s="101"/>
      <c r="O30" s="49"/>
      <c r="P30" s="49"/>
      <c r="Q30" s="102"/>
      <c r="R30" s="102"/>
      <c r="S30" s="102"/>
      <c r="T30" s="102"/>
      <c r="U30" s="31"/>
      <c r="AB30" s="96"/>
      <c r="AC30" s="95"/>
      <c r="AD30" s="31"/>
      <c r="AE30" s="91"/>
      <c r="AF30" s="89"/>
      <c r="AI30" s="18"/>
      <c r="AJ30" s="12"/>
    </row>
    <row r="31" spans="1:37" ht="15" customHeight="1" x14ac:dyDescent="0.25">
      <c r="A31" s="241" t="s">
        <v>45</v>
      </c>
      <c r="B31" s="291">
        <v>0.7349</v>
      </c>
      <c r="C31" s="291">
        <v>0</v>
      </c>
      <c r="D31" s="291">
        <v>0</v>
      </c>
      <c r="E31" s="291">
        <v>5.7773000000000003</v>
      </c>
      <c r="F31" s="291">
        <v>0</v>
      </c>
      <c r="G31"/>
      <c r="J31" s="24"/>
      <c r="O31" s="49"/>
      <c r="Q31" s="31"/>
      <c r="R31" s="31"/>
      <c r="S31" s="31"/>
      <c r="T31" s="31"/>
      <c r="U31" s="31"/>
      <c r="AB31" s="97"/>
      <c r="AC31" s="31"/>
      <c r="AD31" s="95"/>
      <c r="AE31" s="91"/>
      <c r="AF31" s="89"/>
      <c r="AI31" s="18"/>
      <c r="AJ31" s="12"/>
      <c r="AK31" s="14"/>
    </row>
    <row r="32" spans="1:37" ht="15" customHeight="1" x14ac:dyDescent="0.25">
      <c r="A32" s="241" t="s">
        <v>46</v>
      </c>
      <c r="B32" s="291">
        <v>0.65900000000000003</v>
      </c>
      <c r="C32" s="291">
        <v>0</v>
      </c>
      <c r="D32" s="291">
        <v>0</v>
      </c>
      <c r="E32" s="291">
        <v>5.6269999999999998</v>
      </c>
      <c r="F32" s="291">
        <v>0</v>
      </c>
      <c r="G32"/>
      <c r="J32" s="100"/>
      <c r="K32" s="101"/>
      <c r="L32" s="101"/>
      <c r="M32" s="101"/>
      <c r="N32" s="31"/>
      <c r="O32" s="101"/>
      <c r="P32" s="100"/>
      <c r="Q32" s="101"/>
      <c r="R32" s="101"/>
      <c r="S32" s="101"/>
      <c r="T32" s="31"/>
      <c r="U32" s="31"/>
      <c r="AB32" s="97"/>
      <c r="AC32" s="31"/>
      <c r="AD32" s="95"/>
      <c r="AE32" s="91"/>
      <c r="AF32" s="89"/>
      <c r="AI32" s="19"/>
      <c r="AJ32" s="12"/>
      <c r="AK32" s="14"/>
    </row>
    <row r="33" spans="1:37" ht="15" customHeight="1" x14ac:dyDescent="0.25">
      <c r="A33" s="241" t="s">
        <v>47</v>
      </c>
      <c r="B33" s="291">
        <v>0.4955</v>
      </c>
      <c r="C33" s="291">
        <v>0</v>
      </c>
      <c r="D33" s="291">
        <v>0</v>
      </c>
      <c r="E33" s="291">
        <v>5.4165000000000001</v>
      </c>
      <c r="F33" s="291">
        <v>0</v>
      </c>
      <c r="G33"/>
      <c r="J33" s="23" t="s">
        <v>99</v>
      </c>
      <c r="K33" s="102"/>
      <c r="L33" s="101"/>
      <c r="M33" s="101"/>
      <c r="N33" s="31"/>
      <c r="O33" s="101"/>
      <c r="P33" s="101"/>
      <c r="Q33" s="102"/>
      <c r="R33" s="101"/>
      <c r="S33" s="101"/>
      <c r="T33" s="31"/>
      <c r="U33" s="31"/>
      <c r="AB33" s="96"/>
      <c r="AC33" s="31"/>
      <c r="AD33" s="95"/>
      <c r="AE33" s="91"/>
      <c r="AF33" s="89"/>
      <c r="AI33" s="18"/>
      <c r="AJ33" s="12"/>
      <c r="AK33" s="15"/>
    </row>
    <row r="34" spans="1:37" ht="15" customHeight="1" x14ac:dyDescent="0.25">
      <c r="A34" s="241" t="s">
        <v>48</v>
      </c>
      <c r="B34" s="291">
        <v>0.39439999999999997</v>
      </c>
      <c r="C34" s="291">
        <v>0</v>
      </c>
      <c r="D34" s="291">
        <v>0</v>
      </c>
      <c r="E34" s="291">
        <v>6.1473000000000004</v>
      </c>
      <c r="F34" s="291">
        <v>0</v>
      </c>
      <c r="G34"/>
      <c r="J34" s="266" t="s">
        <v>102</v>
      </c>
      <c r="K34" s="102"/>
      <c r="L34" s="101"/>
      <c r="M34" s="101"/>
      <c r="N34" s="31"/>
      <c r="P34" s="101"/>
      <c r="Q34" s="102"/>
      <c r="R34" s="101"/>
      <c r="S34" s="101"/>
      <c r="T34" s="31"/>
      <c r="U34" s="31"/>
      <c r="AB34" s="97"/>
      <c r="AC34" s="31"/>
      <c r="AD34" s="95"/>
      <c r="AE34" s="91"/>
      <c r="AF34" s="89"/>
      <c r="AI34" s="19"/>
      <c r="AJ34" s="13"/>
    </row>
    <row r="35" spans="1:37" ht="15" customHeight="1" x14ac:dyDescent="0.25">
      <c r="A35" s="241" t="s">
        <v>49</v>
      </c>
      <c r="B35" s="291">
        <v>0.19339999999999999</v>
      </c>
      <c r="C35" s="291">
        <v>0</v>
      </c>
      <c r="D35" s="291">
        <v>0</v>
      </c>
      <c r="E35" s="291">
        <v>4.8703000000000003</v>
      </c>
      <c r="F35" s="291">
        <v>0</v>
      </c>
      <c r="G35"/>
      <c r="AJ35" s="13"/>
    </row>
    <row r="36" spans="1:37" ht="15" customHeight="1" x14ac:dyDescent="0.25">
      <c r="A36" s="111" t="s">
        <v>29</v>
      </c>
      <c r="B36" s="290">
        <v>0</v>
      </c>
      <c r="C36" s="290">
        <v>0</v>
      </c>
      <c r="D36" s="290">
        <v>0</v>
      </c>
      <c r="E36" s="290">
        <v>0</v>
      </c>
      <c r="F36" s="290">
        <v>0</v>
      </c>
      <c r="G36"/>
      <c r="AJ36" s="13"/>
    </row>
    <row r="37" spans="1:37" ht="15.75" customHeight="1" x14ac:dyDescent="0.25">
      <c r="G37"/>
      <c r="AJ37" s="13"/>
    </row>
    <row r="38" spans="1:37" ht="15" customHeight="1" x14ac:dyDescent="0.25">
      <c r="G38"/>
      <c r="AJ38" s="13"/>
    </row>
    <row r="39" spans="1:37" ht="15" customHeight="1" x14ac:dyDescent="0.25">
      <c r="A39" s="113" t="s">
        <v>120</v>
      </c>
      <c r="B39" s="38"/>
      <c r="C39" s="38"/>
      <c r="D39" s="38"/>
      <c r="E39" s="38"/>
      <c r="F39" s="38"/>
      <c r="G39"/>
      <c r="AJ39" s="13"/>
    </row>
    <row r="40" spans="1:37" ht="15.75" customHeight="1" x14ac:dyDescent="0.25">
      <c r="A40" s="35" t="s">
        <v>21</v>
      </c>
      <c r="B40" s="293">
        <v>0</v>
      </c>
      <c r="C40" s="293">
        <v>0</v>
      </c>
      <c r="D40" s="293">
        <v>0</v>
      </c>
      <c r="E40" s="293">
        <v>0</v>
      </c>
      <c r="F40" s="293">
        <v>0</v>
      </c>
      <c r="G40"/>
      <c r="AJ40" s="13"/>
    </row>
    <row r="41" spans="1:37" ht="14.45" customHeight="1" x14ac:dyDescent="0.25">
      <c r="A41" s="36" t="s">
        <v>36</v>
      </c>
      <c r="B41" s="293">
        <v>0</v>
      </c>
      <c r="C41" s="293">
        <v>0</v>
      </c>
      <c r="D41" s="293">
        <v>0</v>
      </c>
      <c r="E41" s="293">
        <v>0</v>
      </c>
      <c r="F41" s="293">
        <v>0</v>
      </c>
      <c r="G41"/>
      <c r="AJ41" s="13"/>
    </row>
    <row r="42" spans="1:37" ht="15" customHeight="1" x14ac:dyDescent="0.25">
      <c r="A42" s="242" t="s">
        <v>51</v>
      </c>
      <c r="B42" s="295">
        <v>3.1800000000000002E-2</v>
      </c>
      <c r="C42" s="295">
        <v>0</v>
      </c>
      <c r="D42" s="295">
        <v>0</v>
      </c>
      <c r="E42" s="295">
        <v>0</v>
      </c>
      <c r="F42" s="295">
        <v>0</v>
      </c>
      <c r="G42"/>
    </row>
    <row r="43" spans="1:37" x14ac:dyDescent="0.25">
      <c r="A43" s="242" t="s">
        <v>41</v>
      </c>
      <c r="B43" s="295">
        <v>0</v>
      </c>
      <c r="C43" s="295">
        <v>0</v>
      </c>
      <c r="D43" s="295">
        <v>0</v>
      </c>
      <c r="E43" s="295">
        <v>6.1391999999999998</v>
      </c>
      <c r="F43" s="295">
        <v>0</v>
      </c>
      <c r="G43"/>
    </row>
    <row r="44" spans="1:37" x14ac:dyDescent="0.25">
      <c r="A44" s="242" t="s">
        <v>50</v>
      </c>
      <c r="B44" s="295">
        <v>0.91610000000000003</v>
      </c>
      <c r="C44" s="295">
        <v>0</v>
      </c>
      <c r="D44" s="295">
        <v>0</v>
      </c>
      <c r="E44" s="295">
        <v>5.8887999999999998</v>
      </c>
      <c r="F44" s="295">
        <v>0</v>
      </c>
      <c r="G44"/>
    </row>
    <row r="45" spans="1:37" x14ac:dyDescent="0.25">
      <c r="A45" s="242" t="s">
        <v>42</v>
      </c>
      <c r="B45" s="295">
        <v>0.82740000000000002</v>
      </c>
      <c r="C45" s="295">
        <v>0</v>
      </c>
      <c r="D45" s="295">
        <v>0</v>
      </c>
      <c r="E45" s="295">
        <v>5.4303999999999997</v>
      </c>
      <c r="F45" s="295">
        <v>0</v>
      </c>
      <c r="G45"/>
    </row>
    <row r="46" spans="1:37" x14ac:dyDescent="0.25">
      <c r="A46" s="242" t="s">
        <v>43</v>
      </c>
      <c r="B46" s="295">
        <v>0.83550000000000002</v>
      </c>
      <c r="C46" s="295">
        <v>0</v>
      </c>
      <c r="D46" s="295">
        <v>0</v>
      </c>
      <c r="E46" s="295">
        <v>5.5058999999999996</v>
      </c>
      <c r="F46" s="295">
        <v>0</v>
      </c>
      <c r="G46"/>
    </row>
    <row r="47" spans="1:37" x14ac:dyDescent="0.25">
      <c r="A47" s="242" t="s">
        <v>44</v>
      </c>
      <c r="B47" s="295">
        <v>0.78539999999999999</v>
      </c>
      <c r="C47" s="295">
        <v>0</v>
      </c>
      <c r="D47" s="295">
        <v>0</v>
      </c>
      <c r="E47" s="295">
        <v>5.4184000000000001</v>
      </c>
      <c r="F47" s="295">
        <v>0</v>
      </c>
      <c r="G47"/>
    </row>
    <row r="48" spans="1:37" x14ac:dyDescent="0.25">
      <c r="A48" s="242" t="s">
        <v>45</v>
      </c>
      <c r="B48" s="295">
        <v>0.70889999999999997</v>
      </c>
      <c r="C48" s="295">
        <v>0</v>
      </c>
      <c r="D48" s="295">
        <v>0</v>
      </c>
      <c r="E48" s="295">
        <v>5.5462999999999996</v>
      </c>
      <c r="F48" s="295">
        <v>0</v>
      </c>
      <c r="G48"/>
    </row>
    <row r="49" spans="1:42" x14ac:dyDescent="0.25">
      <c r="A49" s="242" t="s">
        <v>46</v>
      </c>
      <c r="B49" s="295">
        <v>0.67949999999999999</v>
      </c>
      <c r="C49" s="295">
        <v>0</v>
      </c>
      <c r="D49" s="295">
        <v>0</v>
      </c>
      <c r="E49" s="295">
        <v>5.7237</v>
      </c>
      <c r="F49" s="295">
        <v>0</v>
      </c>
      <c r="G49"/>
    </row>
    <row r="50" spans="1:42" x14ac:dyDescent="0.25">
      <c r="A50" s="242" t="s">
        <v>47</v>
      </c>
      <c r="B50" s="295">
        <v>0.50560000000000005</v>
      </c>
      <c r="C50" s="295">
        <v>0</v>
      </c>
      <c r="D50" s="295">
        <v>0</v>
      </c>
      <c r="E50" s="295">
        <v>5.4848999999999997</v>
      </c>
      <c r="F50" s="295">
        <v>0</v>
      </c>
      <c r="G50"/>
      <c r="U50" s="31"/>
      <c r="AB50" s="97"/>
      <c r="AC50" s="31"/>
      <c r="AD50" s="95"/>
      <c r="AE50" s="91"/>
      <c r="AF50" s="89"/>
      <c r="AI50" s="19"/>
    </row>
    <row r="51" spans="1:42" x14ac:dyDescent="0.25">
      <c r="A51" s="242" t="s">
        <v>48</v>
      </c>
      <c r="B51" s="295">
        <v>0.37859999999999999</v>
      </c>
      <c r="C51" s="295">
        <v>0</v>
      </c>
      <c r="D51" s="295">
        <v>0</v>
      </c>
      <c r="E51" s="295">
        <v>5.8057999999999996</v>
      </c>
      <c r="F51" s="295">
        <v>0</v>
      </c>
      <c r="G51"/>
      <c r="L51" s="31"/>
      <c r="M51" s="46"/>
      <c r="N51" s="47"/>
      <c r="O51" s="47"/>
      <c r="P51" s="47"/>
      <c r="Q51" s="47"/>
      <c r="R51" s="31"/>
      <c r="U51" s="31"/>
      <c r="AB51" s="96"/>
      <c r="AC51" s="31"/>
      <c r="AD51" s="95"/>
      <c r="AE51" s="91"/>
      <c r="AF51" s="89"/>
      <c r="AI51" s="18"/>
    </row>
    <row r="52" spans="1:42" ht="17.25" customHeight="1" x14ac:dyDescent="0.25">
      <c r="A52" s="242" t="s">
        <v>49</v>
      </c>
      <c r="B52" s="295">
        <v>0.20530000000000001</v>
      </c>
      <c r="C52" s="295">
        <v>0</v>
      </c>
      <c r="D52" s="295">
        <v>0</v>
      </c>
      <c r="E52" s="295">
        <v>5.0342000000000002</v>
      </c>
      <c r="F52" s="295">
        <v>0</v>
      </c>
      <c r="G52"/>
      <c r="M52" s="71"/>
      <c r="AB52" s="97"/>
      <c r="AC52" s="31"/>
      <c r="AD52" s="95"/>
      <c r="AE52" s="91"/>
      <c r="AF52" s="89"/>
      <c r="AI52" s="19"/>
    </row>
    <row r="53" spans="1:42" x14ac:dyDescent="0.25">
      <c r="A53" s="36" t="s">
        <v>29</v>
      </c>
      <c r="B53" s="293">
        <v>0</v>
      </c>
      <c r="C53" s="293">
        <v>0</v>
      </c>
      <c r="D53" s="293">
        <v>0</v>
      </c>
      <c r="E53" s="293">
        <v>0</v>
      </c>
      <c r="F53" s="293">
        <v>0</v>
      </c>
      <c r="G53"/>
      <c r="M53" s="71"/>
      <c r="AB53" s="97"/>
      <c r="AC53" s="31"/>
      <c r="AD53" s="95"/>
      <c r="AE53" s="91"/>
      <c r="AF53" s="89"/>
      <c r="AI53" s="20"/>
    </row>
    <row r="54" spans="1:42" x14ac:dyDescent="0.25">
      <c r="G54"/>
      <c r="M54" s="71"/>
      <c r="AB54" s="97"/>
      <c r="AC54" s="31"/>
      <c r="AD54" s="95"/>
      <c r="AE54" s="91"/>
      <c r="AF54" s="89"/>
      <c r="AI54" s="18"/>
    </row>
    <row r="55" spans="1:42" x14ac:dyDescent="0.25">
      <c r="A55" s="117"/>
      <c r="B55" s="31"/>
      <c r="C55" s="31"/>
      <c r="D55" s="31"/>
      <c r="E55" s="31"/>
      <c r="F55" s="31"/>
      <c r="G55"/>
      <c r="M55" s="71"/>
    </row>
    <row r="56" spans="1:42" s="24" customFormat="1" x14ac:dyDescent="0.25">
      <c r="A56" s="23"/>
      <c r="H56" s="25"/>
      <c r="I56" s="25"/>
      <c r="J56" s="25"/>
      <c r="L56" s="29"/>
      <c r="M56" s="29"/>
      <c r="N56" s="29"/>
      <c r="O56" s="29"/>
      <c r="P56" s="29"/>
      <c r="Q56" s="29"/>
      <c r="R56" s="29"/>
      <c r="AF56"/>
      <c r="AG56"/>
      <c r="AH56"/>
      <c r="AI56"/>
      <c r="AJ56"/>
      <c r="AK56"/>
      <c r="AL56"/>
      <c r="AM56"/>
      <c r="AN56"/>
      <c r="AO56"/>
      <c r="AP56"/>
    </row>
    <row r="57" spans="1:42" s="24" customFormat="1" x14ac:dyDescent="0.25">
      <c r="A57" s="23"/>
      <c r="H57" s="25"/>
      <c r="I57" s="25"/>
      <c r="J57" s="25"/>
      <c r="L57" s="29"/>
      <c r="M57" s="29"/>
      <c r="N57" s="29"/>
      <c r="O57" s="29"/>
      <c r="P57" s="29"/>
      <c r="Q57" s="29"/>
      <c r="R57" s="29"/>
      <c r="AF57"/>
      <c r="AG57"/>
      <c r="AH57"/>
      <c r="AI57"/>
      <c r="AJ57"/>
      <c r="AK57"/>
      <c r="AL57"/>
      <c r="AM57"/>
      <c r="AN57"/>
      <c r="AO57"/>
      <c r="AP57"/>
    </row>
    <row r="58" spans="1:42" s="24" customFormat="1" x14ac:dyDescent="0.25">
      <c r="A58" s="23"/>
      <c r="H58" s="25"/>
      <c r="I58" s="25"/>
      <c r="J58" s="25"/>
      <c r="L58" s="29"/>
      <c r="M58" s="29"/>
      <c r="N58" s="29"/>
      <c r="O58" s="29"/>
      <c r="P58" s="29"/>
      <c r="Q58" s="29"/>
      <c r="R58" s="29"/>
      <c r="AF58"/>
      <c r="AG58"/>
      <c r="AH58"/>
      <c r="AI58"/>
      <c r="AJ58"/>
      <c r="AK58"/>
      <c r="AL58"/>
      <c r="AM58"/>
      <c r="AN58"/>
      <c r="AO58"/>
      <c r="AP58"/>
    </row>
    <row r="59" spans="1:42" s="24" customFormat="1" x14ac:dyDescent="0.25">
      <c r="A59" s="23"/>
      <c r="H59" s="25"/>
      <c r="I59" s="25"/>
      <c r="J59" s="25"/>
      <c r="L59" s="29"/>
      <c r="M59" s="29"/>
      <c r="N59" s="29"/>
      <c r="O59" s="29"/>
      <c r="P59" s="29"/>
      <c r="Q59" s="29"/>
      <c r="R59" s="29"/>
      <c r="AF59"/>
      <c r="AG59"/>
      <c r="AH59"/>
      <c r="AI59"/>
      <c r="AJ59"/>
      <c r="AK59"/>
      <c r="AL59"/>
      <c r="AM59"/>
      <c r="AN59"/>
      <c r="AO59"/>
      <c r="AP59"/>
    </row>
    <row r="60" spans="1:42" s="24" customFormat="1" x14ac:dyDescent="0.25">
      <c r="A60" s="23"/>
      <c r="H60" s="25"/>
      <c r="I60" s="25"/>
      <c r="J60" s="25"/>
      <c r="L60" s="29"/>
      <c r="M60" s="29"/>
      <c r="N60" s="29"/>
      <c r="O60" s="29"/>
      <c r="P60" s="29"/>
      <c r="Q60" s="29"/>
      <c r="R60" s="29"/>
      <c r="AF60"/>
      <c r="AG60"/>
      <c r="AH60"/>
      <c r="AI60"/>
      <c r="AJ60"/>
      <c r="AK60"/>
      <c r="AL60"/>
      <c r="AM60"/>
      <c r="AN60"/>
      <c r="AO60"/>
      <c r="AP60"/>
    </row>
    <row r="61" spans="1:42" s="24" customFormat="1" x14ac:dyDescent="0.25">
      <c r="A61" s="23"/>
      <c r="H61" s="25"/>
      <c r="I61" s="25"/>
      <c r="J61" s="25"/>
      <c r="L61" s="29"/>
      <c r="M61" s="29"/>
      <c r="N61" s="29"/>
      <c r="O61" s="29"/>
      <c r="P61" s="29"/>
      <c r="Q61" s="29"/>
      <c r="R61" s="29"/>
      <c r="AF61"/>
      <c r="AG61"/>
      <c r="AH61"/>
      <c r="AI61"/>
      <c r="AJ61"/>
      <c r="AK61"/>
      <c r="AL61"/>
      <c r="AM61"/>
      <c r="AN61"/>
      <c r="AO61"/>
      <c r="AP61"/>
    </row>
    <row r="62" spans="1:42" s="24" customFormat="1" x14ac:dyDescent="0.25">
      <c r="A62" s="23"/>
      <c r="H62" s="25"/>
      <c r="I62" s="25"/>
      <c r="J62" s="25"/>
      <c r="L62" s="29"/>
      <c r="M62" s="29"/>
      <c r="N62" s="29"/>
      <c r="O62" s="29"/>
      <c r="P62" s="29"/>
      <c r="Q62" s="29"/>
      <c r="R62" s="29"/>
      <c r="AF62"/>
      <c r="AG62"/>
      <c r="AH62"/>
      <c r="AI62"/>
      <c r="AJ62"/>
      <c r="AK62"/>
      <c r="AL62"/>
      <c r="AM62"/>
      <c r="AN62"/>
      <c r="AO62"/>
      <c r="AP62"/>
    </row>
    <row r="63" spans="1:42" s="24" customFormat="1" x14ac:dyDescent="0.25">
      <c r="A63" s="23"/>
      <c r="H63" s="25"/>
      <c r="I63" s="25"/>
      <c r="J63" s="25"/>
      <c r="L63" s="29"/>
      <c r="M63" s="29"/>
      <c r="N63" s="29"/>
      <c r="O63" s="29"/>
      <c r="P63" s="29"/>
      <c r="Q63" s="29"/>
      <c r="R63" s="29"/>
      <c r="AF63"/>
      <c r="AG63"/>
      <c r="AH63"/>
      <c r="AI63"/>
      <c r="AJ63"/>
      <c r="AK63"/>
      <c r="AL63"/>
      <c r="AM63"/>
      <c r="AN63"/>
      <c r="AO63"/>
      <c r="AP63"/>
    </row>
    <row r="64" spans="1:42" s="24" customFormat="1" x14ac:dyDescent="0.25">
      <c r="A64" s="23"/>
      <c r="H64" s="25"/>
      <c r="I64" s="25"/>
      <c r="J64" s="25"/>
      <c r="L64" s="29"/>
      <c r="M64" s="29"/>
      <c r="N64" s="29"/>
      <c r="O64" s="29"/>
      <c r="P64" s="29"/>
      <c r="Q64" s="29"/>
      <c r="R64" s="29"/>
      <c r="AF64"/>
      <c r="AG64"/>
      <c r="AH64"/>
      <c r="AI64"/>
      <c r="AJ64"/>
      <c r="AK64"/>
      <c r="AL64"/>
      <c r="AM64"/>
      <c r="AN64"/>
      <c r="AO64"/>
      <c r="AP64"/>
    </row>
    <row r="65" spans="1:42" s="24" customFormat="1" x14ac:dyDescent="0.25">
      <c r="A65" s="23"/>
      <c r="H65" s="25"/>
      <c r="I65" s="25"/>
      <c r="J65" s="25"/>
      <c r="L65" s="29"/>
      <c r="M65" s="29"/>
      <c r="N65" s="29"/>
      <c r="O65" s="29"/>
      <c r="P65" s="29"/>
      <c r="Q65" s="29"/>
      <c r="R65" s="29"/>
      <c r="AF65"/>
      <c r="AG65"/>
      <c r="AH65"/>
      <c r="AI65"/>
      <c r="AJ65"/>
      <c r="AK65"/>
      <c r="AL65"/>
      <c r="AM65"/>
      <c r="AN65"/>
      <c r="AO65"/>
      <c r="AP65"/>
    </row>
    <row r="66" spans="1:42" s="24" customFormat="1" x14ac:dyDescent="0.25">
      <c r="A66" s="23"/>
      <c r="H66" s="25"/>
      <c r="I66" s="25"/>
      <c r="J66" s="25"/>
      <c r="L66" s="29"/>
      <c r="M66" s="29"/>
      <c r="N66" s="29"/>
      <c r="O66" s="29"/>
      <c r="P66" s="29"/>
      <c r="Q66" s="29"/>
      <c r="R66" s="29"/>
      <c r="AF66"/>
      <c r="AG66"/>
      <c r="AH66"/>
      <c r="AI66"/>
      <c r="AJ66"/>
      <c r="AK66"/>
      <c r="AL66"/>
      <c r="AM66"/>
      <c r="AN66"/>
      <c r="AO66"/>
      <c r="AP66"/>
    </row>
    <row r="67" spans="1:42" s="24" customFormat="1" x14ac:dyDescent="0.25">
      <c r="A67" s="23"/>
      <c r="H67" s="25"/>
      <c r="I67" s="25"/>
      <c r="J67" s="25"/>
      <c r="L67" s="29"/>
      <c r="M67" s="29"/>
      <c r="N67" s="29"/>
      <c r="O67" s="29"/>
      <c r="P67" s="29"/>
      <c r="Q67" s="29"/>
      <c r="R67" s="29"/>
      <c r="AF67"/>
      <c r="AG67"/>
      <c r="AH67"/>
      <c r="AI67"/>
      <c r="AJ67"/>
      <c r="AK67"/>
      <c r="AL67"/>
      <c r="AM67"/>
      <c r="AN67"/>
      <c r="AO67"/>
      <c r="AP67"/>
    </row>
    <row r="68" spans="1:42" s="24" customFormat="1" x14ac:dyDescent="0.25">
      <c r="A68" s="23"/>
      <c r="H68" s="25"/>
      <c r="I68" s="25"/>
      <c r="J68" s="25"/>
      <c r="L68" s="29"/>
      <c r="M68" s="29"/>
      <c r="N68" s="29"/>
      <c r="O68" s="29"/>
      <c r="P68" s="29"/>
      <c r="Q68" s="29"/>
      <c r="R68" s="29"/>
      <c r="AF68"/>
      <c r="AG68"/>
      <c r="AH68"/>
      <c r="AI68"/>
      <c r="AJ68"/>
      <c r="AK68"/>
      <c r="AL68"/>
      <c r="AM68"/>
      <c r="AN68"/>
      <c r="AO68"/>
      <c r="AP68"/>
    </row>
    <row r="69" spans="1:42" s="24" customFormat="1" x14ac:dyDescent="0.25">
      <c r="A69" s="23"/>
      <c r="H69" s="25"/>
      <c r="I69" s="25"/>
      <c r="J69" s="25"/>
      <c r="L69" s="29"/>
      <c r="M69" s="29"/>
      <c r="N69" s="29"/>
      <c r="O69" s="29"/>
      <c r="P69" s="29"/>
      <c r="Q69" s="29"/>
      <c r="R69" s="29"/>
      <c r="AF69"/>
      <c r="AG69"/>
      <c r="AH69"/>
      <c r="AI69"/>
      <c r="AJ69"/>
      <c r="AK69"/>
      <c r="AL69"/>
      <c r="AM69"/>
      <c r="AN69"/>
      <c r="AO69"/>
      <c r="AP69"/>
    </row>
    <row r="70" spans="1:42" s="24" customFormat="1" x14ac:dyDescent="0.25">
      <c r="A70" s="23"/>
      <c r="H70" s="25"/>
      <c r="I70" s="25"/>
      <c r="J70" s="25"/>
      <c r="L70" s="29"/>
      <c r="M70" s="29"/>
      <c r="N70" s="29"/>
      <c r="O70" s="29"/>
      <c r="P70" s="29"/>
      <c r="Q70" s="29"/>
      <c r="R70" s="29"/>
      <c r="AF70"/>
      <c r="AG70"/>
      <c r="AH70"/>
      <c r="AI70"/>
      <c r="AJ70"/>
      <c r="AK70"/>
      <c r="AL70"/>
      <c r="AM70"/>
      <c r="AN70"/>
      <c r="AO70"/>
      <c r="AP70"/>
    </row>
    <row r="71" spans="1:42" s="24" customFormat="1" x14ac:dyDescent="0.25">
      <c r="A71" s="23"/>
      <c r="H71" s="25"/>
      <c r="I71" s="25"/>
      <c r="J71" s="25"/>
      <c r="L71" s="29"/>
      <c r="M71" s="29"/>
      <c r="N71" s="29"/>
      <c r="O71" s="29"/>
      <c r="P71" s="29"/>
      <c r="Q71" s="29"/>
      <c r="R71" s="29"/>
      <c r="AF71"/>
      <c r="AG71"/>
      <c r="AH71"/>
      <c r="AI71"/>
      <c r="AJ71"/>
      <c r="AK71"/>
      <c r="AL71"/>
      <c r="AM71"/>
      <c r="AN71"/>
      <c r="AO71"/>
      <c r="AP71"/>
    </row>
    <row r="72" spans="1:42" s="24" customFormat="1" x14ac:dyDescent="0.25">
      <c r="A72" s="23"/>
      <c r="H72" s="25"/>
      <c r="I72" s="25"/>
      <c r="J72" s="25"/>
      <c r="L72" s="29"/>
      <c r="M72" s="29"/>
      <c r="N72" s="29"/>
      <c r="O72" s="29"/>
      <c r="P72" s="29"/>
      <c r="Q72" s="29"/>
      <c r="R72" s="29"/>
      <c r="AF72"/>
      <c r="AG72"/>
      <c r="AH72"/>
      <c r="AI72"/>
      <c r="AJ72"/>
      <c r="AK72"/>
      <c r="AL72"/>
      <c r="AM72"/>
      <c r="AN72"/>
      <c r="AO72"/>
      <c r="AP72"/>
    </row>
    <row r="73" spans="1:42" s="24" customFormat="1" x14ac:dyDescent="0.25">
      <c r="A73" s="23"/>
      <c r="H73" s="25"/>
      <c r="I73" s="25"/>
      <c r="J73" s="25"/>
      <c r="L73" s="29"/>
      <c r="M73" s="29"/>
      <c r="N73" s="29"/>
      <c r="O73" s="29"/>
      <c r="P73" s="29"/>
      <c r="Q73" s="29"/>
      <c r="R73" s="29"/>
      <c r="AF73"/>
      <c r="AG73"/>
      <c r="AH73"/>
      <c r="AI73"/>
      <c r="AJ73"/>
      <c r="AK73"/>
      <c r="AL73"/>
      <c r="AM73"/>
      <c r="AN73"/>
      <c r="AO73"/>
      <c r="AP73"/>
    </row>
    <row r="74" spans="1:42" s="24" customFormat="1" x14ac:dyDescent="0.25">
      <c r="A74" s="23"/>
      <c r="H74" s="25"/>
      <c r="I74" s="25"/>
      <c r="J74" s="25"/>
      <c r="L74" s="29"/>
      <c r="M74" s="29"/>
      <c r="N74" s="29"/>
      <c r="O74" s="29"/>
      <c r="P74" s="29"/>
      <c r="Q74" s="29"/>
      <c r="R74" s="29"/>
      <c r="AF74"/>
      <c r="AG74"/>
      <c r="AH74"/>
      <c r="AI74"/>
      <c r="AJ74"/>
      <c r="AK74"/>
      <c r="AL74"/>
      <c r="AM74"/>
      <c r="AN74"/>
      <c r="AO74"/>
      <c r="AP74"/>
    </row>
    <row r="75" spans="1:42" s="24" customFormat="1" x14ac:dyDescent="0.25">
      <c r="A75" s="23"/>
      <c r="H75" s="25"/>
      <c r="I75" s="25"/>
      <c r="J75" s="25"/>
      <c r="L75" s="29"/>
      <c r="M75" s="29"/>
      <c r="N75" s="29"/>
      <c r="O75" s="29"/>
      <c r="P75" s="29"/>
      <c r="Q75" s="29"/>
      <c r="R75" s="29"/>
      <c r="AF75"/>
      <c r="AG75"/>
      <c r="AH75"/>
      <c r="AI75"/>
      <c r="AJ75"/>
      <c r="AK75"/>
      <c r="AL75"/>
      <c r="AM75"/>
      <c r="AN75"/>
      <c r="AO75"/>
      <c r="AP75"/>
    </row>
    <row r="76" spans="1:42" s="24" customFormat="1" x14ac:dyDescent="0.25">
      <c r="A76" s="23"/>
      <c r="H76" s="25"/>
      <c r="I76" s="25"/>
      <c r="J76" s="25"/>
      <c r="L76" s="29"/>
      <c r="M76" s="29"/>
      <c r="N76" s="29"/>
      <c r="O76" s="29"/>
      <c r="P76" s="29"/>
      <c r="Q76" s="29"/>
      <c r="R76" s="29"/>
      <c r="AF76"/>
      <c r="AG76"/>
      <c r="AH76"/>
      <c r="AI76"/>
      <c r="AJ76"/>
      <c r="AK76"/>
      <c r="AL76"/>
      <c r="AM76"/>
      <c r="AN76"/>
      <c r="AO76"/>
      <c r="AP76"/>
    </row>
    <row r="77" spans="1:42" s="24" customFormat="1" x14ac:dyDescent="0.25">
      <c r="A77" s="23"/>
      <c r="H77" s="25"/>
      <c r="I77" s="25"/>
      <c r="J77" s="25"/>
      <c r="L77" s="29"/>
      <c r="M77" s="29"/>
      <c r="N77" s="29"/>
      <c r="O77" s="29"/>
      <c r="P77" s="29"/>
      <c r="Q77" s="29"/>
      <c r="R77" s="29"/>
      <c r="AF77"/>
      <c r="AG77"/>
      <c r="AH77"/>
      <c r="AI77"/>
      <c r="AJ77"/>
      <c r="AK77"/>
      <c r="AL77"/>
      <c r="AM77"/>
      <c r="AN77"/>
      <c r="AO77"/>
      <c r="AP77"/>
    </row>
    <row r="78" spans="1:42" s="24" customFormat="1" x14ac:dyDescent="0.25">
      <c r="A78" s="23"/>
      <c r="H78" s="25"/>
      <c r="I78" s="25"/>
      <c r="J78" s="25"/>
      <c r="L78" s="29"/>
      <c r="M78" s="29"/>
      <c r="N78" s="29"/>
      <c r="O78" s="29"/>
      <c r="P78" s="29"/>
      <c r="Q78" s="29"/>
      <c r="R78" s="29"/>
      <c r="AF78"/>
      <c r="AG78"/>
      <c r="AH78"/>
      <c r="AI78"/>
      <c r="AJ78"/>
      <c r="AK78"/>
      <c r="AL78"/>
      <c r="AM78"/>
      <c r="AN78"/>
      <c r="AO78"/>
      <c r="AP78"/>
    </row>
    <row r="79" spans="1:42" s="24" customFormat="1" x14ac:dyDescent="0.25">
      <c r="A79" s="23"/>
      <c r="H79" s="25"/>
      <c r="I79" s="25"/>
      <c r="J79" s="25"/>
      <c r="L79" s="29"/>
      <c r="M79" s="29"/>
      <c r="N79" s="29"/>
      <c r="O79" s="29"/>
      <c r="P79" s="29"/>
      <c r="Q79" s="29"/>
      <c r="R79" s="29"/>
      <c r="AF79"/>
      <c r="AG79"/>
      <c r="AH79"/>
      <c r="AI79"/>
      <c r="AJ79"/>
      <c r="AK79"/>
      <c r="AL79"/>
      <c r="AM79"/>
      <c r="AN79"/>
      <c r="AO79"/>
      <c r="AP79"/>
    </row>
    <row r="80" spans="1:42" s="24" customFormat="1" x14ac:dyDescent="0.25">
      <c r="A80" s="23"/>
      <c r="H80" s="25"/>
      <c r="I80" s="25"/>
      <c r="J80" s="25"/>
      <c r="L80" s="29"/>
      <c r="M80" s="29"/>
      <c r="N80" s="29"/>
      <c r="O80" s="29"/>
      <c r="P80" s="29"/>
      <c r="Q80" s="29"/>
      <c r="R80" s="29"/>
      <c r="AF80"/>
      <c r="AG80"/>
      <c r="AH80"/>
      <c r="AI80"/>
      <c r="AJ80"/>
      <c r="AK80"/>
      <c r="AL80"/>
      <c r="AM80"/>
      <c r="AN80"/>
      <c r="AO80"/>
      <c r="AP80"/>
    </row>
    <row r="81" spans="1:42" s="24" customFormat="1" x14ac:dyDescent="0.25">
      <c r="A81" s="23"/>
      <c r="H81" s="25"/>
      <c r="I81" s="25"/>
      <c r="J81" s="25"/>
      <c r="L81" s="29"/>
      <c r="M81" s="29"/>
      <c r="N81" s="29"/>
      <c r="O81" s="29"/>
      <c r="P81" s="29"/>
      <c r="Q81" s="29"/>
      <c r="R81" s="29"/>
      <c r="AF81"/>
      <c r="AG81"/>
      <c r="AH81"/>
      <c r="AI81"/>
      <c r="AJ81"/>
      <c r="AK81"/>
      <c r="AL81"/>
      <c r="AM81"/>
      <c r="AN81"/>
      <c r="AO81"/>
      <c r="AP81"/>
    </row>
    <row r="82" spans="1:42" s="24" customFormat="1" x14ac:dyDescent="0.25">
      <c r="A82" s="23"/>
      <c r="H82" s="25"/>
      <c r="I82" s="25"/>
      <c r="J82" s="25"/>
      <c r="L82" s="29"/>
      <c r="M82" s="29"/>
      <c r="N82" s="29"/>
      <c r="O82" s="29"/>
      <c r="P82" s="29"/>
      <c r="Q82" s="29"/>
      <c r="R82" s="29"/>
      <c r="AF82"/>
      <c r="AG82"/>
      <c r="AH82"/>
      <c r="AI82"/>
      <c r="AJ82"/>
      <c r="AK82"/>
      <c r="AL82"/>
      <c r="AM82"/>
      <c r="AN82"/>
      <c r="AO82"/>
      <c r="AP82"/>
    </row>
    <row r="83" spans="1:42" s="24" customFormat="1" x14ac:dyDescent="0.25">
      <c r="A83" s="23"/>
      <c r="H83" s="25"/>
      <c r="I83" s="25"/>
      <c r="J83" s="25"/>
      <c r="L83" s="29"/>
      <c r="M83" s="29"/>
      <c r="N83" s="29"/>
      <c r="O83" s="29"/>
      <c r="P83" s="29"/>
      <c r="Q83" s="29"/>
      <c r="R83" s="29"/>
      <c r="AF83"/>
      <c r="AG83"/>
      <c r="AH83"/>
      <c r="AI83"/>
      <c r="AJ83"/>
      <c r="AK83"/>
      <c r="AL83"/>
      <c r="AM83"/>
      <c r="AN83"/>
      <c r="AO83"/>
      <c r="AP83"/>
    </row>
    <row r="84" spans="1:42" s="24" customFormat="1" x14ac:dyDescent="0.25">
      <c r="A84" s="23"/>
      <c r="H84" s="25"/>
      <c r="I84" s="25"/>
      <c r="J84" s="25"/>
      <c r="L84" s="29"/>
      <c r="M84" s="29"/>
      <c r="N84" s="29"/>
      <c r="O84" s="29"/>
      <c r="P84" s="29"/>
      <c r="Q84" s="29"/>
      <c r="R84" s="29"/>
      <c r="AF84"/>
      <c r="AG84"/>
      <c r="AH84"/>
      <c r="AI84"/>
      <c r="AJ84"/>
      <c r="AK84"/>
      <c r="AL84"/>
      <c r="AM84"/>
      <c r="AN84"/>
      <c r="AO84"/>
      <c r="AP84"/>
    </row>
    <row r="85" spans="1:42" s="24" customFormat="1" x14ac:dyDescent="0.25">
      <c r="A85" s="23"/>
      <c r="H85" s="25"/>
      <c r="I85" s="25"/>
      <c r="J85" s="25"/>
      <c r="L85" s="29"/>
      <c r="M85" s="29"/>
      <c r="N85" s="29"/>
      <c r="O85" s="29"/>
      <c r="P85" s="29"/>
      <c r="Q85" s="29"/>
      <c r="R85" s="29"/>
      <c r="AF85"/>
      <c r="AG85"/>
      <c r="AH85"/>
      <c r="AI85"/>
      <c r="AJ85"/>
      <c r="AK85"/>
      <c r="AL85"/>
      <c r="AM85"/>
      <c r="AN85"/>
      <c r="AO85"/>
      <c r="AP85"/>
    </row>
  </sheetData>
  <mergeCells count="16">
    <mergeCell ref="Z21:AB21"/>
    <mergeCell ref="B3:F3"/>
    <mergeCell ref="H6:H18"/>
    <mergeCell ref="AE4:AE5"/>
    <mergeCell ref="K5:M5"/>
    <mergeCell ref="N5:P5"/>
    <mergeCell ref="Q5:S5"/>
    <mergeCell ref="T5:V5"/>
    <mergeCell ref="W5:Y5"/>
    <mergeCell ref="Z5:AB5"/>
    <mergeCell ref="H4:H5"/>
    <mergeCell ref="I4:I5"/>
    <mergeCell ref="J4:J5"/>
    <mergeCell ref="K4:Y4"/>
    <mergeCell ref="AC4:AC5"/>
    <mergeCell ref="AD4:AD5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Prism9.Document" shapeId="12296" r:id="rId4">
          <objectPr defaultSize="0" autoPict="0" r:id="rId5">
            <anchor moveWithCells="1" sizeWithCells="1">
              <from>
                <xdr:col>8</xdr:col>
                <xdr:colOff>2019300</xdr:colOff>
                <xdr:row>19</xdr:row>
                <xdr:rowOff>0</xdr:rowOff>
              </from>
              <to>
                <xdr:col>14</xdr:col>
                <xdr:colOff>600075</xdr:colOff>
                <xdr:row>31</xdr:row>
                <xdr:rowOff>190500</xdr:rowOff>
              </to>
            </anchor>
          </objectPr>
        </oleObject>
      </mc:Choice>
      <mc:Fallback>
        <oleObject progId="Prism9.Document" shapeId="12296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B6A41-F11F-4B2A-8871-1A958E23B030}">
  <dimension ref="A1:AL97"/>
  <sheetViews>
    <sheetView zoomScale="50" zoomScaleNormal="50" workbookViewId="0">
      <selection activeCell="T36" sqref="T36"/>
    </sheetView>
  </sheetViews>
  <sheetFormatPr defaultRowHeight="15" x14ac:dyDescent="0.25"/>
  <cols>
    <col min="1" max="1" width="22" style="23" bestFit="1" customWidth="1"/>
    <col min="2" max="6" width="12.28515625" style="24" customWidth="1"/>
    <col min="7" max="7" width="9.140625" style="24"/>
    <col min="8" max="8" width="13.85546875" style="25" customWidth="1"/>
    <col min="9" max="9" width="30.28515625" style="25" customWidth="1"/>
    <col min="10" max="10" width="9.140625" style="25"/>
    <col min="11" max="18" width="9.140625" style="24"/>
    <col min="19" max="19" width="11.5703125" style="24" customWidth="1"/>
    <col min="20" max="20" width="11.42578125" style="24" customWidth="1"/>
    <col min="21" max="25" width="9.140625" style="24"/>
    <col min="26" max="27" width="11.28515625" style="24" bestFit="1" customWidth="1"/>
    <col min="28" max="31" width="9.140625" style="24"/>
    <col min="33" max="33" width="11.5703125" customWidth="1"/>
    <col min="34" max="34" width="8.140625" bestFit="1" customWidth="1"/>
    <col min="35" max="35" width="11.28515625" customWidth="1"/>
    <col min="38" max="38" width="16.42578125" bestFit="1" customWidth="1"/>
  </cols>
  <sheetData>
    <row r="1" spans="1:38" ht="18" x14ac:dyDescent="0.25">
      <c r="A1" s="264" t="s">
        <v>122</v>
      </c>
      <c r="I1" s="2" t="s">
        <v>116</v>
      </c>
    </row>
    <row r="2" spans="1:38" ht="18" x14ac:dyDescent="0.25">
      <c r="A2" s="264" t="s">
        <v>123</v>
      </c>
      <c r="I2" t="s">
        <v>125</v>
      </c>
    </row>
    <row r="3" spans="1:38" ht="15.75" thickBot="1" x14ac:dyDescent="0.3">
      <c r="A3" s="23" t="s">
        <v>0</v>
      </c>
      <c r="B3" s="24" t="s">
        <v>1</v>
      </c>
      <c r="C3" s="24" t="s">
        <v>2</v>
      </c>
      <c r="Q3" s="84"/>
      <c r="R3" s="84"/>
    </row>
    <row r="4" spans="1:38" ht="15.75" thickBot="1" x14ac:dyDescent="0.3">
      <c r="A4" s="27"/>
      <c r="B4" s="28" t="s">
        <v>3</v>
      </c>
      <c r="C4" s="28" t="s">
        <v>4</v>
      </c>
      <c r="D4" s="28" t="s">
        <v>5</v>
      </c>
      <c r="E4" s="28" t="s">
        <v>16</v>
      </c>
      <c r="F4" s="28" t="s">
        <v>6</v>
      </c>
      <c r="G4" s="269"/>
      <c r="H4" s="305" t="s">
        <v>10</v>
      </c>
      <c r="I4" s="305" t="s">
        <v>11</v>
      </c>
      <c r="J4" s="320" t="s">
        <v>12</v>
      </c>
      <c r="K4" s="321" t="s">
        <v>3</v>
      </c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268"/>
      <c r="AA4" s="268"/>
      <c r="AB4" s="268"/>
      <c r="AC4" s="313" t="s">
        <v>13</v>
      </c>
      <c r="AD4" s="303" t="s">
        <v>14</v>
      </c>
      <c r="AE4" s="305" t="s">
        <v>15</v>
      </c>
      <c r="AH4" s="3"/>
      <c r="AI4" s="3"/>
      <c r="AJ4" s="3"/>
      <c r="AK4" s="3"/>
      <c r="AL4" s="3"/>
    </row>
    <row r="5" spans="1:38" ht="15.75" thickBot="1" x14ac:dyDescent="0.3">
      <c r="A5" s="103" t="s">
        <v>118</v>
      </c>
      <c r="B5" s="104"/>
      <c r="C5" s="104"/>
      <c r="D5" s="104"/>
      <c r="E5" s="104"/>
      <c r="F5" s="104"/>
      <c r="G5"/>
      <c r="H5" s="306"/>
      <c r="I5" s="316"/>
      <c r="J5" s="323"/>
      <c r="K5" s="307" t="s">
        <v>17</v>
      </c>
      <c r="L5" s="308"/>
      <c r="M5" s="309"/>
      <c r="N5" s="307" t="s">
        <v>18</v>
      </c>
      <c r="O5" s="308"/>
      <c r="P5" s="309"/>
      <c r="Q5" s="307" t="s">
        <v>19</v>
      </c>
      <c r="R5" s="308"/>
      <c r="S5" s="309"/>
      <c r="T5" s="307" t="s">
        <v>20</v>
      </c>
      <c r="U5" s="308"/>
      <c r="V5" s="309"/>
      <c r="W5" s="310" t="s">
        <v>40</v>
      </c>
      <c r="X5" s="311"/>
      <c r="Y5" s="312"/>
      <c r="Z5" s="310" t="s">
        <v>30</v>
      </c>
      <c r="AA5" s="311"/>
      <c r="AB5" s="312"/>
      <c r="AC5" s="322"/>
      <c r="AD5" s="324">
        <v>0</v>
      </c>
      <c r="AE5" s="316">
        <v>0</v>
      </c>
      <c r="AH5" s="3"/>
      <c r="AI5" s="3"/>
      <c r="AJ5" s="3"/>
      <c r="AK5" s="3"/>
      <c r="AL5" s="3"/>
    </row>
    <row r="6" spans="1:38" x14ac:dyDescent="0.25">
      <c r="A6" s="105" t="s">
        <v>21</v>
      </c>
      <c r="B6" s="286">
        <v>0</v>
      </c>
      <c r="C6" s="286">
        <v>0</v>
      </c>
      <c r="D6" s="286">
        <v>0</v>
      </c>
      <c r="E6" s="286">
        <v>0</v>
      </c>
      <c r="F6" s="286">
        <v>0</v>
      </c>
      <c r="G6"/>
      <c r="H6" s="305" t="s">
        <v>6</v>
      </c>
      <c r="I6" s="225" t="s">
        <v>36</v>
      </c>
      <c r="J6" s="147">
        <v>0</v>
      </c>
      <c r="K6" s="51">
        <f>B7</f>
        <v>0</v>
      </c>
      <c r="L6" s="51">
        <f>B36</f>
        <v>0</v>
      </c>
      <c r="M6" s="51">
        <f>B65</f>
        <v>0</v>
      </c>
      <c r="N6" s="50">
        <f t="shared" ref="N6:N31" si="0">(K6-$AB$37)/$AA$37</f>
        <v>-0.21818067571356897</v>
      </c>
      <c r="O6" s="51">
        <f t="shared" ref="O6:O31" si="1">(L6-$AB$37)/$AA$37</f>
        <v>-0.21818067571356897</v>
      </c>
      <c r="P6" s="52">
        <f t="shared" ref="P6:P31" si="2">(M6-$AB$37)/$AA$37</f>
        <v>-0.21818067571356897</v>
      </c>
      <c r="Q6" s="130">
        <f t="shared" ref="Q6:S7" si="3">N6</f>
        <v>-0.21818067571356897</v>
      </c>
      <c r="R6" s="131">
        <f t="shared" si="3"/>
        <v>-0.21818067571356897</v>
      </c>
      <c r="S6" s="132">
        <f t="shared" si="3"/>
        <v>-0.21818067571356897</v>
      </c>
      <c r="T6" s="50">
        <f t="shared" ref="T6:T9" si="4">(Q6/4000)/10</f>
        <v>-5.4545168928392241E-6</v>
      </c>
      <c r="U6" s="51">
        <f t="shared" ref="U6:V9" si="5">(R6/4000)/10</f>
        <v>-5.4545168928392241E-6</v>
      </c>
      <c r="V6" s="52">
        <f t="shared" si="5"/>
        <v>-5.4545168928392241E-6</v>
      </c>
      <c r="W6" s="51"/>
      <c r="X6" s="51"/>
      <c r="Y6" s="51"/>
      <c r="Z6" s="233"/>
      <c r="AA6" s="133"/>
      <c r="AB6" s="135"/>
      <c r="AC6" s="232"/>
      <c r="AD6" s="51"/>
      <c r="AE6" s="135"/>
      <c r="AH6" s="5"/>
      <c r="AI6" s="3"/>
      <c r="AJ6" s="3"/>
      <c r="AK6" s="3"/>
      <c r="AL6" s="3"/>
    </row>
    <row r="7" spans="1:38" ht="15.75" thickBot="1" x14ac:dyDescent="0.3">
      <c r="A7" s="106" t="s">
        <v>36</v>
      </c>
      <c r="B7" s="287">
        <v>0</v>
      </c>
      <c r="C7" s="287">
        <v>0</v>
      </c>
      <c r="D7" s="287">
        <v>0</v>
      </c>
      <c r="E7" s="287">
        <v>0</v>
      </c>
      <c r="F7" s="287">
        <v>0</v>
      </c>
      <c r="G7"/>
      <c r="H7" s="316"/>
      <c r="I7" s="237" t="s">
        <v>51</v>
      </c>
      <c r="J7" s="148">
        <v>0.1</v>
      </c>
      <c r="K7" s="40">
        <f>B8</f>
        <v>1.84E-2</v>
      </c>
      <c r="L7" s="40">
        <f>B37</f>
        <v>1.61E-2</v>
      </c>
      <c r="M7" s="40">
        <f>B66</f>
        <v>1.41E-2</v>
      </c>
      <c r="N7" s="53">
        <f t="shared" si="0"/>
        <v>-0.12600000292672545</v>
      </c>
      <c r="O7" s="40">
        <f t="shared" si="1"/>
        <v>-0.13752258702508088</v>
      </c>
      <c r="P7" s="54">
        <f t="shared" si="2"/>
        <v>-0.14754222537147693</v>
      </c>
      <c r="Q7" s="61">
        <f t="shared" si="3"/>
        <v>-0.12600000292672545</v>
      </c>
      <c r="R7" s="62">
        <f t="shared" si="3"/>
        <v>-0.13752258702508088</v>
      </c>
      <c r="S7" s="63">
        <f t="shared" si="3"/>
        <v>-0.14754222537147693</v>
      </c>
      <c r="T7" s="53">
        <f t="shared" si="4"/>
        <v>-3.1500000731681365E-6</v>
      </c>
      <c r="U7" s="40">
        <f t="shared" si="5"/>
        <v>-3.4380646756270221E-6</v>
      </c>
      <c r="V7" s="54">
        <f t="shared" si="5"/>
        <v>-3.688555634286923E-6</v>
      </c>
      <c r="W7" s="40">
        <f t="shared" ref="W7:W9" si="6">T7/J7</f>
        <v>-3.1500000731681364E-5</v>
      </c>
      <c r="X7" s="40">
        <f t="shared" ref="X7:X9" si="7">U7/J7</f>
        <v>-3.4380646756270216E-5</v>
      </c>
      <c r="Y7" s="40">
        <f>V7/J7</f>
        <v>-3.6885556342869231E-5</v>
      </c>
      <c r="Z7" s="234">
        <f t="shared" ref="Z7:AB9" si="8">1-((W7)/W$9)</f>
        <v>1.0000236725090175</v>
      </c>
      <c r="AA7" s="64">
        <f t="shared" si="8"/>
        <v>1.0000260412681996</v>
      </c>
      <c r="AB7" s="41">
        <f t="shared" si="8"/>
        <v>1.0000285628882948</v>
      </c>
      <c r="AC7" s="40">
        <f t="shared" ref="AC7:AC10" si="9">AVERAGE(W7:Y7)</f>
        <v>-3.4255401276940275E-5</v>
      </c>
      <c r="AD7" s="40">
        <f t="shared" ref="AD7:AD9" si="10">STDEV(W7:Y7)</f>
        <v>2.6949614343935833E-6</v>
      </c>
      <c r="AE7" s="41">
        <f t="shared" ref="AE7:AE9" si="11">AD7/AC7</f>
        <v>-7.8672598595648388E-2</v>
      </c>
      <c r="AH7" s="5"/>
      <c r="AI7" s="6"/>
      <c r="AJ7" s="6"/>
      <c r="AK7" s="6"/>
      <c r="AL7" s="7"/>
    </row>
    <row r="8" spans="1:38" x14ac:dyDescent="0.25">
      <c r="A8" s="240" t="s">
        <v>51</v>
      </c>
      <c r="B8" s="288">
        <v>1.84E-2</v>
      </c>
      <c r="C8" s="288">
        <v>0</v>
      </c>
      <c r="D8" s="288">
        <v>0</v>
      </c>
      <c r="E8" s="288">
        <v>0</v>
      </c>
      <c r="F8" s="288">
        <v>0</v>
      </c>
      <c r="G8"/>
      <c r="H8" s="316"/>
      <c r="I8" s="238" t="s">
        <v>53</v>
      </c>
      <c r="J8" s="147">
        <v>0</v>
      </c>
      <c r="K8" s="50">
        <f>B9</f>
        <v>0</v>
      </c>
      <c r="L8" s="51">
        <f>B38</f>
        <v>0</v>
      </c>
      <c r="M8" s="52">
        <f>B67</f>
        <v>0</v>
      </c>
      <c r="N8" s="50">
        <f t="shared" si="0"/>
        <v>-0.21818067571356897</v>
      </c>
      <c r="O8" s="51">
        <f t="shared" si="1"/>
        <v>-0.21818067571356897</v>
      </c>
      <c r="P8" s="52">
        <f t="shared" si="2"/>
        <v>-0.21818067571356897</v>
      </c>
      <c r="Q8" s="130">
        <f t="shared" ref="Q8:S9" si="12">N8*800</f>
        <v>-174.54454057085519</v>
      </c>
      <c r="R8" s="131">
        <f t="shared" si="12"/>
        <v>-174.54454057085519</v>
      </c>
      <c r="S8" s="132">
        <f t="shared" si="12"/>
        <v>-174.54454057085519</v>
      </c>
      <c r="T8" s="50">
        <f t="shared" si="4"/>
        <v>-4.3636135142713795E-3</v>
      </c>
      <c r="U8" s="51">
        <f t="shared" si="5"/>
        <v>-4.3636135142713795E-3</v>
      </c>
      <c r="V8" s="52">
        <f t="shared" si="5"/>
        <v>-4.3636135142713795E-3</v>
      </c>
      <c r="W8" s="51"/>
      <c r="X8" s="51"/>
      <c r="Y8" s="51"/>
      <c r="Z8" s="325"/>
      <c r="AA8" s="167"/>
      <c r="AB8" s="168"/>
      <c r="AC8" s="51"/>
      <c r="AD8" s="51"/>
      <c r="AE8" s="135"/>
      <c r="AH8" s="9"/>
      <c r="AI8" s="10"/>
      <c r="AJ8" s="10"/>
      <c r="AK8" s="10"/>
      <c r="AL8" s="11"/>
    </row>
    <row r="9" spans="1:38" x14ac:dyDescent="0.25">
      <c r="A9" s="240" t="s">
        <v>53</v>
      </c>
      <c r="B9" s="288">
        <v>0</v>
      </c>
      <c r="C9" s="288">
        <v>0</v>
      </c>
      <c r="D9" s="288">
        <v>0</v>
      </c>
      <c r="E9" s="288">
        <v>0</v>
      </c>
      <c r="F9" s="288">
        <v>4.9424999999999999</v>
      </c>
      <c r="G9"/>
      <c r="H9" s="316"/>
      <c r="I9" s="237" t="s">
        <v>54</v>
      </c>
      <c r="J9" s="148">
        <v>0.1</v>
      </c>
      <c r="K9" s="53">
        <f>B10-$B$8</f>
        <v>1.3715999999999999</v>
      </c>
      <c r="L9" s="40">
        <f>B39-$B$37</f>
        <v>1.3612</v>
      </c>
      <c r="M9" s="54">
        <f>B68-$B$66</f>
        <v>1.3324</v>
      </c>
      <c r="N9" s="53">
        <f t="shared" si="0"/>
        <v>6.6532873022448307</v>
      </c>
      <c r="O9" s="40">
        <f t="shared" si="1"/>
        <v>6.6011851828435715</v>
      </c>
      <c r="P9" s="54">
        <f t="shared" si="2"/>
        <v>6.4569023906554692</v>
      </c>
      <c r="Q9" s="61">
        <f t="shared" si="12"/>
        <v>5322.6298417958642</v>
      </c>
      <c r="R9" s="62">
        <f t="shared" si="12"/>
        <v>5280.9481462748572</v>
      </c>
      <c r="S9" s="63">
        <f t="shared" si="12"/>
        <v>5165.5219125243757</v>
      </c>
      <c r="T9" s="53">
        <f t="shared" si="4"/>
        <v>0.1330657460448966</v>
      </c>
      <c r="U9" s="40">
        <f t="shared" si="5"/>
        <v>0.13202370365687144</v>
      </c>
      <c r="V9" s="54">
        <f t="shared" si="5"/>
        <v>0.12913804781310939</v>
      </c>
      <c r="W9" s="40">
        <f t="shared" si="6"/>
        <v>1.3306574604489658</v>
      </c>
      <c r="X9" s="40">
        <f t="shared" si="7"/>
        <v>1.3202370365687144</v>
      </c>
      <c r="Y9" s="40">
        <f t="shared" ref="Y9:Y31" si="13">V9/J9</f>
        <v>1.2913804781310938</v>
      </c>
      <c r="Z9" s="230">
        <f t="shared" si="8"/>
        <v>0</v>
      </c>
      <c r="AA9" s="176">
        <f t="shared" si="8"/>
        <v>0</v>
      </c>
      <c r="AB9" s="177">
        <f t="shared" si="8"/>
        <v>0</v>
      </c>
      <c r="AC9" s="40">
        <f t="shared" si="9"/>
        <v>1.3140916583829247</v>
      </c>
      <c r="AD9" s="40">
        <f t="shared" si="10"/>
        <v>2.0346857000146067E-2</v>
      </c>
      <c r="AE9" s="41">
        <f t="shared" si="11"/>
        <v>1.5483590410416422E-2</v>
      </c>
      <c r="AH9" s="5"/>
      <c r="AI9" s="6"/>
      <c r="AJ9" s="6"/>
      <c r="AK9" s="6"/>
      <c r="AL9" s="7"/>
    </row>
    <row r="10" spans="1:38" x14ac:dyDescent="0.25">
      <c r="A10" s="240" t="s">
        <v>54</v>
      </c>
      <c r="B10" s="288">
        <v>1.39</v>
      </c>
      <c r="C10" s="288">
        <v>0</v>
      </c>
      <c r="D10" s="288">
        <v>0</v>
      </c>
      <c r="E10" s="288">
        <v>0</v>
      </c>
      <c r="F10" s="288">
        <v>4.7804000000000002</v>
      </c>
      <c r="G10"/>
      <c r="H10" s="316"/>
      <c r="I10" s="237" t="s">
        <v>56</v>
      </c>
      <c r="J10" s="148">
        <v>0.1</v>
      </c>
      <c r="K10" s="53">
        <f>B11-$B$8</f>
        <v>0.67570000000000008</v>
      </c>
      <c r="L10" s="40">
        <f>B40-$B$37</f>
        <v>0.67620000000000002</v>
      </c>
      <c r="M10" s="54">
        <f>B69-$B$66</f>
        <v>0.68059999999999998</v>
      </c>
      <c r="N10" s="53">
        <f t="shared" si="0"/>
        <v>3.1669541396163314</v>
      </c>
      <c r="O10" s="40">
        <f t="shared" si="1"/>
        <v>3.16945904920293</v>
      </c>
      <c r="P10" s="54">
        <f t="shared" si="2"/>
        <v>3.1915022535650013</v>
      </c>
      <c r="Q10" s="61">
        <f t="shared" ref="Q10" si="14">N10*800</f>
        <v>2533.5633116930653</v>
      </c>
      <c r="R10" s="62">
        <f t="shared" ref="R10:S10" si="15">O10*800</f>
        <v>2535.567239362344</v>
      </c>
      <c r="S10" s="63">
        <f t="shared" si="15"/>
        <v>2553.201802852001</v>
      </c>
      <c r="T10" s="53">
        <f t="shared" ref="T10" si="16">(Q10/4000)/10</f>
        <v>6.3339082792326626E-2</v>
      </c>
      <c r="U10" s="40">
        <f t="shared" ref="U10:V10" si="17">(R10/4000)/10</f>
        <v>6.3389180984058602E-2</v>
      </c>
      <c r="V10" s="54">
        <f t="shared" si="17"/>
        <v>6.3830045071300023E-2</v>
      </c>
      <c r="W10" s="40">
        <f t="shared" ref="W10" si="18">T10/J10</f>
        <v>0.63339082792326618</v>
      </c>
      <c r="X10" s="40">
        <f t="shared" ref="X10" si="19">U10/J10</f>
        <v>0.63389180984058602</v>
      </c>
      <c r="Y10" s="40">
        <f t="shared" si="13"/>
        <v>0.63830045071300023</v>
      </c>
      <c r="Z10" s="230">
        <f t="shared" ref="Z10" si="20">1-((W10)/W$9)</f>
        <v>0.52400159564012871</v>
      </c>
      <c r="AA10" s="176">
        <f t="shared" ref="AA10:AB10" si="21">1-((X10)/X$9)</f>
        <v>0.5198651512700585</v>
      </c>
      <c r="AB10" s="177">
        <f t="shared" si="21"/>
        <v>0.50572239435061095</v>
      </c>
      <c r="AC10" s="40">
        <f t="shared" si="9"/>
        <v>0.63519436282561748</v>
      </c>
      <c r="AD10" s="40">
        <f t="shared" ref="AD10" si="22">STDEV(W10:Y10)</f>
        <v>2.7015888276123328E-3</v>
      </c>
      <c r="AE10" s="41">
        <f t="shared" ref="AE10" si="23">AD10/AC10</f>
        <v>4.2531687712002112E-3</v>
      </c>
    </row>
    <row r="11" spans="1:38" ht="14.45" customHeight="1" x14ac:dyDescent="0.25">
      <c r="A11" s="240" t="s">
        <v>56</v>
      </c>
      <c r="B11" s="288">
        <v>0.69410000000000005</v>
      </c>
      <c r="C11" s="288">
        <v>0</v>
      </c>
      <c r="D11" s="288">
        <v>0</v>
      </c>
      <c r="E11" s="288">
        <v>0</v>
      </c>
      <c r="F11" s="288">
        <v>4.5476000000000001</v>
      </c>
      <c r="G11"/>
      <c r="H11" s="316"/>
      <c r="I11" s="237" t="s">
        <v>57</v>
      </c>
      <c r="J11" s="148">
        <v>0.1</v>
      </c>
      <c r="K11" s="53">
        <f>B12-$B$8</f>
        <v>0.34199999999999997</v>
      </c>
      <c r="L11" s="40">
        <f>B41-$B$37</f>
        <v>0.37929999999999997</v>
      </c>
      <c r="M11" s="54">
        <f>B70-$B$66</f>
        <v>0.35949999999999999</v>
      </c>
      <c r="N11" s="53">
        <f t="shared" si="0"/>
        <v>1.4951774815201526</v>
      </c>
      <c r="O11" s="40">
        <f t="shared" si="1"/>
        <v>1.6820437366804386</v>
      </c>
      <c r="P11" s="54">
        <f t="shared" si="2"/>
        <v>1.582849317051118</v>
      </c>
      <c r="Q11" s="61">
        <f t="shared" ref="Q11:S13" si="24">N11*800</f>
        <v>1196.1419852161221</v>
      </c>
      <c r="R11" s="62">
        <f t="shared" si="24"/>
        <v>1345.634989344351</v>
      </c>
      <c r="S11" s="63">
        <f t="shared" si="24"/>
        <v>1266.2794536408944</v>
      </c>
      <c r="T11" s="53">
        <f t="shared" ref="T11:T31" si="25">(Q11/4000)/10</f>
        <v>2.9903549630403054E-2</v>
      </c>
      <c r="U11" s="40">
        <f t="shared" ref="U11:U31" si="26">(R11/4000)/10</f>
        <v>3.3640874733608772E-2</v>
      </c>
      <c r="V11" s="54">
        <f t="shared" ref="V11:V31" si="27">(S11/4000)/10</f>
        <v>3.1656986341022361E-2</v>
      </c>
      <c r="W11" s="40">
        <f>T11/J11</f>
        <v>0.29903549630403053</v>
      </c>
      <c r="X11" s="40">
        <f>U11/J11</f>
        <v>0.33640874733608772</v>
      </c>
      <c r="Y11" s="40">
        <f t="shared" si="13"/>
        <v>0.31656986341022358</v>
      </c>
      <c r="Z11" s="230">
        <f t="shared" ref="Z11:AB13" si="28">1-((W11)/W$9)</f>
        <v>0.77527237084505918</v>
      </c>
      <c r="AA11" s="176">
        <f t="shared" si="28"/>
        <v>0.74519064530229251</v>
      </c>
      <c r="AB11" s="177">
        <f t="shared" si="28"/>
        <v>0.75485933946564798</v>
      </c>
      <c r="AC11" s="40">
        <f>AVERAGE(W11:Y11)</f>
        <v>0.31733803568344726</v>
      </c>
      <c r="AD11" s="40">
        <f>STDEV(W11:Y11)</f>
        <v>1.8698463564082026E-2</v>
      </c>
      <c r="AE11" s="41">
        <f>AD11/AC11</f>
        <v>5.8922856580401278E-2</v>
      </c>
    </row>
    <row r="12" spans="1:38" ht="14.65" customHeight="1" x14ac:dyDescent="0.25">
      <c r="A12" s="240" t="s">
        <v>57</v>
      </c>
      <c r="B12" s="288">
        <v>0.3604</v>
      </c>
      <c r="C12" s="288">
        <v>0</v>
      </c>
      <c r="D12" s="288">
        <v>0</v>
      </c>
      <c r="E12" s="288">
        <v>0</v>
      </c>
      <c r="F12" s="288">
        <v>4.6517999999999997</v>
      </c>
      <c r="G12"/>
      <c r="H12" s="316"/>
      <c r="I12" s="237" t="s">
        <v>58</v>
      </c>
      <c r="J12" s="148">
        <v>0.1</v>
      </c>
      <c r="K12" s="53">
        <f>B13-$B$8</f>
        <v>0.23390000000000002</v>
      </c>
      <c r="L12" s="40">
        <f>B42-$B$37</f>
        <v>0.25829999999999997</v>
      </c>
      <c r="M12" s="54">
        <f>B71-$B$66</f>
        <v>0.23980000000000001</v>
      </c>
      <c r="N12" s="53">
        <f t="shared" si="0"/>
        <v>0.95361602889744734</v>
      </c>
      <c r="O12" s="40">
        <f t="shared" si="1"/>
        <v>1.0758556167234787</v>
      </c>
      <c r="P12" s="54">
        <f t="shared" si="2"/>
        <v>0.98317396201931551</v>
      </c>
      <c r="Q12" s="61">
        <f t="shared" si="24"/>
        <v>762.89282311795785</v>
      </c>
      <c r="R12" s="62">
        <f t="shared" si="24"/>
        <v>860.68449337878303</v>
      </c>
      <c r="S12" s="63">
        <f t="shared" si="24"/>
        <v>786.53916961545235</v>
      </c>
      <c r="T12" s="53">
        <f t="shared" si="25"/>
        <v>1.9072320577948946E-2</v>
      </c>
      <c r="U12" s="40">
        <f t="shared" si="26"/>
        <v>2.1517112334469575E-2</v>
      </c>
      <c r="V12" s="54">
        <f t="shared" si="27"/>
        <v>1.9663479240386309E-2</v>
      </c>
      <c r="W12" s="40">
        <f>T12/J12</f>
        <v>0.19072320577948945</v>
      </c>
      <c r="X12" s="40">
        <f>U12/J12</f>
        <v>0.21517112334469574</v>
      </c>
      <c r="Y12" s="40">
        <f t="shared" si="13"/>
        <v>0.19663479240386308</v>
      </c>
      <c r="Z12" s="230">
        <f t="shared" si="28"/>
        <v>0.85666994591144507</v>
      </c>
      <c r="AA12" s="176">
        <f t="shared" si="28"/>
        <v>0.83702083990620069</v>
      </c>
      <c r="AB12" s="177">
        <f t="shared" si="28"/>
        <v>0.84773287521859086</v>
      </c>
      <c r="AC12" s="40">
        <f>AVERAGE(W12:Y12)</f>
        <v>0.20084304050934942</v>
      </c>
      <c r="AD12" s="40">
        <f>STDEV(W12:Y12)</f>
        <v>1.2755672557994639E-2</v>
      </c>
      <c r="AE12" s="41">
        <f>AD12/AC12</f>
        <v>6.3510652525701289E-2</v>
      </c>
    </row>
    <row r="13" spans="1:38" ht="14.65" customHeight="1" thickBot="1" x14ac:dyDescent="0.3">
      <c r="A13" s="240" t="s">
        <v>58</v>
      </c>
      <c r="B13" s="288">
        <v>0.25230000000000002</v>
      </c>
      <c r="C13" s="288">
        <v>0</v>
      </c>
      <c r="D13" s="288">
        <v>0</v>
      </c>
      <c r="E13" s="288">
        <v>0</v>
      </c>
      <c r="F13" s="288">
        <v>4.9897999999999998</v>
      </c>
      <c r="G13"/>
      <c r="H13" s="316"/>
      <c r="I13" s="239" t="s">
        <v>59</v>
      </c>
      <c r="J13" s="149">
        <v>0.1</v>
      </c>
      <c r="K13" s="65">
        <f>B14-$B$8</f>
        <v>0.11840000000000001</v>
      </c>
      <c r="L13" s="66">
        <f>B43-$B$37</f>
        <v>0.1361</v>
      </c>
      <c r="M13" s="67">
        <f>B72-$B$66</f>
        <v>0.1197</v>
      </c>
      <c r="N13" s="65">
        <f t="shared" si="0"/>
        <v>0.37498191439307627</v>
      </c>
      <c r="O13" s="66">
        <f t="shared" si="1"/>
        <v>0.46365571375868114</v>
      </c>
      <c r="P13" s="67">
        <f t="shared" si="2"/>
        <v>0.38149467931823366</v>
      </c>
      <c r="Q13" s="68">
        <f t="shared" si="24"/>
        <v>299.985531514461</v>
      </c>
      <c r="R13" s="69">
        <f t="shared" si="24"/>
        <v>370.92457100694492</v>
      </c>
      <c r="S13" s="70">
        <f t="shared" si="24"/>
        <v>305.19574345458693</v>
      </c>
      <c r="T13" s="65">
        <f t="shared" si="25"/>
        <v>7.4996382878615249E-3</v>
      </c>
      <c r="U13" s="66">
        <f t="shared" si="26"/>
        <v>9.2731142751736224E-3</v>
      </c>
      <c r="V13" s="67">
        <f t="shared" si="27"/>
        <v>7.6298935863646734E-3</v>
      </c>
      <c r="W13" s="66">
        <f>T13/J13</f>
        <v>7.499638287861525E-2</v>
      </c>
      <c r="X13" s="66">
        <f>U13/J13</f>
        <v>9.2731142751736217E-2</v>
      </c>
      <c r="Y13" s="66">
        <f t="shared" si="13"/>
        <v>7.6298935863646736E-2</v>
      </c>
      <c r="Z13" s="231">
        <f t="shared" si="28"/>
        <v>0.943639602897269</v>
      </c>
      <c r="AA13" s="185">
        <f t="shared" si="28"/>
        <v>0.9297617471838665</v>
      </c>
      <c r="AB13" s="186">
        <f t="shared" si="28"/>
        <v>0.94091676530988932</v>
      </c>
      <c r="AC13" s="66">
        <f>AVERAGE(W13:Y13)</f>
        <v>8.1342153831332739E-2</v>
      </c>
      <c r="AD13" s="66">
        <f>STDEV(W13:Y13)</f>
        <v>9.8846326457541437E-3</v>
      </c>
      <c r="AE13" s="139">
        <f>AD13/AC13</f>
        <v>0.12151918999158115</v>
      </c>
    </row>
    <row r="14" spans="1:38" ht="14.65" customHeight="1" x14ac:dyDescent="0.25">
      <c r="A14" s="240" t="s">
        <v>59</v>
      </c>
      <c r="B14" s="288">
        <v>0.1368</v>
      </c>
      <c r="C14" s="288">
        <v>0</v>
      </c>
      <c r="D14" s="288">
        <v>0</v>
      </c>
      <c r="E14" s="288">
        <v>0</v>
      </c>
      <c r="F14" s="288">
        <v>4.7881</v>
      </c>
      <c r="G14"/>
      <c r="H14" s="316"/>
      <c r="I14" s="237" t="s">
        <v>62</v>
      </c>
      <c r="J14" s="148">
        <v>0</v>
      </c>
      <c r="K14" s="53">
        <f>B15</f>
        <v>0</v>
      </c>
      <c r="L14" s="40">
        <f>B44</f>
        <v>0</v>
      </c>
      <c r="M14" s="54">
        <f>B73</f>
        <v>0</v>
      </c>
      <c r="N14" s="53">
        <f t="shared" si="0"/>
        <v>-0.21818067571356897</v>
      </c>
      <c r="O14" s="40">
        <f t="shared" si="1"/>
        <v>-0.21818067571356897</v>
      </c>
      <c r="P14" s="54">
        <f t="shared" si="2"/>
        <v>-0.21818067571356897</v>
      </c>
      <c r="Q14" s="61">
        <f t="shared" ref="Q14:S19" si="29">N14*1600</f>
        <v>-349.08908114171038</v>
      </c>
      <c r="R14" s="62">
        <f t="shared" si="29"/>
        <v>-349.08908114171038</v>
      </c>
      <c r="S14" s="63">
        <f t="shared" si="29"/>
        <v>-349.08908114171038</v>
      </c>
      <c r="T14" s="53">
        <f t="shared" si="25"/>
        <v>-8.727227028542759E-3</v>
      </c>
      <c r="U14" s="40">
        <f t="shared" si="26"/>
        <v>-8.727227028542759E-3</v>
      </c>
      <c r="V14" s="54">
        <f t="shared" si="27"/>
        <v>-8.727227028542759E-3</v>
      </c>
      <c r="W14" s="40"/>
      <c r="X14" s="40"/>
      <c r="Y14" s="40"/>
      <c r="Z14" s="230"/>
      <c r="AA14" s="176"/>
      <c r="AB14" s="177"/>
      <c r="AC14" s="40"/>
      <c r="AD14" s="40"/>
      <c r="AE14" s="41"/>
    </row>
    <row r="15" spans="1:38" ht="15" customHeight="1" x14ac:dyDescent="0.25">
      <c r="A15" s="240" t="s">
        <v>62</v>
      </c>
      <c r="B15" s="288">
        <v>0</v>
      </c>
      <c r="C15" s="288">
        <v>0</v>
      </c>
      <c r="D15" s="288">
        <v>0</v>
      </c>
      <c r="E15" s="288">
        <v>0</v>
      </c>
      <c r="F15" s="288">
        <v>4.9653</v>
      </c>
      <c r="G15"/>
      <c r="H15" s="316"/>
      <c r="I15" s="237" t="s">
        <v>63</v>
      </c>
      <c r="J15" s="148">
        <v>0.1</v>
      </c>
      <c r="K15" s="53">
        <f>B16-$B$8</f>
        <v>0.68100000000000005</v>
      </c>
      <c r="L15" s="40">
        <f>B45-$B$37</f>
        <v>0.74260000000000004</v>
      </c>
      <c r="M15" s="54">
        <f>B74-$B$66</f>
        <v>0.70809999999999995</v>
      </c>
      <c r="N15" s="53">
        <f t="shared" si="0"/>
        <v>3.1935061812342806</v>
      </c>
      <c r="O15" s="40">
        <f t="shared" si="1"/>
        <v>3.5021110423032784</v>
      </c>
      <c r="P15" s="54">
        <f t="shared" si="2"/>
        <v>3.3292722808279467</v>
      </c>
      <c r="Q15" s="61">
        <f t="shared" si="29"/>
        <v>5109.6098899748495</v>
      </c>
      <c r="R15" s="62">
        <f t="shared" si="29"/>
        <v>5603.3776676852458</v>
      </c>
      <c r="S15" s="63">
        <f t="shared" si="29"/>
        <v>5326.8356493247147</v>
      </c>
      <c r="T15" s="53">
        <f t="shared" si="25"/>
        <v>0.12774024724937122</v>
      </c>
      <c r="U15" s="40">
        <f t="shared" si="26"/>
        <v>0.14008444169213113</v>
      </c>
      <c r="V15" s="54">
        <f t="shared" si="27"/>
        <v>0.13317089123311787</v>
      </c>
      <c r="W15" s="40">
        <f>T15/J15</f>
        <v>1.2774024724937121</v>
      </c>
      <c r="X15" s="40">
        <f>U15/J15</f>
        <v>1.4008444169213112</v>
      </c>
      <c r="Y15" s="40">
        <f t="shared" si="13"/>
        <v>1.3317089123311787</v>
      </c>
      <c r="Z15" s="230">
        <f t="shared" ref="Z15:AB19" si="30">1-((W15)/W$15)</f>
        <v>0</v>
      </c>
      <c r="AA15" s="176">
        <f t="shared" si="30"/>
        <v>0</v>
      </c>
      <c r="AB15" s="177">
        <f t="shared" si="30"/>
        <v>0</v>
      </c>
      <c r="AC15" s="40">
        <f>AVERAGE(W15:Y15)</f>
        <v>1.3366519339154006</v>
      </c>
      <c r="AD15" s="40">
        <f>STDEV(W15:Y15)</f>
        <v>6.1869245249988158E-2</v>
      </c>
      <c r="AE15" s="41">
        <f>AD15/AC15</f>
        <v>4.6286728564224701E-2</v>
      </c>
    </row>
    <row r="16" spans="1:38" ht="15" customHeight="1" x14ac:dyDescent="0.25">
      <c r="A16" s="240" t="s">
        <v>63</v>
      </c>
      <c r="B16" s="288">
        <v>0.69940000000000002</v>
      </c>
      <c r="C16" s="288">
        <v>0</v>
      </c>
      <c r="D16" s="288">
        <v>0</v>
      </c>
      <c r="E16" s="288">
        <v>0</v>
      </c>
      <c r="F16" s="288">
        <v>4.0331999999999999</v>
      </c>
      <c r="G16"/>
      <c r="H16" s="316"/>
      <c r="I16" s="237" t="s">
        <v>64</v>
      </c>
      <c r="J16" s="148">
        <v>0.1</v>
      </c>
      <c r="K16" s="53">
        <f>B17-$B$8</f>
        <v>0.38859999999999995</v>
      </c>
      <c r="L16" s="40">
        <f>B46-$B$37</f>
        <v>0.40139999999999998</v>
      </c>
      <c r="M16" s="54">
        <f>B75-$B$66</f>
        <v>0.38290000000000002</v>
      </c>
      <c r="N16" s="53">
        <f t="shared" si="0"/>
        <v>1.7286350549911802</v>
      </c>
      <c r="O16" s="40">
        <f t="shared" si="1"/>
        <v>1.792760740408115</v>
      </c>
      <c r="P16" s="54">
        <f t="shared" si="2"/>
        <v>1.7000790857039518</v>
      </c>
      <c r="Q16" s="61">
        <f t="shared" si="29"/>
        <v>2765.8160879858883</v>
      </c>
      <c r="R16" s="62">
        <f t="shared" si="29"/>
        <v>2868.4171846529839</v>
      </c>
      <c r="S16" s="63">
        <f t="shared" si="29"/>
        <v>2720.126537126323</v>
      </c>
      <c r="T16" s="53">
        <f t="shared" si="25"/>
        <v>6.914540219964721E-2</v>
      </c>
      <c r="U16" s="40">
        <f t="shared" si="26"/>
        <v>7.1710429616324595E-2</v>
      </c>
      <c r="V16" s="54">
        <f t="shared" si="27"/>
        <v>6.800316342815807E-2</v>
      </c>
      <c r="W16" s="40">
        <f>T16/J16</f>
        <v>0.6914540219964721</v>
      </c>
      <c r="X16" s="40">
        <f>U16/J16</f>
        <v>0.71710429616324589</v>
      </c>
      <c r="Y16" s="40">
        <f t="shared" si="13"/>
        <v>0.68003163428158064</v>
      </c>
      <c r="Z16" s="230">
        <f t="shared" si="30"/>
        <v>0.45870308153808925</v>
      </c>
      <c r="AA16" s="176">
        <f t="shared" si="30"/>
        <v>0.48809140579704557</v>
      </c>
      <c r="AB16" s="177">
        <f t="shared" si="30"/>
        <v>0.48935414640187858</v>
      </c>
      <c r="AC16" s="40">
        <f>AVERAGE(W16:Y16)</f>
        <v>0.69619665081376614</v>
      </c>
      <c r="AD16" s="40">
        <f>STDEV(W16:Y16)</f>
        <v>1.89859148007685E-2</v>
      </c>
      <c r="AE16" s="41">
        <f>AD16/AC16</f>
        <v>2.7270907980635008E-2</v>
      </c>
      <c r="AF16" s="4"/>
    </row>
    <row r="17" spans="1:32" ht="15" customHeight="1" x14ac:dyDescent="0.25">
      <c r="A17" s="240" t="s">
        <v>64</v>
      </c>
      <c r="B17" s="288">
        <v>0.40699999999999997</v>
      </c>
      <c r="C17" s="288">
        <v>0</v>
      </c>
      <c r="D17" s="288">
        <v>0</v>
      </c>
      <c r="E17" s="288">
        <v>0</v>
      </c>
      <c r="F17" s="288">
        <v>4.4744999999999999</v>
      </c>
      <c r="G17"/>
      <c r="H17" s="316"/>
      <c r="I17" s="237" t="s">
        <v>65</v>
      </c>
      <c r="J17" s="148">
        <v>0.1</v>
      </c>
      <c r="K17" s="53">
        <f>B18-$B$8</f>
        <v>0.19839999999999999</v>
      </c>
      <c r="L17" s="40">
        <f>B47-$B$37</f>
        <v>0.221</v>
      </c>
      <c r="M17" s="54">
        <f>B76-$B$66</f>
        <v>0.20280000000000001</v>
      </c>
      <c r="N17" s="53">
        <f t="shared" si="0"/>
        <v>0.77576744824891752</v>
      </c>
      <c r="O17" s="40">
        <f t="shared" si="1"/>
        <v>0.88898936156319275</v>
      </c>
      <c r="P17" s="54">
        <f t="shared" si="2"/>
        <v>0.79781065261098894</v>
      </c>
      <c r="Q17" s="61">
        <f t="shared" si="29"/>
        <v>1241.227917198268</v>
      </c>
      <c r="R17" s="62">
        <f t="shared" si="29"/>
        <v>1422.3829785011085</v>
      </c>
      <c r="S17" s="63">
        <f t="shared" si="29"/>
        <v>1276.4970441775822</v>
      </c>
      <c r="T17" s="53">
        <f t="shared" si="25"/>
        <v>3.1030697929956698E-2</v>
      </c>
      <c r="U17" s="40">
        <f t="shared" si="26"/>
        <v>3.5559574462527707E-2</v>
      </c>
      <c r="V17" s="54">
        <f t="shared" si="27"/>
        <v>3.1912426104439555E-2</v>
      </c>
      <c r="W17" s="40">
        <f>T17/J17</f>
        <v>0.31030697929956697</v>
      </c>
      <c r="X17" s="40">
        <f>U17/J17</f>
        <v>0.35559574462527704</v>
      </c>
      <c r="Y17" s="40">
        <f t="shared" si="13"/>
        <v>0.31912426104439551</v>
      </c>
      <c r="Z17" s="230">
        <f t="shared" si="30"/>
        <v>0.75707970981628547</v>
      </c>
      <c r="AA17" s="176">
        <f t="shared" si="30"/>
        <v>0.7461561467284259</v>
      </c>
      <c r="AB17" s="177">
        <f t="shared" si="30"/>
        <v>0.7603648529424023</v>
      </c>
      <c r="AC17" s="40">
        <f>AVERAGE(W17:Y17)</f>
        <v>0.32834232832307986</v>
      </c>
      <c r="AD17" s="40">
        <f>STDEV(W17:Y17)</f>
        <v>2.4010365250190863E-2</v>
      </c>
      <c r="AE17" s="41">
        <f>AD17/AC17</f>
        <v>7.3126012636924836E-2</v>
      </c>
      <c r="AF17" s="4"/>
    </row>
    <row r="18" spans="1:32" x14ac:dyDescent="0.25">
      <c r="A18" s="240" t="s">
        <v>65</v>
      </c>
      <c r="B18" s="288">
        <v>0.21679999999999999</v>
      </c>
      <c r="C18" s="288">
        <v>0</v>
      </c>
      <c r="D18" s="288">
        <v>0</v>
      </c>
      <c r="E18" s="288">
        <v>0</v>
      </c>
      <c r="F18" s="288">
        <v>4.3489000000000004</v>
      </c>
      <c r="G18"/>
      <c r="H18" s="316"/>
      <c r="I18" s="237" t="s">
        <v>66</v>
      </c>
      <c r="J18" s="148">
        <v>0.1</v>
      </c>
      <c r="K18" s="53">
        <f>B19-$B$8</f>
        <v>0.14269999999999999</v>
      </c>
      <c r="L18" s="40">
        <f>B48-$B$37</f>
        <v>0.1595</v>
      </c>
      <c r="M18" s="54">
        <f>B77-$B$66</f>
        <v>0.14180000000000001</v>
      </c>
      <c r="N18" s="53">
        <f t="shared" si="0"/>
        <v>0.49672052030178798</v>
      </c>
      <c r="O18" s="40">
        <f t="shared" si="1"/>
        <v>0.58088548241151472</v>
      </c>
      <c r="P18" s="54">
        <f t="shared" si="2"/>
        <v>0.4922116830459099</v>
      </c>
      <c r="Q18" s="61">
        <f t="shared" si="29"/>
        <v>794.75283248286075</v>
      </c>
      <c r="R18" s="62">
        <f t="shared" si="29"/>
        <v>929.41677185842354</v>
      </c>
      <c r="S18" s="63">
        <f t="shared" si="29"/>
        <v>787.53869287345583</v>
      </c>
      <c r="T18" s="53">
        <f t="shared" si="25"/>
        <v>1.986882081207152E-2</v>
      </c>
      <c r="U18" s="40">
        <f t="shared" si="26"/>
        <v>2.3235419296460589E-2</v>
      </c>
      <c r="V18" s="54">
        <f t="shared" si="27"/>
        <v>1.9688467321836396E-2</v>
      </c>
      <c r="W18" s="40">
        <f>T18/J18</f>
        <v>0.19868820812071519</v>
      </c>
      <c r="X18" s="40">
        <f>U18/J18</f>
        <v>0.23235419296460588</v>
      </c>
      <c r="Y18" s="40">
        <f t="shared" si="13"/>
        <v>0.19688467321836395</v>
      </c>
      <c r="Z18" s="230">
        <f t="shared" si="30"/>
        <v>0.844459195594916</v>
      </c>
      <c r="AA18" s="176">
        <f t="shared" si="30"/>
        <v>0.83413276295503291</v>
      </c>
      <c r="AB18" s="177">
        <f t="shared" si="30"/>
        <v>0.8521563748689539</v>
      </c>
      <c r="AC18" s="40">
        <f>AVERAGE(W18:Y18)</f>
        <v>0.20930902476789504</v>
      </c>
      <c r="AD18" s="40">
        <f>STDEV(W18:Y18)</f>
        <v>1.9978063405821408E-2</v>
      </c>
      <c r="AE18" s="41">
        <f>AD18/AC18</f>
        <v>9.5447692367662082E-2</v>
      </c>
      <c r="AF18" s="4"/>
    </row>
    <row r="19" spans="1:32" ht="15.75" thickBot="1" x14ac:dyDescent="0.3">
      <c r="A19" s="240" t="s">
        <v>66</v>
      </c>
      <c r="B19" s="288">
        <v>0.16109999999999999</v>
      </c>
      <c r="C19" s="288">
        <v>0</v>
      </c>
      <c r="D19" s="288">
        <v>0</v>
      </c>
      <c r="E19" s="288">
        <v>0</v>
      </c>
      <c r="F19" s="288">
        <v>4.8125999999999998</v>
      </c>
      <c r="G19"/>
      <c r="H19" s="316"/>
      <c r="I19" s="237" t="s">
        <v>67</v>
      </c>
      <c r="J19" s="148">
        <v>0.1</v>
      </c>
      <c r="K19" s="53">
        <f>B20-$B$8</f>
        <v>9.3799999999999994E-2</v>
      </c>
      <c r="L19" s="40">
        <f>B49-$B$37</f>
        <v>0.11279999999999998</v>
      </c>
      <c r="M19" s="54">
        <f>B78-$B$66</f>
        <v>9.64E-2</v>
      </c>
      <c r="N19" s="53">
        <f t="shared" si="0"/>
        <v>0.25174036273240497</v>
      </c>
      <c r="O19" s="40">
        <f t="shared" si="1"/>
        <v>0.34692692702316724</v>
      </c>
      <c r="P19" s="54">
        <f t="shared" si="2"/>
        <v>0.26476589258271988</v>
      </c>
      <c r="Q19" s="61">
        <f t="shared" si="29"/>
        <v>402.78458037184794</v>
      </c>
      <c r="R19" s="62">
        <f t="shared" si="29"/>
        <v>555.08308323706763</v>
      </c>
      <c r="S19" s="63">
        <f t="shared" si="29"/>
        <v>423.62542813235177</v>
      </c>
      <c r="T19" s="53">
        <f t="shared" si="25"/>
        <v>1.0069614509296198E-2</v>
      </c>
      <c r="U19" s="40">
        <f t="shared" si="26"/>
        <v>1.3877077080926692E-2</v>
      </c>
      <c r="V19" s="54">
        <f t="shared" si="27"/>
        <v>1.0590635703308794E-2</v>
      </c>
      <c r="W19" s="40">
        <f>T19/J19</f>
        <v>0.10069614509296197</v>
      </c>
      <c r="X19" s="40">
        <f>U19/J19</f>
        <v>0.13877077080926692</v>
      </c>
      <c r="Y19" s="40">
        <f t="shared" si="13"/>
        <v>0.10590635703308794</v>
      </c>
      <c r="Z19" s="230">
        <f t="shared" si="30"/>
        <v>0.92117116784940489</v>
      </c>
      <c r="AA19" s="176">
        <f t="shared" si="30"/>
        <v>0.90093777072385473</v>
      </c>
      <c r="AB19" s="177">
        <f t="shared" si="30"/>
        <v>0.92047334364707589</v>
      </c>
      <c r="AC19" s="40">
        <f>AVERAGE(W19:Y19)</f>
        <v>0.11512442431177228</v>
      </c>
      <c r="AD19" s="40">
        <f>STDEV(W19:Y19)</f>
        <v>2.0643373128559735E-2</v>
      </c>
      <c r="AE19" s="41">
        <f>AD19/AC19</f>
        <v>0.1793135839937382</v>
      </c>
      <c r="AF19" s="4"/>
    </row>
    <row r="20" spans="1:32" x14ac:dyDescent="0.25">
      <c r="A20" s="240" t="s">
        <v>67</v>
      </c>
      <c r="B20" s="288">
        <v>0.11219999999999999</v>
      </c>
      <c r="C20" s="288">
        <v>0</v>
      </c>
      <c r="D20" s="288">
        <v>0</v>
      </c>
      <c r="E20" s="288">
        <v>0</v>
      </c>
      <c r="F20" s="288">
        <v>4.7614000000000001</v>
      </c>
      <c r="G20"/>
      <c r="H20" s="316"/>
      <c r="I20" s="238" t="s">
        <v>68</v>
      </c>
      <c r="J20" s="147">
        <v>0</v>
      </c>
      <c r="K20" s="50">
        <f>B21</f>
        <v>0</v>
      </c>
      <c r="L20" s="51">
        <f>B50</f>
        <v>0</v>
      </c>
      <c r="M20" s="52">
        <f>B79</f>
        <v>0</v>
      </c>
      <c r="N20" s="50">
        <f t="shared" si="0"/>
        <v>-0.21818067571356897</v>
      </c>
      <c r="O20" s="51">
        <f t="shared" si="1"/>
        <v>-0.21818067571356897</v>
      </c>
      <c r="P20" s="52">
        <f t="shared" si="2"/>
        <v>-0.21818067571356897</v>
      </c>
      <c r="Q20" s="130">
        <f t="shared" ref="Q20:S25" si="31">N20*1000</f>
        <v>-218.18067571356897</v>
      </c>
      <c r="R20" s="131">
        <f t="shared" si="31"/>
        <v>-218.18067571356897</v>
      </c>
      <c r="S20" s="132">
        <f t="shared" si="31"/>
        <v>-218.18067571356897</v>
      </c>
      <c r="T20" s="50">
        <f t="shared" si="25"/>
        <v>-5.454516892839224E-3</v>
      </c>
      <c r="U20" s="51">
        <f t="shared" si="26"/>
        <v>-5.454516892839224E-3</v>
      </c>
      <c r="V20" s="52">
        <f t="shared" si="27"/>
        <v>-5.454516892839224E-3</v>
      </c>
      <c r="W20" s="51"/>
      <c r="X20" s="51"/>
      <c r="Y20" s="51"/>
      <c r="Z20" s="325"/>
      <c r="AA20" s="167"/>
      <c r="AB20" s="168"/>
      <c r="AC20" s="51"/>
      <c r="AD20" s="51"/>
      <c r="AE20" s="135"/>
      <c r="AF20" s="4"/>
    </row>
    <row r="21" spans="1:32" ht="15" customHeight="1" x14ac:dyDescent="0.25">
      <c r="A21" s="240" t="s">
        <v>68</v>
      </c>
      <c r="B21" s="288">
        <v>0</v>
      </c>
      <c r="C21" s="288">
        <v>0</v>
      </c>
      <c r="D21" s="288">
        <v>0</v>
      </c>
      <c r="E21" s="288">
        <v>0</v>
      </c>
      <c r="F21" s="288">
        <v>10.911300000000001</v>
      </c>
      <c r="G21"/>
      <c r="H21" s="316"/>
      <c r="I21" s="237" t="s">
        <v>69</v>
      </c>
      <c r="J21" s="148">
        <v>0.1</v>
      </c>
      <c r="K21" s="53">
        <f>B22-$B$8</f>
        <v>1.0488999999999999</v>
      </c>
      <c r="L21" s="40">
        <f>B51-$B$37</f>
        <v>1.0928</v>
      </c>
      <c r="M21" s="54">
        <f>B80-$B$66</f>
        <v>1.0687</v>
      </c>
      <c r="N21" s="53">
        <f t="shared" si="0"/>
        <v>5.0366186550538306</v>
      </c>
      <c r="O21" s="40">
        <f t="shared" si="1"/>
        <v>5.2565497167572239</v>
      </c>
      <c r="P21" s="54">
        <f t="shared" si="2"/>
        <v>5.1358130746831518</v>
      </c>
      <c r="Q21" s="61">
        <f t="shared" si="31"/>
        <v>5036.6186550538305</v>
      </c>
      <c r="R21" s="62">
        <f t="shared" si="31"/>
        <v>5256.5497167572239</v>
      </c>
      <c r="S21" s="63">
        <f t="shared" si="31"/>
        <v>5135.8130746831521</v>
      </c>
      <c r="T21" s="53">
        <f t="shared" si="25"/>
        <v>0.12591546637634576</v>
      </c>
      <c r="U21" s="40">
        <f t="shared" si="26"/>
        <v>0.1314137429189306</v>
      </c>
      <c r="V21" s="54">
        <f t="shared" si="27"/>
        <v>0.1283953268670788</v>
      </c>
      <c r="W21" s="40">
        <f>T21/J21</f>
        <v>1.2591546637634576</v>
      </c>
      <c r="X21" s="40">
        <f>U21/J21</f>
        <v>1.314137429189306</v>
      </c>
      <c r="Y21" s="40">
        <f t="shared" si="13"/>
        <v>1.283953268670788</v>
      </c>
      <c r="Z21" s="230">
        <f t="shared" ref="Z21:AB25" si="32">1-((W21)/W$21)</f>
        <v>0</v>
      </c>
      <c r="AA21" s="176">
        <f t="shared" si="32"/>
        <v>0</v>
      </c>
      <c r="AB21" s="177">
        <f t="shared" si="32"/>
        <v>0</v>
      </c>
      <c r="AC21" s="40">
        <f>AVERAGE(W21:Y21)</f>
        <v>1.2857484538745172</v>
      </c>
      <c r="AD21" s="40">
        <f>STDEV(W21:Y21)</f>
        <v>2.7535307169255119E-2</v>
      </c>
      <c r="AE21" s="41">
        <f>AD21/AC21</f>
        <v>2.1415780891106115E-2</v>
      </c>
      <c r="AF21" s="4"/>
    </row>
    <row r="22" spans="1:32" ht="15" customHeight="1" x14ac:dyDescent="0.25">
      <c r="A22" s="240" t="s">
        <v>69</v>
      </c>
      <c r="B22" s="288">
        <v>1.0672999999999999</v>
      </c>
      <c r="C22" s="288">
        <v>0</v>
      </c>
      <c r="D22" s="288">
        <v>0</v>
      </c>
      <c r="E22" s="288">
        <v>0</v>
      </c>
      <c r="F22" s="288">
        <v>8.6514000000000006</v>
      </c>
      <c r="G22"/>
      <c r="H22" s="316"/>
      <c r="I22" s="237" t="s">
        <v>70</v>
      </c>
      <c r="J22" s="148">
        <v>0.1</v>
      </c>
      <c r="K22" s="53">
        <f>B23-$B$8</f>
        <v>0.60140000000000005</v>
      </c>
      <c r="L22" s="40">
        <f>B52-$B$37</f>
        <v>0.63349999999999995</v>
      </c>
      <c r="M22" s="54">
        <f>B81-$B$66</f>
        <v>0.60980000000000001</v>
      </c>
      <c r="N22" s="53">
        <f t="shared" si="0"/>
        <v>2.7947245750477188</v>
      </c>
      <c r="O22" s="40">
        <f t="shared" si="1"/>
        <v>2.9555397705073743</v>
      </c>
      <c r="P22" s="54">
        <f t="shared" si="2"/>
        <v>2.8368070561025815</v>
      </c>
      <c r="Q22" s="61">
        <f t="shared" si="31"/>
        <v>2794.7245750477186</v>
      </c>
      <c r="R22" s="62">
        <f t="shared" si="31"/>
        <v>2955.5397705073742</v>
      </c>
      <c r="S22" s="63">
        <f t="shared" si="31"/>
        <v>2836.8070561025816</v>
      </c>
      <c r="T22" s="53">
        <f t="shared" si="25"/>
        <v>6.9868114376192975E-2</v>
      </c>
      <c r="U22" s="40">
        <f t="shared" si="26"/>
        <v>7.3888494262684359E-2</v>
      </c>
      <c r="V22" s="54">
        <f t="shared" si="27"/>
        <v>7.0920176402564539E-2</v>
      </c>
      <c r="W22" s="40">
        <f>T22/J22</f>
        <v>0.69868114376192969</v>
      </c>
      <c r="X22" s="40">
        <f>U22/J22</f>
        <v>0.73888494262684357</v>
      </c>
      <c r="Y22" s="40">
        <f t="shared" si="13"/>
        <v>0.70920176402564539</v>
      </c>
      <c r="Z22" s="230">
        <f t="shared" si="32"/>
        <v>0.44511888501952723</v>
      </c>
      <c r="AA22" s="176">
        <f t="shared" si="32"/>
        <v>0.43774149779550597</v>
      </c>
      <c r="AB22" s="177">
        <f t="shared" si="32"/>
        <v>0.4476420744192301</v>
      </c>
      <c r="AC22" s="40">
        <f>AVERAGE(W22:Y22)</f>
        <v>0.71558928347147288</v>
      </c>
      <c r="AD22" s="40">
        <f>STDEV(W22:Y22)</f>
        <v>2.0849140612882126E-2</v>
      </c>
      <c r="AE22" s="41">
        <f>AD22/AC22</f>
        <v>2.9135624434925289E-2</v>
      </c>
      <c r="AF22" s="4"/>
    </row>
    <row r="23" spans="1:32" ht="15" customHeight="1" x14ac:dyDescent="0.25">
      <c r="A23" s="240" t="s">
        <v>70</v>
      </c>
      <c r="B23" s="288">
        <v>0.61980000000000002</v>
      </c>
      <c r="C23" s="288">
        <v>0</v>
      </c>
      <c r="D23" s="288">
        <v>0</v>
      </c>
      <c r="E23" s="288">
        <v>0</v>
      </c>
      <c r="F23" s="288">
        <v>9.2867999999999995</v>
      </c>
      <c r="G23"/>
      <c r="H23" s="316"/>
      <c r="I23" s="237" t="s">
        <v>71</v>
      </c>
      <c r="J23" s="148">
        <v>0.1</v>
      </c>
      <c r="K23" s="53">
        <f>B24-$B$8</f>
        <v>0.38670000000000004</v>
      </c>
      <c r="L23" s="40">
        <f>B53-$B$37</f>
        <v>0.4118</v>
      </c>
      <c r="M23" s="54">
        <f>B82-$B$66</f>
        <v>0.38850000000000001</v>
      </c>
      <c r="N23" s="53">
        <f t="shared" si="0"/>
        <v>1.7191163985621043</v>
      </c>
      <c r="O23" s="40">
        <f t="shared" si="1"/>
        <v>1.8448628598093744</v>
      </c>
      <c r="P23" s="54">
        <f t="shared" si="2"/>
        <v>1.7281340730738606</v>
      </c>
      <c r="Q23" s="61">
        <f t="shared" si="31"/>
        <v>1719.1163985621042</v>
      </c>
      <c r="R23" s="62">
        <f t="shared" si="31"/>
        <v>1844.8628598093744</v>
      </c>
      <c r="S23" s="63">
        <f t="shared" si="31"/>
        <v>1728.1340730738607</v>
      </c>
      <c r="T23" s="53">
        <f t="shared" si="25"/>
        <v>4.297790996405261E-2</v>
      </c>
      <c r="U23" s="40">
        <f t="shared" si="26"/>
        <v>4.6121571495234361E-2</v>
      </c>
      <c r="V23" s="54">
        <f t="shared" si="27"/>
        <v>4.3203351826846523E-2</v>
      </c>
      <c r="W23" s="40">
        <f>T23/J23</f>
        <v>0.42977909964052607</v>
      </c>
      <c r="X23" s="40">
        <f>U23/J23</f>
        <v>0.46121571495234359</v>
      </c>
      <c r="Y23" s="40">
        <f t="shared" si="13"/>
        <v>0.4320335182684652</v>
      </c>
      <c r="Z23" s="230">
        <f t="shared" si="32"/>
        <v>0.65867648192163353</v>
      </c>
      <c r="AA23" s="176">
        <f t="shared" si="32"/>
        <v>0.64903540169549201</v>
      </c>
      <c r="AB23" s="177">
        <f t="shared" si="32"/>
        <v>0.66351305081708489</v>
      </c>
      <c r="AC23" s="40">
        <f>AVERAGE(W23:Y23)</f>
        <v>0.44100944428711158</v>
      </c>
      <c r="AD23" s="40">
        <f>STDEV(W23:Y23)</f>
        <v>1.7535410787459765E-2</v>
      </c>
      <c r="AE23" s="41">
        <f>AD23/AC23</f>
        <v>3.9761984725305878E-2</v>
      </c>
      <c r="AF23" s="4"/>
    </row>
    <row r="24" spans="1:32" ht="15" customHeight="1" x14ac:dyDescent="0.25">
      <c r="A24" s="240" t="s">
        <v>71</v>
      </c>
      <c r="B24" s="288">
        <v>0.40510000000000002</v>
      </c>
      <c r="C24" s="288">
        <v>0</v>
      </c>
      <c r="D24" s="288">
        <v>0</v>
      </c>
      <c r="E24" s="288">
        <v>0</v>
      </c>
      <c r="F24" s="288">
        <v>9.4238</v>
      </c>
      <c r="G24"/>
      <c r="H24" s="316"/>
      <c r="I24" s="237" t="s">
        <v>72</v>
      </c>
      <c r="J24" s="148">
        <v>0.1</v>
      </c>
      <c r="K24" s="53">
        <f>B25-$B$8</f>
        <v>0.27969999999999995</v>
      </c>
      <c r="L24" s="40">
        <f>B54-$B$37</f>
        <v>0.30130000000000001</v>
      </c>
      <c r="M24" s="54">
        <f>B83-$B$66</f>
        <v>0.28060000000000002</v>
      </c>
      <c r="N24" s="53">
        <f t="shared" si="0"/>
        <v>1.1830657470299162</v>
      </c>
      <c r="O24" s="40">
        <f t="shared" si="1"/>
        <v>1.2912778411709935</v>
      </c>
      <c r="P24" s="54">
        <f t="shared" si="2"/>
        <v>1.1875745842857945</v>
      </c>
      <c r="Q24" s="61">
        <f t="shared" si="31"/>
        <v>1183.0657470299161</v>
      </c>
      <c r="R24" s="62">
        <f t="shared" si="31"/>
        <v>1291.2778411709935</v>
      </c>
      <c r="S24" s="63">
        <f t="shared" si="31"/>
        <v>1187.5745842857946</v>
      </c>
      <c r="T24" s="53">
        <f t="shared" si="25"/>
        <v>2.9576643675747905E-2</v>
      </c>
      <c r="U24" s="40">
        <f t="shared" si="26"/>
        <v>3.2281946029274838E-2</v>
      </c>
      <c r="V24" s="54">
        <f t="shared" si="27"/>
        <v>2.9689364607144865E-2</v>
      </c>
      <c r="W24" s="40">
        <f>T24/J24</f>
        <v>0.29576643675747905</v>
      </c>
      <c r="X24" s="40">
        <f>U24/J24</f>
        <v>0.32281946029274838</v>
      </c>
      <c r="Y24" s="40">
        <f t="shared" si="13"/>
        <v>0.29689364607144864</v>
      </c>
      <c r="Z24" s="230">
        <f t="shared" si="32"/>
        <v>0.76510714269725233</v>
      </c>
      <c r="AA24" s="176">
        <f t="shared" si="32"/>
        <v>0.75434878185313059</v>
      </c>
      <c r="AB24" s="177">
        <f t="shared" si="32"/>
        <v>0.76876600315928345</v>
      </c>
      <c r="AC24" s="40">
        <f>AVERAGE(W24:Y24)</f>
        <v>0.30515984770722532</v>
      </c>
      <c r="AD24" s="40">
        <f>STDEV(W24:Y24)</f>
        <v>1.5304054616749363E-2</v>
      </c>
      <c r="AE24" s="41">
        <f>AD24/AC24</f>
        <v>5.0150944600786042E-2</v>
      </c>
      <c r="AF24" s="4"/>
    </row>
    <row r="25" spans="1:32" ht="15" customHeight="1" thickBot="1" x14ac:dyDescent="0.3">
      <c r="A25" s="240" t="s">
        <v>72</v>
      </c>
      <c r="B25" s="288">
        <v>0.29809999999999998</v>
      </c>
      <c r="C25" s="288">
        <v>0</v>
      </c>
      <c r="D25" s="288">
        <v>0</v>
      </c>
      <c r="E25" s="288">
        <v>0</v>
      </c>
      <c r="F25" s="288">
        <v>9.8521000000000001</v>
      </c>
      <c r="G25"/>
      <c r="H25" s="316"/>
      <c r="I25" s="239" t="s">
        <v>73</v>
      </c>
      <c r="J25" s="149">
        <v>0.1</v>
      </c>
      <c r="K25" s="65">
        <f>B26-$B$8</f>
        <v>0.17910000000000001</v>
      </c>
      <c r="L25" s="66">
        <f>B55-$B$37</f>
        <v>0.17519999999999999</v>
      </c>
      <c r="M25" s="67">
        <f>B84-$B$66</f>
        <v>0.18190000000000001</v>
      </c>
      <c r="N25" s="65">
        <f t="shared" si="0"/>
        <v>0.67907793820619589</v>
      </c>
      <c r="O25" s="66">
        <f t="shared" si="1"/>
        <v>0.65953964343072358</v>
      </c>
      <c r="P25" s="67">
        <f t="shared" si="2"/>
        <v>0.69310543189115037</v>
      </c>
      <c r="Q25" s="68">
        <f t="shared" si="31"/>
        <v>679.07793820619588</v>
      </c>
      <c r="R25" s="69">
        <f t="shared" si="31"/>
        <v>659.53964343072357</v>
      </c>
      <c r="S25" s="70">
        <f t="shared" si="31"/>
        <v>693.10543189115037</v>
      </c>
      <c r="T25" s="65">
        <f t="shared" si="25"/>
        <v>1.6976948455154899E-2</v>
      </c>
      <c r="U25" s="66">
        <f t="shared" si="26"/>
        <v>1.6488491085768088E-2</v>
      </c>
      <c r="V25" s="67">
        <f t="shared" si="27"/>
        <v>1.7327635797278758E-2</v>
      </c>
      <c r="W25" s="66">
        <f>T25/J25</f>
        <v>0.16976948455154897</v>
      </c>
      <c r="X25" s="66">
        <f>U25/J25</f>
        <v>0.16488491085768087</v>
      </c>
      <c r="Y25" s="66">
        <f t="shared" si="13"/>
        <v>0.17327635797278756</v>
      </c>
      <c r="Z25" s="231">
        <f t="shared" si="32"/>
        <v>0.86517185740778735</v>
      </c>
      <c r="AA25" s="185">
        <f t="shared" si="32"/>
        <v>0.87452993332714168</v>
      </c>
      <c r="AB25" s="186">
        <f t="shared" si="32"/>
        <v>0.86504465372624362</v>
      </c>
      <c r="AC25" s="66">
        <f>AVERAGE(W25:Y25)</f>
        <v>0.16931025112733913</v>
      </c>
      <c r="AD25" s="66">
        <f>STDEV(W25:Y25)</f>
        <v>4.2145305402668228E-3</v>
      </c>
      <c r="AE25" s="139">
        <f>AD25/AC25</f>
        <v>2.4892353015867019E-2</v>
      </c>
      <c r="AF25" s="4"/>
    </row>
    <row r="26" spans="1:32" ht="15" customHeight="1" x14ac:dyDescent="0.25">
      <c r="A26" s="240" t="s">
        <v>73</v>
      </c>
      <c r="B26" s="288">
        <v>0.19750000000000001</v>
      </c>
      <c r="C26" s="288">
        <v>0</v>
      </c>
      <c r="D26" s="288">
        <v>0</v>
      </c>
      <c r="E26" s="288">
        <v>0</v>
      </c>
      <c r="F26" s="288">
        <v>10.0227</v>
      </c>
      <c r="G26"/>
      <c r="H26" s="316"/>
      <c r="I26" s="237" t="s">
        <v>78</v>
      </c>
      <c r="J26" s="148">
        <v>0</v>
      </c>
      <c r="K26" s="53">
        <f>B27</f>
        <v>0</v>
      </c>
      <c r="L26" s="40">
        <f>B56</f>
        <v>0</v>
      </c>
      <c r="M26" s="54">
        <f>B85</f>
        <v>0</v>
      </c>
      <c r="N26" s="53">
        <f t="shared" si="0"/>
        <v>-0.21818067571356897</v>
      </c>
      <c r="O26" s="40">
        <f t="shared" si="1"/>
        <v>-0.21818067571356897</v>
      </c>
      <c r="P26" s="54">
        <f t="shared" si="2"/>
        <v>-0.21818067571356897</v>
      </c>
      <c r="Q26" s="61">
        <f t="shared" ref="Q26:S31" si="33">N26*3200</f>
        <v>-698.17816228342076</v>
      </c>
      <c r="R26" s="62">
        <f t="shared" si="33"/>
        <v>-698.17816228342076</v>
      </c>
      <c r="S26" s="63">
        <f t="shared" si="33"/>
        <v>-698.17816228342076</v>
      </c>
      <c r="T26" s="53">
        <f t="shared" si="25"/>
        <v>-1.7454454057085518E-2</v>
      </c>
      <c r="U26" s="40">
        <f t="shared" si="26"/>
        <v>-1.7454454057085518E-2</v>
      </c>
      <c r="V26" s="54">
        <f t="shared" si="27"/>
        <v>-1.7454454057085518E-2</v>
      </c>
      <c r="W26" s="40"/>
      <c r="X26" s="40"/>
      <c r="Y26" s="40"/>
      <c r="Z26" s="230"/>
      <c r="AA26" s="176"/>
      <c r="AB26" s="177"/>
      <c r="AC26" s="40"/>
      <c r="AD26" s="40"/>
      <c r="AE26" s="41"/>
      <c r="AF26" s="1"/>
    </row>
    <row r="27" spans="1:32" ht="15" customHeight="1" x14ac:dyDescent="0.25">
      <c r="A27" s="240" t="s">
        <v>78</v>
      </c>
      <c r="B27" s="288">
        <v>0</v>
      </c>
      <c r="C27" s="288">
        <v>0</v>
      </c>
      <c r="D27" s="288">
        <v>0</v>
      </c>
      <c r="E27" s="288">
        <v>0</v>
      </c>
      <c r="F27" s="288">
        <v>5.5777999999999999</v>
      </c>
      <c r="G27"/>
      <c r="H27" s="316"/>
      <c r="I27" s="237" t="s">
        <v>79</v>
      </c>
      <c r="J27" s="148">
        <v>0.1</v>
      </c>
      <c r="K27" s="53">
        <f>B28-$B$8</f>
        <v>0.34089999999999998</v>
      </c>
      <c r="L27" s="40">
        <f>B57-$B$37</f>
        <v>0.36519999999999997</v>
      </c>
      <c r="M27" s="54">
        <f>B86-$B$66</f>
        <v>0.34489999999999998</v>
      </c>
      <c r="N27" s="53">
        <f t="shared" si="0"/>
        <v>1.4896666804296348</v>
      </c>
      <c r="O27" s="40">
        <f t="shared" si="1"/>
        <v>1.6114052863383466</v>
      </c>
      <c r="P27" s="54">
        <f t="shared" si="2"/>
        <v>1.5097059571224269</v>
      </c>
      <c r="Q27" s="61">
        <f t="shared" si="33"/>
        <v>4766.9333773748313</v>
      </c>
      <c r="R27" s="62">
        <f t="shared" si="33"/>
        <v>5156.4969162827092</v>
      </c>
      <c r="S27" s="63">
        <f t="shared" si="33"/>
        <v>4831.0590627917663</v>
      </c>
      <c r="T27" s="53">
        <f t="shared" si="25"/>
        <v>0.1191733344343708</v>
      </c>
      <c r="U27" s="40">
        <f t="shared" si="26"/>
        <v>0.12891242290706773</v>
      </c>
      <c r="V27" s="54">
        <f t="shared" si="27"/>
        <v>0.12077647656979415</v>
      </c>
      <c r="W27" s="40">
        <f>T27/J27</f>
        <v>1.1917333443437079</v>
      </c>
      <c r="X27" s="40">
        <f>U27/J27</f>
        <v>1.2891242290706773</v>
      </c>
      <c r="Y27" s="40">
        <f t="shared" si="13"/>
        <v>1.2077647656979413</v>
      </c>
      <c r="Z27" s="230">
        <f t="shared" ref="Z27:AB31" si="34">1-((W27)/W$27)</f>
        <v>0</v>
      </c>
      <c r="AA27" s="176">
        <f t="shared" si="34"/>
        <v>0</v>
      </c>
      <c r="AB27" s="177">
        <f t="shared" si="34"/>
        <v>0</v>
      </c>
      <c r="AC27" s="40">
        <f>AVERAGE(W27:Y27)</f>
        <v>1.2295407797041087</v>
      </c>
      <c r="AD27" s="40">
        <f>STDEV(W27:Y27)</f>
        <v>5.2219653354585373E-2</v>
      </c>
      <c r="AE27" s="41">
        <f>AD27/AC27</f>
        <v>4.2470859215545602E-2</v>
      </c>
      <c r="AF27" s="1"/>
    </row>
    <row r="28" spans="1:32" ht="15" customHeight="1" x14ac:dyDescent="0.25">
      <c r="A28" s="240" t="s">
        <v>79</v>
      </c>
      <c r="B28" s="288">
        <v>0.35930000000000001</v>
      </c>
      <c r="C28" s="288">
        <v>0</v>
      </c>
      <c r="D28" s="288">
        <v>0</v>
      </c>
      <c r="E28" s="288">
        <v>0</v>
      </c>
      <c r="F28" s="288">
        <v>4.4870000000000001</v>
      </c>
      <c r="G28"/>
      <c r="H28" s="316"/>
      <c r="I28" s="237" t="s">
        <v>74</v>
      </c>
      <c r="J28" s="148">
        <v>0.1</v>
      </c>
      <c r="K28" s="53">
        <f>B29-$B$8</f>
        <v>0.22559999999999999</v>
      </c>
      <c r="L28" s="40">
        <f>B58-$B$37</f>
        <v>0.24640000000000001</v>
      </c>
      <c r="M28" s="54">
        <f>B87-$B$66</f>
        <v>0.22700000000000001</v>
      </c>
      <c r="N28" s="53">
        <f t="shared" si="0"/>
        <v>0.91203452975990362</v>
      </c>
      <c r="O28" s="40">
        <f t="shared" si="1"/>
        <v>1.0162387685624223</v>
      </c>
      <c r="P28" s="54">
        <f t="shared" si="2"/>
        <v>0.91904827660238086</v>
      </c>
      <c r="Q28" s="61">
        <f t="shared" si="33"/>
        <v>2918.5104952316915</v>
      </c>
      <c r="R28" s="62">
        <f t="shared" si="33"/>
        <v>3251.9640593997515</v>
      </c>
      <c r="S28" s="63">
        <f t="shared" si="33"/>
        <v>2940.9544851276187</v>
      </c>
      <c r="T28" s="53">
        <f t="shared" si="25"/>
        <v>7.2962762380792287E-2</v>
      </c>
      <c r="U28" s="40">
        <f t="shared" si="26"/>
        <v>8.129910148499378E-2</v>
      </c>
      <c r="V28" s="54">
        <f t="shared" si="27"/>
        <v>7.3523862128190468E-2</v>
      </c>
      <c r="W28" s="40">
        <f>T28/J28</f>
        <v>0.72962762380792279</v>
      </c>
      <c r="X28" s="40">
        <f>U28/J28</f>
        <v>0.81299101484993774</v>
      </c>
      <c r="Y28" s="40">
        <f t="shared" si="13"/>
        <v>0.73523862128190465</v>
      </c>
      <c r="Z28" s="230">
        <f t="shared" si="34"/>
        <v>0.387759327813613</v>
      </c>
      <c r="AA28" s="176">
        <f t="shared" si="34"/>
        <v>0.36934626119313685</v>
      </c>
      <c r="AB28" s="177">
        <f t="shared" si="34"/>
        <v>0.39124021319083102</v>
      </c>
      <c r="AC28" s="40">
        <f>AVERAGE(W28:Y28)</f>
        <v>0.75928575331325499</v>
      </c>
      <c r="AD28" s="40">
        <f>STDEV(W28:Y28)</f>
        <v>4.6594658070489951E-2</v>
      </c>
      <c r="AE28" s="41">
        <f>AD28/AC28</f>
        <v>6.1366432686465293E-2</v>
      </c>
      <c r="AF28" s="89"/>
    </row>
    <row r="29" spans="1:32" ht="15" customHeight="1" x14ac:dyDescent="0.25">
      <c r="A29" s="240" t="s">
        <v>74</v>
      </c>
      <c r="B29" s="288">
        <v>0.24399999999999999</v>
      </c>
      <c r="C29" s="288">
        <v>0</v>
      </c>
      <c r="D29" s="288">
        <v>0</v>
      </c>
      <c r="E29" s="288">
        <v>0</v>
      </c>
      <c r="F29" s="288">
        <v>4.5223000000000004</v>
      </c>
      <c r="G29"/>
      <c r="H29" s="316"/>
      <c r="I29" s="237" t="s">
        <v>75</v>
      </c>
      <c r="J29" s="148">
        <v>0.1</v>
      </c>
      <c r="K29" s="53">
        <f>B30-$B$8</f>
        <v>0.15060000000000001</v>
      </c>
      <c r="L29" s="40">
        <f>B59-$B$37</f>
        <v>0.16689999999999999</v>
      </c>
      <c r="M29" s="54">
        <f>B88-$B$66</f>
        <v>0.1492</v>
      </c>
      <c r="N29" s="53">
        <f t="shared" si="0"/>
        <v>0.53629809177005239</v>
      </c>
      <c r="O29" s="40">
        <f t="shared" si="1"/>
        <v>0.61795814429317997</v>
      </c>
      <c r="P29" s="54">
        <f t="shared" si="2"/>
        <v>0.52928434492757515</v>
      </c>
      <c r="Q29" s="61">
        <f t="shared" si="33"/>
        <v>1716.1538936641678</v>
      </c>
      <c r="R29" s="62">
        <f t="shared" si="33"/>
        <v>1977.466061738176</v>
      </c>
      <c r="S29" s="63">
        <f t="shared" si="33"/>
        <v>1693.7099037682406</v>
      </c>
      <c r="T29" s="53">
        <f t="shared" si="25"/>
        <v>4.2903847341604198E-2</v>
      </c>
      <c r="U29" s="40">
        <f t="shared" si="26"/>
        <v>4.9436651543454405E-2</v>
      </c>
      <c r="V29" s="54">
        <f t="shared" si="27"/>
        <v>4.2342747594206018E-2</v>
      </c>
      <c r="W29" s="40">
        <f>T29/J29</f>
        <v>0.42903847341604195</v>
      </c>
      <c r="X29" s="40">
        <f>U29/J29</f>
        <v>0.49436651543454402</v>
      </c>
      <c r="Y29" s="40">
        <f t="shared" si="13"/>
        <v>0.42342747594206015</v>
      </c>
      <c r="Z29" s="230">
        <f t="shared" si="34"/>
        <v>0.63998785848161777</v>
      </c>
      <c r="AA29" s="176">
        <f t="shared" si="34"/>
        <v>0.61650979456733179</v>
      </c>
      <c r="AB29" s="177">
        <f t="shared" si="34"/>
        <v>0.64941229619546781</v>
      </c>
      <c r="AC29" s="40">
        <f>AVERAGE(W29:Y29)</f>
        <v>0.44894415493088208</v>
      </c>
      <c r="AD29" s="40">
        <f>STDEV(W29:Y29)</f>
        <v>3.9436834919358468E-2</v>
      </c>
      <c r="AE29" s="41">
        <f>AD29/AC29</f>
        <v>8.7843520148803436E-2</v>
      </c>
      <c r="AF29" s="89"/>
    </row>
    <row r="30" spans="1:32" ht="15" customHeight="1" x14ac:dyDescent="0.25">
      <c r="A30" s="240" t="s">
        <v>75</v>
      </c>
      <c r="B30" s="288">
        <v>0.16900000000000001</v>
      </c>
      <c r="C30" s="288">
        <v>0</v>
      </c>
      <c r="D30" s="288">
        <v>0</v>
      </c>
      <c r="E30" s="288">
        <v>0</v>
      </c>
      <c r="F30" s="288">
        <v>4.8590999999999998</v>
      </c>
      <c r="G30"/>
      <c r="H30" s="316"/>
      <c r="I30" s="237" t="s">
        <v>76</v>
      </c>
      <c r="J30" s="148">
        <v>0.1</v>
      </c>
      <c r="K30" s="53">
        <f>B31-$B$8</f>
        <v>0.1042</v>
      </c>
      <c r="L30" s="40">
        <f>B60-$B$37</f>
        <v>0.1336</v>
      </c>
      <c r="M30" s="54">
        <f>B89-$B$66</f>
        <v>0.11199999999999999</v>
      </c>
      <c r="N30" s="53">
        <f t="shared" si="0"/>
        <v>0.30384248213366438</v>
      </c>
      <c r="O30" s="40">
        <f t="shared" si="1"/>
        <v>0.45113116582568608</v>
      </c>
      <c r="P30" s="54">
        <f t="shared" si="2"/>
        <v>0.34291907168460889</v>
      </c>
      <c r="Q30" s="61">
        <f t="shared" si="33"/>
        <v>972.29594282772598</v>
      </c>
      <c r="R30" s="62">
        <f t="shared" si="33"/>
        <v>1443.6197306421955</v>
      </c>
      <c r="S30" s="63">
        <f t="shared" si="33"/>
        <v>1097.3410293907484</v>
      </c>
      <c r="T30" s="53">
        <f t="shared" si="25"/>
        <v>2.430739857069315E-2</v>
      </c>
      <c r="U30" s="40">
        <f t="shared" si="26"/>
        <v>3.6090493266054888E-2</v>
      </c>
      <c r="V30" s="54">
        <f t="shared" si="27"/>
        <v>2.7433525734768711E-2</v>
      </c>
      <c r="W30" s="40">
        <f>T30/J30</f>
        <v>0.24307398570693148</v>
      </c>
      <c r="X30" s="40">
        <f>U30/J30</f>
        <v>0.36090493266054885</v>
      </c>
      <c r="Y30" s="40">
        <f t="shared" si="13"/>
        <v>0.2743352573476871</v>
      </c>
      <c r="Z30" s="230">
        <f t="shared" si="34"/>
        <v>0.79603324278822352</v>
      </c>
      <c r="AA30" s="176">
        <f t="shared" si="34"/>
        <v>0.72003867081086259</v>
      </c>
      <c r="AB30" s="177">
        <f t="shared" si="34"/>
        <v>0.77285704539562827</v>
      </c>
      <c r="AC30" s="40">
        <f>AVERAGE(W30:Y30)</f>
        <v>0.2927713919050558</v>
      </c>
      <c r="AD30" s="40">
        <f>STDEV(W30:Y30)</f>
        <v>6.1040571000439033E-2</v>
      </c>
      <c r="AE30" s="41">
        <f>AD30/AC30</f>
        <v>0.20849226628069645</v>
      </c>
      <c r="AF30" s="89"/>
    </row>
    <row r="31" spans="1:32" ht="15" customHeight="1" thickBot="1" x14ac:dyDescent="0.3">
      <c r="A31" s="240" t="s">
        <v>76</v>
      </c>
      <c r="B31" s="288">
        <v>0.1226</v>
      </c>
      <c r="C31" s="288">
        <v>0</v>
      </c>
      <c r="D31" s="288">
        <v>0</v>
      </c>
      <c r="E31" s="288">
        <v>0</v>
      </c>
      <c r="F31" s="288">
        <v>5.0286999999999997</v>
      </c>
      <c r="G31"/>
      <c r="H31" s="306"/>
      <c r="I31" s="239" t="s">
        <v>77</v>
      </c>
      <c r="J31" s="149">
        <v>0.1</v>
      </c>
      <c r="K31" s="65">
        <f>B32-$B$8</f>
        <v>6.25E-2</v>
      </c>
      <c r="L31" s="66">
        <f>B61-$B$37</f>
        <v>8.1199999999999994E-2</v>
      </c>
      <c r="M31" s="67">
        <f>B90-$B$66</f>
        <v>6.5199999999999994E-2</v>
      </c>
      <c r="N31" s="65">
        <f t="shared" si="0"/>
        <v>9.4933022611307094E-2</v>
      </c>
      <c r="O31" s="66">
        <f t="shared" si="1"/>
        <v>0.18861664115010998</v>
      </c>
      <c r="P31" s="67">
        <f t="shared" si="2"/>
        <v>0.10845953437894171</v>
      </c>
      <c r="Q31" s="68">
        <f t="shared" si="33"/>
        <v>303.78567235618272</v>
      </c>
      <c r="R31" s="69">
        <f t="shared" si="33"/>
        <v>603.57325168035197</v>
      </c>
      <c r="S31" s="70">
        <f t="shared" si="33"/>
        <v>347.07051001261345</v>
      </c>
      <c r="T31" s="65">
        <f t="shared" si="25"/>
        <v>7.5946418089045675E-3</v>
      </c>
      <c r="U31" s="66">
        <f t="shared" si="26"/>
        <v>1.5089331292008798E-2</v>
      </c>
      <c r="V31" s="67">
        <f t="shared" si="27"/>
        <v>8.676762750315337E-3</v>
      </c>
      <c r="W31" s="66">
        <f>T31/J31</f>
        <v>7.5946418089045675E-2</v>
      </c>
      <c r="X31" s="66">
        <f>U31/J31</f>
        <v>0.15089331292008798</v>
      </c>
      <c r="Y31" s="66">
        <f t="shared" si="13"/>
        <v>8.6767627503153366E-2</v>
      </c>
      <c r="Z31" s="231">
        <f t="shared" si="34"/>
        <v>0.93627230583963428</v>
      </c>
      <c r="AA31" s="185">
        <f t="shared" si="34"/>
        <v>0.88294897456945154</v>
      </c>
      <c r="AB31" s="186">
        <f t="shared" si="34"/>
        <v>0.92815850406679801</v>
      </c>
      <c r="AC31" s="66">
        <f>AVERAGE(W31:Y31)</f>
        <v>0.10453578617076235</v>
      </c>
      <c r="AD31" s="66">
        <f>STDEV(W31:Y31)</f>
        <v>4.0509750160076519E-2</v>
      </c>
      <c r="AE31" s="139">
        <f>AD31/AC31</f>
        <v>0.38752040467656329</v>
      </c>
      <c r="AF31" s="89"/>
    </row>
    <row r="32" spans="1:32" ht="15" customHeight="1" x14ac:dyDescent="0.25">
      <c r="A32" s="240" t="s">
        <v>77</v>
      </c>
      <c r="B32" s="288">
        <v>8.09E-2</v>
      </c>
      <c r="C32" s="288">
        <v>0</v>
      </c>
      <c r="D32" s="288">
        <v>0</v>
      </c>
      <c r="E32" s="288">
        <v>0</v>
      </c>
      <c r="F32" s="288">
        <v>5.1218000000000004</v>
      </c>
      <c r="G32"/>
      <c r="I32" s="30"/>
      <c r="J32" s="102"/>
      <c r="K32" s="102"/>
      <c r="L32" s="102"/>
      <c r="M32" s="102"/>
      <c r="N32" s="31"/>
      <c r="O32" s="101"/>
      <c r="P32" s="31"/>
      <c r="Q32" s="102"/>
      <c r="R32" s="102"/>
      <c r="S32" s="102"/>
      <c r="T32" s="102"/>
      <c r="U32" s="31"/>
      <c r="V32" s="31"/>
      <c r="W32" s="84"/>
      <c r="AB32" s="97"/>
      <c r="AC32" s="31"/>
      <c r="AD32" s="95"/>
      <c r="AE32" s="91"/>
      <c r="AF32" s="89"/>
    </row>
    <row r="33" spans="1:32" ht="15" customHeight="1" thickBot="1" x14ac:dyDescent="0.3">
      <c r="G33"/>
      <c r="I33" s="30"/>
      <c r="J33" s="102"/>
      <c r="K33" s="102"/>
      <c r="L33" s="102"/>
      <c r="M33" s="102"/>
      <c r="N33" s="31"/>
      <c r="O33" s="101"/>
      <c r="P33" s="31"/>
      <c r="Q33" s="102"/>
      <c r="R33" s="102"/>
      <c r="S33" s="102"/>
      <c r="T33" s="102"/>
      <c r="U33" s="31"/>
      <c r="V33" s="31"/>
      <c r="W33" s="84"/>
      <c r="AB33" s="97"/>
      <c r="AC33" s="31"/>
      <c r="AD33" s="95"/>
      <c r="AE33" s="91"/>
      <c r="AF33" s="89"/>
    </row>
    <row r="34" spans="1:32" ht="15" customHeight="1" x14ac:dyDescent="0.25">
      <c r="A34" s="108" t="s">
        <v>119</v>
      </c>
      <c r="B34" s="109"/>
      <c r="C34" s="109"/>
      <c r="D34" s="109"/>
      <c r="E34" s="109"/>
      <c r="F34" s="109"/>
      <c r="G34"/>
      <c r="I34" s="30"/>
      <c r="J34" s="102"/>
      <c r="K34" s="102"/>
      <c r="L34" s="102"/>
      <c r="M34" s="102"/>
      <c r="N34" s="31"/>
      <c r="O34" s="101"/>
      <c r="P34" s="31"/>
      <c r="Q34" s="102"/>
      <c r="R34" s="102"/>
      <c r="S34" s="102"/>
      <c r="T34" s="102"/>
      <c r="U34" s="31"/>
      <c r="V34" s="31"/>
      <c r="W34" s="84"/>
      <c r="Z34" s="317" t="s">
        <v>115</v>
      </c>
      <c r="AA34" s="318"/>
      <c r="AB34" s="319"/>
      <c r="AC34" s="31"/>
      <c r="AD34" s="95"/>
      <c r="AE34" s="91"/>
      <c r="AF34" s="89"/>
    </row>
    <row r="35" spans="1:32" ht="15" customHeight="1" x14ac:dyDescent="0.25">
      <c r="A35" s="110" t="s">
        <v>21</v>
      </c>
      <c r="B35" s="290">
        <v>0</v>
      </c>
      <c r="C35" s="290">
        <v>0</v>
      </c>
      <c r="D35" s="290">
        <v>0</v>
      </c>
      <c r="E35" s="290">
        <v>0</v>
      </c>
      <c r="F35" s="290">
        <v>0</v>
      </c>
      <c r="G35"/>
      <c r="I35" s="30"/>
      <c r="J35" s="102"/>
      <c r="K35" s="102"/>
      <c r="L35" s="102"/>
      <c r="M35" s="102"/>
      <c r="N35" s="31"/>
      <c r="O35" s="101"/>
      <c r="P35" s="31"/>
      <c r="Q35" s="102"/>
      <c r="R35" s="102"/>
      <c r="S35" s="102"/>
      <c r="T35" s="102"/>
      <c r="U35" s="31"/>
      <c r="V35" s="31"/>
      <c r="W35" s="84"/>
      <c r="Z35" s="72"/>
      <c r="AA35" s="73"/>
      <c r="AB35" s="74"/>
      <c r="AC35" s="31"/>
      <c r="AD35" s="95"/>
      <c r="AE35" s="91"/>
      <c r="AF35" s="89"/>
    </row>
    <row r="36" spans="1:32" ht="15" customHeight="1" x14ac:dyDescent="0.25">
      <c r="A36" s="111" t="s">
        <v>36</v>
      </c>
      <c r="B36" s="290">
        <v>0</v>
      </c>
      <c r="C36" s="290">
        <v>0</v>
      </c>
      <c r="D36" s="290">
        <v>0</v>
      </c>
      <c r="E36" s="290">
        <v>0</v>
      </c>
      <c r="F36" s="290">
        <v>0</v>
      </c>
      <c r="I36" s="30"/>
      <c r="J36" s="101"/>
      <c r="K36" s="101"/>
      <c r="L36" s="101"/>
      <c r="M36" s="101"/>
      <c r="N36" s="31"/>
      <c r="O36" s="101"/>
      <c r="P36" s="101"/>
      <c r="Q36" s="102"/>
      <c r="R36" s="102"/>
      <c r="S36" s="102"/>
      <c r="T36" s="102"/>
      <c r="U36" s="31"/>
      <c r="V36" s="31"/>
      <c r="W36" s="84"/>
      <c r="Z36" s="75"/>
      <c r="AA36" s="76" t="s">
        <v>7</v>
      </c>
      <c r="AB36" s="77" t="s">
        <v>8</v>
      </c>
      <c r="AC36" s="31"/>
      <c r="AD36" s="95"/>
      <c r="AE36" s="91"/>
      <c r="AF36" s="89"/>
    </row>
    <row r="37" spans="1:32" ht="15.75" customHeight="1" x14ac:dyDescent="0.25">
      <c r="A37" s="241" t="s">
        <v>51</v>
      </c>
      <c r="B37" s="291">
        <v>1.61E-2</v>
      </c>
      <c r="C37" s="291">
        <v>0</v>
      </c>
      <c r="D37" s="291">
        <v>0</v>
      </c>
      <c r="E37" s="291">
        <v>0</v>
      </c>
      <c r="F37" s="291">
        <v>0</v>
      </c>
      <c r="J37" s="24"/>
      <c r="O37" s="49"/>
      <c r="Z37" s="78" t="s">
        <v>3</v>
      </c>
      <c r="AA37" s="79">
        <v>0.19960800288958339</v>
      </c>
      <c r="AB37" s="80">
        <v>4.355060894828533E-2</v>
      </c>
      <c r="AC37" s="31"/>
      <c r="AD37" s="95"/>
      <c r="AE37" s="91"/>
      <c r="AF37" s="89"/>
    </row>
    <row r="38" spans="1:32" ht="15" customHeight="1" thickBot="1" x14ac:dyDescent="0.3">
      <c r="A38" s="241" t="s">
        <v>53</v>
      </c>
      <c r="B38" s="291">
        <v>0</v>
      </c>
      <c r="C38" s="291">
        <v>0</v>
      </c>
      <c r="D38" s="291">
        <v>0</v>
      </c>
      <c r="E38" s="291">
        <v>0</v>
      </c>
      <c r="F38" s="291">
        <v>5.2480000000000002</v>
      </c>
      <c r="J38" s="100"/>
      <c r="K38" s="101"/>
      <c r="L38" s="101"/>
      <c r="M38" s="101"/>
      <c r="N38" s="31"/>
      <c r="O38" s="101"/>
      <c r="P38" s="100"/>
      <c r="Q38" s="101"/>
      <c r="R38" s="101"/>
      <c r="S38" s="101"/>
      <c r="Z38" s="81"/>
      <c r="AA38" s="82"/>
      <c r="AB38" s="83"/>
      <c r="AC38" s="31"/>
      <c r="AD38" s="95"/>
      <c r="AE38" s="91"/>
      <c r="AF38" s="89"/>
    </row>
    <row r="39" spans="1:32" ht="15" customHeight="1" x14ac:dyDescent="0.25">
      <c r="A39" s="241" t="s">
        <v>54</v>
      </c>
      <c r="B39" s="291">
        <v>1.3773</v>
      </c>
      <c r="C39" s="291">
        <v>0</v>
      </c>
      <c r="D39" s="291">
        <v>0</v>
      </c>
      <c r="E39" s="291">
        <v>0</v>
      </c>
      <c r="F39" s="291">
        <v>4.6258999999999997</v>
      </c>
      <c r="J39" s="101"/>
      <c r="K39" s="102"/>
      <c r="L39" s="101"/>
      <c r="M39" s="101"/>
      <c r="N39" s="31"/>
      <c r="O39" s="101"/>
      <c r="P39" s="101"/>
      <c r="Q39" s="102"/>
      <c r="R39" s="101"/>
      <c r="S39" s="101"/>
      <c r="AB39" s="97"/>
      <c r="AC39" s="31"/>
      <c r="AD39" s="95"/>
      <c r="AE39" s="91"/>
      <c r="AF39" s="89"/>
    </row>
    <row r="40" spans="1:32" ht="15.75" customHeight="1" x14ac:dyDescent="0.25">
      <c r="A40" s="241" t="s">
        <v>56</v>
      </c>
      <c r="B40" s="291">
        <v>0.69230000000000003</v>
      </c>
      <c r="C40" s="291">
        <v>0</v>
      </c>
      <c r="D40" s="291">
        <v>0</v>
      </c>
      <c r="E40" s="291">
        <v>0</v>
      </c>
      <c r="F40" s="291">
        <v>4.5580999999999996</v>
      </c>
      <c r="J40" s="101"/>
      <c r="K40" s="102"/>
      <c r="L40" s="101"/>
      <c r="M40" s="101"/>
      <c r="N40" s="31"/>
      <c r="O40" s="101"/>
      <c r="P40" s="101"/>
      <c r="Q40" s="102"/>
      <c r="R40" s="101"/>
      <c r="S40" s="101"/>
      <c r="AB40" s="97"/>
      <c r="AC40" s="31"/>
      <c r="AD40" s="95"/>
      <c r="AE40" s="91"/>
      <c r="AF40" s="89"/>
    </row>
    <row r="41" spans="1:32" ht="14.45" customHeight="1" x14ac:dyDescent="0.25">
      <c r="A41" s="241" t="s">
        <v>57</v>
      </c>
      <c r="B41" s="291">
        <v>0.39539999999999997</v>
      </c>
      <c r="C41" s="291">
        <v>0</v>
      </c>
      <c r="D41" s="291">
        <v>0</v>
      </c>
      <c r="E41" s="291">
        <v>0</v>
      </c>
      <c r="F41" s="291">
        <v>4.8472999999999997</v>
      </c>
      <c r="J41" s="101"/>
      <c r="K41" s="101"/>
      <c r="L41" s="101"/>
      <c r="M41" s="101"/>
      <c r="N41" s="31"/>
      <c r="O41" s="101"/>
      <c r="P41" s="101"/>
      <c r="Q41" s="101"/>
      <c r="R41" s="101"/>
      <c r="S41" s="101"/>
      <c r="AB41" s="97"/>
      <c r="AC41" s="31"/>
      <c r="AD41" s="95"/>
      <c r="AE41" s="91"/>
      <c r="AF41" s="89"/>
    </row>
    <row r="42" spans="1:32" ht="15" customHeight="1" x14ac:dyDescent="0.25">
      <c r="A42" s="241" t="s">
        <v>58</v>
      </c>
      <c r="B42" s="291">
        <v>0.27439999999999998</v>
      </c>
      <c r="C42" s="291">
        <v>0</v>
      </c>
      <c r="D42" s="291">
        <v>0</v>
      </c>
      <c r="E42" s="291">
        <v>0</v>
      </c>
      <c r="F42" s="291">
        <v>5.1177000000000001</v>
      </c>
      <c r="J42" s="101"/>
      <c r="K42" s="101"/>
      <c r="L42" s="101"/>
      <c r="M42" s="101"/>
      <c r="N42" s="31"/>
      <c r="O42" s="101"/>
      <c r="P42" s="101"/>
      <c r="Q42" s="101"/>
      <c r="R42" s="101"/>
      <c r="S42" s="101"/>
      <c r="AB42" s="96"/>
      <c r="AC42" s="31"/>
      <c r="AD42" s="95"/>
      <c r="AE42" s="91"/>
      <c r="AF42" s="89"/>
    </row>
    <row r="43" spans="1:32" ht="15.75" x14ac:dyDescent="0.25">
      <c r="A43" s="241" t="s">
        <v>59</v>
      </c>
      <c r="B43" s="291">
        <v>0.1522</v>
      </c>
      <c r="C43" s="291">
        <v>0</v>
      </c>
      <c r="D43" s="291">
        <v>0</v>
      </c>
      <c r="E43" s="291">
        <v>0</v>
      </c>
      <c r="F43" s="291">
        <v>4.7426000000000004</v>
      </c>
      <c r="J43" s="101"/>
      <c r="K43" s="101"/>
      <c r="L43" s="101"/>
      <c r="M43" s="101"/>
      <c r="N43" s="31"/>
      <c r="O43" s="47"/>
      <c r="P43" s="101"/>
      <c r="Q43" s="101"/>
      <c r="R43" s="101"/>
      <c r="S43" s="101"/>
      <c r="AB43" s="97"/>
      <c r="AC43" s="31"/>
      <c r="AD43" s="95"/>
      <c r="AE43" s="91"/>
      <c r="AF43" s="89"/>
    </row>
    <row r="44" spans="1:32" x14ac:dyDescent="0.25">
      <c r="A44" s="241" t="s">
        <v>62</v>
      </c>
      <c r="B44" s="291">
        <v>0</v>
      </c>
      <c r="C44" s="291">
        <v>0</v>
      </c>
      <c r="D44" s="291">
        <v>0</v>
      </c>
      <c r="E44" s="291">
        <v>0</v>
      </c>
      <c r="F44" s="291">
        <v>4.9402999999999997</v>
      </c>
      <c r="L44" s="31"/>
      <c r="M44" s="46"/>
      <c r="N44" s="47"/>
      <c r="O44" s="47"/>
      <c r="P44" s="47"/>
      <c r="Q44" s="47"/>
      <c r="R44" s="31"/>
      <c r="AB44" s="97"/>
      <c r="AC44" s="31"/>
      <c r="AD44" s="95"/>
      <c r="AE44" s="91"/>
      <c r="AF44" s="89"/>
    </row>
    <row r="45" spans="1:32" x14ac:dyDescent="0.25">
      <c r="A45" s="241" t="s">
        <v>63</v>
      </c>
      <c r="B45" s="291">
        <v>0.75870000000000004</v>
      </c>
      <c r="C45" s="291">
        <v>0</v>
      </c>
      <c r="D45" s="291">
        <v>0</v>
      </c>
      <c r="E45" s="291">
        <v>0</v>
      </c>
      <c r="F45" s="291">
        <v>4.1177000000000001</v>
      </c>
      <c r="L45" s="31"/>
      <c r="M45" s="46"/>
      <c r="N45" s="47"/>
      <c r="O45" s="47"/>
      <c r="P45" s="47"/>
      <c r="Q45" s="47"/>
      <c r="R45" s="31"/>
      <c r="AB45" s="96"/>
      <c r="AC45" s="31"/>
      <c r="AD45" s="95"/>
      <c r="AE45" s="31"/>
      <c r="AF45" s="89"/>
    </row>
    <row r="46" spans="1:32" x14ac:dyDescent="0.25">
      <c r="A46" s="241" t="s">
        <v>64</v>
      </c>
      <c r="B46" s="291">
        <v>0.41749999999999998</v>
      </c>
      <c r="C46" s="291">
        <v>0</v>
      </c>
      <c r="D46" s="291">
        <v>0</v>
      </c>
      <c r="E46" s="291">
        <v>0</v>
      </c>
      <c r="F46" s="291">
        <v>4.4005000000000001</v>
      </c>
      <c r="L46" s="31"/>
      <c r="M46" s="46"/>
      <c r="N46" s="47"/>
      <c r="O46" s="47"/>
      <c r="P46" s="47"/>
      <c r="Q46" s="47"/>
      <c r="R46" s="31"/>
      <c r="AB46" s="97"/>
      <c r="AC46" s="31"/>
      <c r="AD46" s="95"/>
      <c r="AE46" s="31"/>
      <c r="AF46" s="89"/>
    </row>
    <row r="47" spans="1:32" x14ac:dyDescent="0.25">
      <c r="A47" s="241" t="s">
        <v>65</v>
      </c>
      <c r="B47" s="291">
        <v>0.23710000000000001</v>
      </c>
      <c r="C47" s="291">
        <v>0</v>
      </c>
      <c r="D47" s="291">
        <v>0</v>
      </c>
      <c r="E47" s="291">
        <v>0</v>
      </c>
      <c r="F47" s="291">
        <v>4.4057000000000004</v>
      </c>
      <c r="L47" s="31"/>
      <c r="M47" s="46"/>
      <c r="N47" s="47"/>
      <c r="O47" s="47"/>
      <c r="P47" s="47"/>
      <c r="Q47" s="47"/>
      <c r="R47" s="31"/>
      <c r="AB47" s="97"/>
      <c r="AC47" s="31"/>
      <c r="AD47" s="95"/>
      <c r="AE47" s="31"/>
    </row>
    <row r="48" spans="1:32" x14ac:dyDescent="0.25">
      <c r="A48" s="241" t="s">
        <v>66</v>
      </c>
      <c r="B48" s="291">
        <v>0.17560000000000001</v>
      </c>
      <c r="C48" s="291">
        <v>0</v>
      </c>
      <c r="D48" s="291">
        <v>0</v>
      </c>
      <c r="E48" s="291">
        <v>0</v>
      </c>
      <c r="F48" s="291">
        <v>4.8249000000000004</v>
      </c>
      <c r="L48" s="31"/>
      <c r="M48" s="46"/>
      <c r="N48" s="47"/>
      <c r="O48" s="47"/>
      <c r="P48" s="47"/>
      <c r="Q48" s="47"/>
      <c r="R48" s="31"/>
      <c r="AB48" s="93"/>
      <c r="AC48" s="31"/>
      <c r="AD48" s="93"/>
    </row>
    <row r="49" spans="1:35" x14ac:dyDescent="0.25">
      <c r="A49" s="241" t="s">
        <v>67</v>
      </c>
      <c r="B49" s="291">
        <v>0.12889999999999999</v>
      </c>
      <c r="C49" s="291">
        <v>0</v>
      </c>
      <c r="D49" s="291">
        <v>0</v>
      </c>
      <c r="E49" s="291">
        <v>0</v>
      </c>
      <c r="F49" s="291">
        <v>4.7870999999999997</v>
      </c>
      <c r="L49" s="31"/>
      <c r="M49" s="46"/>
      <c r="N49" s="47"/>
      <c r="O49" s="47"/>
      <c r="P49" s="47"/>
      <c r="Q49" s="47"/>
      <c r="R49" s="31"/>
      <c r="AB49" s="92"/>
      <c r="AC49" s="98"/>
      <c r="AD49" s="99"/>
    </row>
    <row r="50" spans="1:35" x14ac:dyDescent="0.25">
      <c r="A50" s="241" t="s">
        <v>68</v>
      </c>
      <c r="B50" s="291">
        <v>0</v>
      </c>
      <c r="C50" s="291">
        <v>0</v>
      </c>
      <c r="D50" s="291">
        <v>0</v>
      </c>
      <c r="E50" s="291">
        <v>0</v>
      </c>
      <c r="F50" s="291">
        <v>10.922000000000001</v>
      </c>
      <c r="AB50" s="31"/>
      <c r="AC50" s="31"/>
      <c r="AD50" s="31"/>
    </row>
    <row r="51" spans="1:35" x14ac:dyDescent="0.25">
      <c r="A51" s="241" t="s">
        <v>69</v>
      </c>
      <c r="B51" s="291">
        <v>1.1089</v>
      </c>
      <c r="C51" s="291">
        <v>0</v>
      </c>
      <c r="D51" s="291">
        <v>0</v>
      </c>
      <c r="E51" s="291">
        <v>0</v>
      </c>
      <c r="F51" s="291">
        <v>8.6969999999999992</v>
      </c>
      <c r="J51" s="23" t="s">
        <v>98</v>
      </c>
      <c r="Q51" s="23"/>
    </row>
    <row r="52" spans="1:35" x14ac:dyDescent="0.25">
      <c r="A52" s="241" t="s">
        <v>70</v>
      </c>
      <c r="B52" s="291">
        <v>0.64959999999999996</v>
      </c>
      <c r="C52" s="291">
        <v>0</v>
      </c>
      <c r="D52" s="291">
        <v>0</v>
      </c>
      <c r="E52" s="291">
        <v>0</v>
      </c>
      <c r="F52" s="291">
        <v>9.3978000000000002</v>
      </c>
      <c r="J52" s="266" t="s">
        <v>102</v>
      </c>
      <c r="AI52" s="19"/>
    </row>
    <row r="53" spans="1:35" x14ac:dyDescent="0.25">
      <c r="A53" s="241" t="s">
        <v>71</v>
      </c>
      <c r="B53" s="291">
        <v>0.4279</v>
      </c>
      <c r="C53" s="291">
        <v>0</v>
      </c>
      <c r="D53" s="291">
        <v>0</v>
      </c>
      <c r="E53" s="291">
        <v>0</v>
      </c>
      <c r="F53" s="291">
        <v>9.3932000000000002</v>
      </c>
      <c r="AI53" s="20"/>
    </row>
    <row r="54" spans="1:35" x14ac:dyDescent="0.25">
      <c r="A54" s="241" t="s">
        <v>72</v>
      </c>
      <c r="B54" s="291">
        <v>0.31740000000000002</v>
      </c>
      <c r="C54" s="291">
        <v>0</v>
      </c>
      <c r="D54" s="291">
        <v>0</v>
      </c>
      <c r="E54" s="291">
        <v>0</v>
      </c>
      <c r="F54" s="291">
        <v>9.8844999999999992</v>
      </c>
      <c r="J54"/>
      <c r="AI54" s="18"/>
    </row>
    <row r="55" spans="1:35" x14ac:dyDescent="0.25">
      <c r="A55" s="241" t="s">
        <v>73</v>
      </c>
      <c r="B55" s="291">
        <v>0.1913</v>
      </c>
      <c r="C55" s="291">
        <v>0</v>
      </c>
      <c r="D55" s="291">
        <v>0</v>
      </c>
      <c r="E55" s="291">
        <v>0</v>
      </c>
      <c r="F55" s="291">
        <v>10.126099999999999</v>
      </c>
      <c r="J55" s="297"/>
      <c r="L55" s="23"/>
      <c r="AI55" s="18"/>
    </row>
    <row r="56" spans="1:35" x14ac:dyDescent="0.25">
      <c r="A56" s="241" t="s">
        <v>80</v>
      </c>
      <c r="B56" s="291">
        <v>0</v>
      </c>
      <c r="C56" s="291">
        <v>0</v>
      </c>
      <c r="D56" s="291">
        <v>0</v>
      </c>
      <c r="E56" s="291">
        <v>0</v>
      </c>
      <c r="F56" s="291">
        <v>5.6790000000000003</v>
      </c>
      <c r="J56" s="298"/>
      <c r="AI56" s="21"/>
    </row>
    <row r="57" spans="1:35" x14ac:dyDescent="0.25">
      <c r="A57" s="241" t="s">
        <v>81</v>
      </c>
      <c r="B57" s="291">
        <v>0.38129999999999997</v>
      </c>
      <c r="C57" s="291">
        <v>0</v>
      </c>
      <c r="D57" s="291">
        <v>0</v>
      </c>
      <c r="E57" s="291">
        <v>0</v>
      </c>
      <c r="F57" s="291">
        <v>4.5602</v>
      </c>
      <c r="J57" s="298"/>
      <c r="AI57" s="22"/>
    </row>
    <row r="58" spans="1:35" x14ac:dyDescent="0.25">
      <c r="A58" s="241" t="s">
        <v>74</v>
      </c>
      <c r="B58" s="291">
        <v>0.26250000000000001</v>
      </c>
      <c r="C58" s="291">
        <v>0</v>
      </c>
      <c r="D58" s="291">
        <v>0</v>
      </c>
      <c r="E58" s="291">
        <v>0</v>
      </c>
      <c r="F58" s="291">
        <v>4.4646999999999997</v>
      </c>
      <c r="J58" s="298"/>
    </row>
    <row r="59" spans="1:35" x14ac:dyDescent="0.25">
      <c r="A59" s="241" t="s">
        <v>75</v>
      </c>
      <c r="B59" s="291">
        <v>0.183</v>
      </c>
      <c r="C59" s="291">
        <v>0</v>
      </c>
      <c r="D59" s="291">
        <v>0</v>
      </c>
      <c r="E59" s="291">
        <v>0</v>
      </c>
      <c r="F59" s="291">
        <v>4.8613</v>
      </c>
    </row>
    <row r="60" spans="1:35" x14ac:dyDescent="0.25">
      <c r="A60" s="241" t="s">
        <v>76</v>
      </c>
      <c r="B60" s="291">
        <v>0.1497</v>
      </c>
      <c r="C60" s="291">
        <v>0</v>
      </c>
      <c r="D60" s="291">
        <v>0</v>
      </c>
      <c r="E60" s="291">
        <v>0</v>
      </c>
      <c r="F60" s="291">
        <v>5.0019999999999998</v>
      </c>
    </row>
    <row r="61" spans="1:35" x14ac:dyDescent="0.25">
      <c r="A61" s="241" t="s">
        <v>77</v>
      </c>
      <c r="B61" s="291">
        <v>9.7299999999999998E-2</v>
      </c>
      <c r="C61" s="291">
        <v>0</v>
      </c>
      <c r="D61" s="291">
        <v>0</v>
      </c>
      <c r="E61" s="291">
        <v>0</v>
      </c>
      <c r="F61" s="291">
        <v>5.1463999999999999</v>
      </c>
    </row>
    <row r="62" spans="1:35" x14ac:dyDescent="0.25">
      <c r="A62" s="223"/>
      <c r="B62" s="46"/>
      <c r="C62" s="46"/>
      <c r="D62" s="46"/>
      <c r="E62" s="46"/>
      <c r="F62" s="46"/>
      <c r="G62" s="46"/>
    </row>
    <row r="63" spans="1:35" x14ac:dyDescent="0.25">
      <c r="A63" s="113" t="s">
        <v>120</v>
      </c>
      <c r="B63" s="38"/>
      <c r="C63" s="38"/>
      <c r="D63" s="38"/>
      <c r="E63" s="38"/>
      <c r="F63" s="38"/>
    </row>
    <row r="64" spans="1:35" x14ac:dyDescent="0.25">
      <c r="A64" s="35" t="s">
        <v>21</v>
      </c>
      <c r="B64" s="293">
        <v>0</v>
      </c>
      <c r="C64" s="293">
        <v>0</v>
      </c>
      <c r="D64" s="293">
        <v>0</v>
      </c>
      <c r="E64" s="293">
        <v>0</v>
      </c>
      <c r="F64" s="293">
        <v>0</v>
      </c>
    </row>
    <row r="65" spans="1:18" x14ac:dyDescent="0.25">
      <c r="A65" s="36" t="s">
        <v>36</v>
      </c>
      <c r="B65" s="293">
        <v>0</v>
      </c>
      <c r="C65" s="293">
        <v>0</v>
      </c>
      <c r="D65" s="293">
        <v>0</v>
      </c>
      <c r="E65" s="293">
        <v>0</v>
      </c>
      <c r="F65" s="293">
        <v>0</v>
      </c>
      <c r="L65" s="29"/>
      <c r="M65" s="29"/>
      <c r="N65" s="29"/>
      <c r="O65" s="29"/>
      <c r="P65" s="29"/>
      <c r="Q65" s="29"/>
      <c r="R65" s="29"/>
    </row>
    <row r="66" spans="1:18" x14ac:dyDescent="0.25">
      <c r="A66" s="242" t="s">
        <v>51</v>
      </c>
      <c r="B66" s="295">
        <v>1.41E-2</v>
      </c>
      <c r="C66" s="295">
        <v>0</v>
      </c>
      <c r="D66" s="295">
        <v>0</v>
      </c>
      <c r="E66" s="295">
        <v>0</v>
      </c>
      <c r="F66" s="295">
        <v>0</v>
      </c>
      <c r="L66" s="29"/>
      <c r="M66" s="29"/>
      <c r="N66" s="29"/>
      <c r="O66" s="29"/>
      <c r="P66" s="29"/>
      <c r="Q66" s="29"/>
      <c r="R66" s="29"/>
    </row>
    <row r="67" spans="1:18" x14ac:dyDescent="0.25">
      <c r="A67" s="242" t="s">
        <v>53</v>
      </c>
      <c r="B67" s="295">
        <v>0</v>
      </c>
      <c r="C67" s="295">
        <v>0</v>
      </c>
      <c r="D67" s="295">
        <v>0</v>
      </c>
      <c r="E67" s="295">
        <v>0</v>
      </c>
      <c r="F67" s="295">
        <v>5.2275</v>
      </c>
      <c r="I67"/>
      <c r="J67"/>
      <c r="K67"/>
      <c r="L67"/>
      <c r="M67"/>
      <c r="N67"/>
      <c r="O67"/>
      <c r="P67" s="29"/>
      <c r="Q67" s="29"/>
      <c r="R67" s="29"/>
    </row>
    <row r="68" spans="1:18" x14ac:dyDescent="0.25">
      <c r="A68" s="242" t="s">
        <v>54</v>
      </c>
      <c r="B68" s="295">
        <v>1.3465</v>
      </c>
      <c r="C68" s="295">
        <v>0</v>
      </c>
      <c r="D68" s="295">
        <v>0</v>
      </c>
      <c r="E68" s="295">
        <v>0</v>
      </c>
      <c r="F68" s="295">
        <v>4.6447000000000003</v>
      </c>
      <c r="I68"/>
      <c r="J68"/>
      <c r="K68"/>
      <c r="L68"/>
      <c r="M68"/>
      <c r="N68"/>
      <c r="O68"/>
      <c r="P68" s="29"/>
      <c r="Q68" s="29"/>
      <c r="R68" s="29"/>
    </row>
    <row r="69" spans="1:18" x14ac:dyDescent="0.25">
      <c r="A69" s="242" t="s">
        <v>56</v>
      </c>
      <c r="B69" s="295">
        <v>0.69469999999999998</v>
      </c>
      <c r="C69" s="295">
        <v>0</v>
      </c>
      <c r="D69" s="295">
        <v>0</v>
      </c>
      <c r="E69" s="295">
        <v>0</v>
      </c>
      <c r="F69" s="295">
        <v>4.5331999999999999</v>
      </c>
      <c r="I69"/>
      <c r="J69"/>
      <c r="K69"/>
      <c r="L69"/>
      <c r="M69"/>
      <c r="N69"/>
      <c r="O69"/>
      <c r="P69" s="29"/>
      <c r="Q69" s="29"/>
      <c r="R69" s="29"/>
    </row>
    <row r="70" spans="1:18" x14ac:dyDescent="0.25">
      <c r="A70" s="242" t="s">
        <v>57</v>
      </c>
      <c r="B70" s="295">
        <v>0.37359999999999999</v>
      </c>
      <c r="C70" s="295">
        <v>0</v>
      </c>
      <c r="D70" s="295">
        <v>0</v>
      </c>
      <c r="E70" s="295">
        <v>0</v>
      </c>
      <c r="F70" s="295">
        <v>4.8887999999999998</v>
      </c>
      <c r="I70"/>
      <c r="J70"/>
      <c r="K70"/>
      <c r="L70"/>
      <c r="M70"/>
      <c r="N70"/>
      <c r="O70"/>
      <c r="P70" s="29"/>
      <c r="Q70" s="29"/>
      <c r="R70" s="29"/>
    </row>
    <row r="71" spans="1:18" x14ac:dyDescent="0.25">
      <c r="A71" s="242" t="s">
        <v>58</v>
      </c>
      <c r="B71" s="295">
        <v>0.25390000000000001</v>
      </c>
      <c r="C71" s="295">
        <v>0</v>
      </c>
      <c r="D71" s="295">
        <v>0</v>
      </c>
      <c r="E71" s="295">
        <v>0</v>
      </c>
      <c r="F71" s="295">
        <v>5.1611000000000002</v>
      </c>
      <c r="I71"/>
      <c r="J71"/>
      <c r="K71"/>
      <c r="L71"/>
      <c r="M71"/>
      <c r="N71"/>
      <c r="O71"/>
      <c r="P71" s="29"/>
      <c r="Q71" s="29"/>
      <c r="R71" s="29"/>
    </row>
    <row r="72" spans="1:18" x14ac:dyDescent="0.25">
      <c r="A72" s="242" t="s">
        <v>59</v>
      </c>
      <c r="B72" s="295">
        <v>0.1338</v>
      </c>
      <c r="C72" s="295">
        <v>0</v>
      </c>
      <c r="D72" s="295">
        <v>0</v>
      </c>
      <c r="E72" s="295">
        <v>0</v>
      </c>
      <c r="F72" s="295">
        <v>4.7872000000000003</v>
      </c>
      <c r="I72"/>
      <c r="J72"/>
      <c r="K72"/>
      <c r="L72"/>
      <c r="M72"/>
      <c r="N72"/>
      <c r="O72"/>
      <c r="P72" s="29"/>
      <c r="Q72" s="29"/>
      <c r="R72" s="29"/>
    </row>
    <row r="73" spans="1:18" x14ac:dyDescent="0.25">
      <c r="A73" s="242" t="s">
        <v>62</v>
      </c>
      <c r="B73" s="295">
        <v>0</v>
      </c>
      <c r="C73" s="295">
        <v>0</v>
      </c>
      <c r="D73" s="295">
        <v>0</v>
      </c>
      <c r="E73" s="295">
        <v>0</v>
      </c>
      <c r="F73" s="295">
        <v>4.9863</v>
      </c>
      <c r="I73"/>
      <c r="J73"/>
      <c r="K73"/>
      <c r="L73"/>
      <c r="M73"/>
      <c r="N73"/>
      <c r="O73"/>
      <c r="P73" s="29"/>
      <c r="Q73" s="29"/>
      <c r="R73" s="29"/>
    </row>
    <row r="74" spans="1:18" x14ac:dyDescent="0.25">
      <c r="A74" s="242" t="s">
        <v>63</v>
      </c>
      <c r="B74" s="295">
        <v>0.72219999999999995</v>
      </c>
      <c r="C74" s="295">
        <v>0</v>
      </c>
      <c r="D74" s="295">
        <v>0</v>
      </c>
      <c r="E74" s="295">
        <v>0</v>
      </c>
      <c r="F74" s="295">
        <v>4.1566999999999998</v>
      </c>
      <c r="I74"/>
      <c r="J74"/>
      <c r="K74"/>
      <c r="L74"/>
      <c r="M74"/>
      <c r="N74"/>
      <c r="O74"/>
      <c r="P74" s="29"/>
      <c r="Q74" s="29"/>
      <c r="R74" s="29"/>
    </row>
    <row r="75" spans="1:18" x14ac:dyDescent="0.25">
      <c r="A75" s="242" t="s">
        <v>64</v>
      </c>
      <c r="B75" s="295">
        <v>0.39700000000000002</v>
      </c>
      <c r="C75" s="295">
        <v>0</v>
      </c>
      <c r="D75" s="295">
        <v>0</v>
      </c>
      <c r="E75" s="295">
        <v>0</v>
      </c>
      <c r="F75" s="295">
        <v>4.4471999999999996</v>
      </c>
      <c r="I75"/>
      <c r="J75"/>
      <c r="K75"/>
      <c r="L75"/>
      <c r="M75"/>
      <c r="N75"/>
      <c r="O75"/>
      <c r="P75" s="29"/>
      <c r="Q75" s="29"/>
      <c r="R75" s="29"/>
    </row>
    <row r="76" spans="1:18" x14ac:dyDescent="0.25">
      <c r="A76" s="242" t="s">
        <v>65</v>
      </c>
      <c r="B76" s="295">
        <v>0.21690000000000001</v>
      </c>
      <c r="C76" s="295">
        <v>0</v>
      </c>
      <c r="D76" s="295">
        <v>0</v>
      </c>
      <c r="E76" s="295">
        <v>0</v>
      </c>
      <c r="F76" s="295">
        <v>4.4428000000000001</v>
      </c>
      <c r="I76"/>
      <c r="J76"/>
      <c r="K76"/>
      <c r="L76"/>
      <c r="M76"/>
      <c r="N76"/>
      <c r="O76"/>
      <c r="P76" s="29"/>
      <c r="Q76" s="29"/>
      <c r="R76" s="29"/>
    </row>
    <row r="77" spans="1:18" x14ac:dyDescent="0.25">
      <c r="A77" s="242" t="s">
        <v>66</v>
      </c>
      <c r="B77" s="295">
        <v>0.15590000000000001</v>
      </c>
      <c r="C77" s="295">
        <v>0</v>
      </c>
      <c r="D77" s="295">
        <v>0</v>
      </c>
      <c r="E77" s="295">
        <v>0</v>
      </c>
      <c r="F77" s="295">
        <v>4.867</v>
      </c>
      <c r="I77"/>
      <c r="J77"/>
      <c r="K77"/>
      <c r="L77"/>
      <c r="M77"/>
      <c r="N77"/>
      <c r="O77"/>
      <c r="P77" s="29"/>
      <c r="Q77" s="29"/>
      <c r="R77" s="29"/>
    </row>
    <row r="78" spans="1:18" x14ac:dyDescent="0.25">
      <c r="A78" s="242" t="s">
        <v>67</v>
      </c>
      <c r="B78" s="295">
        <v>0.1105</v>
      </c>
      <c r="C78" s="295">
        <v>0</v>
      </c>
      <c r="D78" s="295">
        <v>0</v>
      </c>
      <c r="E78" s="295">
        <v>0</v>
      </c>
      <c r="F78" s="295">
        <v>4.8266999999999998</v>
      </c>
      <c r="I78"/>
      <c r="J78"/>
      <c r="K78"/>
      <c r="L78"/>
      <c r="M78"/>
      <c r="N78"/>
      <c r="O78"/>
      <c r="P78" s="29"/>
      <c r="Q78" s="29"/>
      <c r="R78" s="29"/>
    </row>
    <row r="79" spans="1:18" x14ac:dyDescent="0.25">
      <c r="A79" s="242" t="s">
        <v>68</v>
      </c>
      <c r="B79" s="295">
        <v>0</v>
      </c>
      <c r="C79" s="295">
        <v>0</v>
      </c>
      <c r="D79" s="295">
        <v>0</v>
      </c>
      <c r="E79" s="295">
        <v>0</v>
      </c>
      <c r="F79" s="295">
        <v>10.966699999999999</v>
      </c>
      <c r="I79"/>
      <c r="J79"/>
      <c r="K79"/>
      <c r="L79"/>
      <c r="M79"/>
      <c r="N79"/>
      <c r="O79"/>
      <c r="P79" s="29"/>
      <c r="Q79" s="29"/>
      <c r="R79" s="29"/>
    </row>
    <row r="80" spans="1:18" x14ac:dyDescent="0.25">
      <c r="A80" s="242" t="s">
        <v>69</v>
      </c>
      <c r="B80" s="295">
        <v>1.0828</v>
      </c>
      <c r="C80" s="295">
        <v>0</v>
      </c>
      <c r="D80" s="295">
        <v>0</v>
      </c>
      <c r="E80" s="295">
        <v>0</v>
      </c>
      <c r="F80" s="295">
        <v>8.7447999999999997</v>
      </c>
      <c r="I80"/>
      <c r="J80"/>
      <c r="K80"/>
      <c r="L80"/>
      <c r="M80"/>
      <c r="N80"/>
      <c r="O80"/>
      <c r="P80" s="29"/>
      <c r="Q80" s="29"/>
      <c r="R80" s="29"/>
    </row>
    <row r="81" spans="1:18" x14ac:dyDescent="0.25">
      <c r="A81" s="242" t="s">
        <v>70</v>
      </c>
      <c r="B81" s="295">
        <v>0.62390000000000001</v>
      </c>
      <c r="C81" s="295">
        <v>0</v>
      </c>
      <c r="D81" s="295">
        <v>0</v>
      </c>
      <c r="E81" s="295">
        <v>0</v>
      </c>
      <c r="F81" s="295">
        <v>9.4387000000000008</v>
      </c>
      <c r="I81"/>
      <c r="J81"/>
      <c r="K81"/>
      <c r="L81"/>
      <c r="M81"/>
      <c r="N81"/>
      <c r="O81"/>
      <c r="P81" s="29"/>
      <c r="Q81" s="29"/>
      <c r="R81" s="29"/>
    </row>
    <row r="82" spans="1:18" x14ac:dyDescent="0.25">
      <c r="A82" s="242" t="s">
        <v>71</v>
      </c>
      <c r="B82" s="295">
        <v>0.40260000000000001</v>
      </c>
      <c r="C82" s="295">
        <v>0</v>
      </c>
      <c r="D82" s="295">
        <v>0</v>
      </c>
      <c r="E82" s="295">
        <v>0</v>
      </c>
      <c r="F82" s="295">
        <v>9.4427000000000003</v>
      </c>
      <c r="I82"/>
      <c r="J82"/>
      <c r="K82"/>
      <c r="L82"/>
      <c r="M82"/>
      <c r="N82"/>
      <c r="O82"/>
      <c r="P82" s="29"/>
      <c r="Q82" s="29"/>
      <c r="R82" s="29"/>
    </row>
    <row r="83" spans="1:18" x14ac:dyDescent="0.25">
      <c r="A83" s="242" t="s">
        <v>72</v>
      </c>
      <c r="B83" s="295">
        <v>0.29470000000000002</v>
      </c>
      <c r="C83" s="295">
        <v>0</v>
      </c>
      <c r="D83" s="295">
        <v>0</v>
      </c>
      <c r="E83" s="295">
        <v>0</v>
      </c>
      <c r="F83" s="295">
        <v>9.9380000000000006</v>
      </c>
      <c r="I83"/>
      <c r="J83"/>
      <c r="K83"/>
      <c r="L83"/>
      <c r="M83"/>
      <c r="N83"/>
      <c r="O83"/>
      <c r="P83" s="29"/>
      <c r="Q83" s="29"/>
      <c r="R83" s="29"/>
    </row>
    <row r="84" spans="1:18" x14ac:dyDescent="0.25">
      <c r="A84" s="242" t="s">
        <v>73</v>
      </c>
      <c r="B84" s="295">
        <v>0.19600000000000001</v>
      </c>
      <c r="C84" s="295">
        <v>0</v>
      </c>
      <c r="D84" s="295">
        <v>0</v>
      </c>
      <c r="E84" s="295">
        <v>0</v>
      </c>
      <c r="F84" s="295">
        <v>10.1587</v>
      </c>
      <c r="I84"/>
      <c r="J84"/>
      <c r="K84"/>
      <c r="L84"/>
      <c r="M84"/>
      <c r="N84"/>
      <c r="O84"/>
      <c r="P84" s="29"/>
      <c r="Q84" s="29"/>
      <c r="R84" s="29"/>
    </row>
    <row r="85" spans="1:18" x14ac:dyDescent="0.25">
      <c r="A85" s="242" t="s">
        <v>78</v>
      </c>
      <c r="B85" s="295">
        <v>0</v>
      </c>
      <c r="C85" s="295">
        <v>0</v>
      </c>
      <c r="D85" s="295">
        <v>0</v>
      </c>
      <c r="E85" s="295">
        <v>0</v>
      </c>
      <c r="F85" s="295">
        <v>5.7256999999999998</v>
      </c>
      <c r="I85"/>
      <c r="J85"/>
      <c r="K85"/>
      <c r="L85"/>
      <c r="M85"/>
      <c r="N85"/>
      <c r="O85"/>
      <c r="P85" s="29"/>
      <c r="Q85" s="29"/>
      <c r="R85" s="29"/>
    </row>
    <row r="86" spans="1:18" x14ac:dyDescent="0.25">
      <c r="A86" s="242" t="s">
        <v>79</v>
      </c>
      <c r="B86" s="295">
        <v>0.35899999999999999</v>
      </c>
      <c r="C86" s="295">
        <v>0</v>
      </c>
      <c r="D86" s="295">
        <v>0</v>
      </c>
      <c r="E86" s="295">
        <v>0</v>
      </c>
      <c r="F86" s="295">
        <v>4.5435999999999996</v>
      </c>
      <c r="I86"/>
      <c r="J86"/>
      <c r="K86"/>
      <c r="L86"/>
      <c r="M86"/>
      <c r="N86"/>
      <c r="O86"/>
      <c r="P86" s="29"/>
      <c r="Q86" s="29"/>
      <c r="R86" s="29"/>
    </row>
    <row r="87" spans="1:18" x14ac:dyDescent="0.25">
      <c r="A87" s="242" t="s">
        <v>74</v>
      </c>
      <c r="B87" s="295">
        <v>0.24110000000000001</v>
      </c>
      <c r="C87" s="295">
        <v>0</v>
      </c>
      <c r="D87" s="295">
        <v>0</v>
      </c>
      <c r="E87" s="295">
        <v>0</v>
      </c>
      <c r="F87" s="295">
        <v>4.5056000000000003</v>
      </c>
      <c r="I87"/>
      <c r="J87"/>
      <c r="K87"/>
      <c r="L87"/>
      <c r="M87"/>
      <c r="N87"/>
      <c r="O87"/>
      <c r="P87" s="29"/>
      <c r="Q87" s="29"/>
      <c r="R87" s="29"/>
    </row>
    <row r="88" spans="1:18" x14ac:dyDescent="0.25">
      <c r="A88" s="242" t="s">
        <v>75</v>
      </c>
      <c r="B88" s="295">
        <v>0.1633</v>
      </c>
      <c r="C88" s="295">
        <v>0</v>
      </c>
      <c r="D88" s="295">
        <v>0</v>
      </c>
      <c r="E88" s="295">
        <v>0</v>
      </c>
      <c r="F88" s="295">
        <v>4.8992000000000004</v>
      </c>
      <c r="I88"/>
      <c r="J88"/>
      <c r="K88"/>
      <c r="L88"/>
      <c r="M88"/>
      <c r="N88"/>
      <c r="O88"/>
      <c r="P88" s="29"/>
      <c r="Q88" s="29"/>
      <c r="R88" s="29"/>
    </row>
    <row r="89" spans="1:18" x14ac:dyDescent="0.25">
      <c r="A89" s="242" t="s">
        <v>76</v>
      </c>
      <c r="B89" s="295">
        <v>0.12609999999999999</v>
      </c>
      <c r="C89" s="295">
        <v>0</v>
      </c>
      <c r="D89" s="295">
        <v>0</v>
      </c>
      <c r="E89" s="295">
        <v>0</v>
      </c>
      <c r="F89" s="295">
        <v>5.0582000000000003</v>
      </c>
      <c r="I89"/>
      <c r="J89"/>
      <c r="K89"/>
      <c r="L89"/>
      <c r="M89"/>
      <c r="N89"/>
      <c r="O89"/>
      <c r="P89" s="29"/>
      <c r="Q89" s="29"/>
      <c r="R89" s="29"/>
    </row>
    <row r="90" spans="1:18" x14ac:dyDescent="0.25">
      <c r="A90" s="242" t="s">
        <v>77</v>
      </c>
      <c r="B90" s="295">
        <v>7.9299999999999995E-2</v>
      </c>
      <c r="C90" s="295">
        <v>0</v>
      </c>
      <c r="D90" s="295">
        <v>0</v>
      </c>
      <c r="E90" s="295">
        <v>0</v>
      </c>
      <c r="F90" s="295">
        <v>5.1725000000000003</v>
      </c>
      <c r="I90"/>
      <c r="J90"/>
      <c r="K90"/>
      <c r="L90"/>
      <c r="M90"/>
      <c r="N90"/>
      <c r="O90"/>
      <c r="P90" s="29"/>
      <c r="Q90" s="29"/>
      <c r="R90" s="29"/>
    </row>
    <row r="91" spans="1:18" x14ac:dyDescent="0.25">
      <c r="I91"/>
      <c r="J91"/>
      <c r="K91"/>
      <c r="L91"/>
      <c r="M91"/>
      <c r="N91"/>
      <c r="O91"/>
      <c r="P91" s="29"/>
      <c r="Q91" s="29"/>
      <c r="R91" s="29"/>
    </row>
    <row r="92" spans="1:18" x14ac:dyDescent="0.25">
      <c r="I92"/>
      <c r="J92"/>
      <c r="K92"/>
      <c r="L92"/>
      <c r="M92"/>
      <c r="N92"/>
      <c r="O92"/>
      <c r="P92" s="29"/>
      <c r="Q92" s="29"/>
      <c r="R92" s="29"/>
    </row>
    <row r="93" spans="1:18" x14ac:dyDescent="0.25">
      <c r="I93"/>
      <c r="J93"/>
      <c r="K93"/>
      <c r="L93"/>
      <c r="M93"/>
      <c r="N93"/>
      <c r="O93"/>
      <c r="P93" s="29"/>
      <c r="Q93" s="29"/>
      <c r="R93" s="29"/>
    </row>
    <row r="94" spans="1:18" x14ac:dyDescent="0.25">
      <c r="I94"/>
      <c r="J94"/>
      <c r="K94"/>
      <c r="L94"/>
      <c r="M94"/>
      <c r="N94"/>
      <c r="O94"/>
      <c r="P94" s="29"/>
      <c r="Q94" s="29"/>
      <c r="R94" s="29"/>
    </row>
    <row r="95" spans="1:18" x14ac:dyDescent="0.25">
      <c r="I95"/>
      <c r="J95"/>
      <c r="K95"/>
      <c r="L95"/>
      <c r="M95"/>
      <c r="N95"/>
      <c r="O95"/>
      <c r="P95" s="29"/>
      <c r="Q95" s="29"/>
      <c r="R95" s="29"/>
    </row>
    <row r="96" spans="1:18" x14ac:dyDescent="0.25">
      <c r="I96"/>
      <c r="J96"/>
      <c r="K96"/>
      <c r="L96"/>
      <c r="M96"/>
      <c r="N96"/>
      <c r="O96"/>
      <c r="P96" s="29"/>
      <c r="Q96" s="29"/>
      <c r="R96" s="29"/>
    </row>
    <row r="97" spans="9:15" x14ac:dyDescent="0.25">
      <c r="I97"/>
      <c r="J97"/>
      <c r="K97"/>
      <c r="L97"/>
      <c r="M97"/>
      <c r="N97"/>
      <c r="O97"/>
    </row>
  </sheetData>
  <mergeCells count="15">
    <mergeCell ref="Z34:AB34"/>
    <mergeCell ref="H4:H5"/>
    <mergeCell ref="I4:I5"/>
    <mergeCell ref="J4:J5"/>
    <mergeCell ref="H6:H31"/>
    <mergeCell ref="AE4:AE5"/>
    <mergeCell ref="K5:M5"/>
    <mergeCell ref="N5:P5"/>
    <mergeCell ref="Q5:S5"/>
    <mergeCell ref="T5:V5"/>
    <mergeCell ref="W5:Y5"/>
    <mergeCell ref="Z5:AB5"/>
    <mergeCell ref="K4:Y4"/>
    <mergeCell ref="AC4:AC5"/>
    <mergeCell ref="AD4:AD5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rism9.Document" shapeId="13319" r:id="rId4">
          <objectPr defaultSize="0" autoPict="0" r:id="rId5">
            <anchor moveWithCells="1" sizeWithCells="1">
              <from>
                <xdr:col>9</xdr:col>
                <xdr:colOff>85725</xdr:colOff>
                <xdr:row>32</xdr:row>
                <xdr:rowOff>38100</xdr:rowOff>
              </from>
              <to>
                <xdr:col>15</xdr:col>
                <xdr:colOff>66675</xdr:colOff>
                <xdr:row>49</xdr:row>
                <xdr:rowOff>133350</xdr:rowOff>
              </to>
            </anchor>
          </objectPr>
        </oleObject>
      </mc:Choice>
      <mc:Fallback>
        <oleObject progId="Prism9.Document" shapeId="1331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6A Amylase-Aca</vt:lpstr>
      <vt:lpstr>6B Sucrase-Aca &amp; QT</vt:lpstr>
      <vt:lpstr>6C Maltase-Aca</vt:lpstr>
      <vt:lpstr>6D Isomaltase-Aca</vt:lpstr>
      <vt:lpstr>6E Maltase-Aca (multiple conc)</vt:lpstr>
    </vt:vector>
  </TitlesOfParts>
  <Company>Monash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Barber;Rizliya Visvanathan</dc:creator>
  <cp:lastModifiedBy>Michael Houghton</cp:lastModifiedBy>
  <dcterms:created xsi:type="dcterms:W3CDTF">2021-10-15T08:20:18Z</dcterms:created>
  <dcterms:modified xsi:type="dcterms:W3CDTF">2022-02-14T02:25:53Z</dcterms:modified>
</cp:coreProperties>
</file>