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100\mhou0009\Documents\Documents Aug 2021\Manuscripts, Publications &amp; Media\Nature Protocols\Figures\"/>
    </mc:Choice>
  </mc:AlternateContent>
  <xr:revisionPtr revIDLastSave="0" documentId="13_ncr:1_{F05C9211-3DD6-4C59-BEB9-D3348D3E878B}" xr6:coauthVersionLast="36" xr6:coauthVersionMax="36" xr10:uidLastSave="{00000000-0000-0000-0000-000000000000}"/>
  <bookViews>
    <workbookView xWindow="0" yWindow="0" windowWidth="28800" windowHeight="12225" xr2:uid="{82E9AFFA-0DC0-4E85-992A-FEE08C835FD9}"/>
  </bookViews>
  <sheets>
    <sheet name="5A a-amylase" sheetId="14" r:id="rId1"/>
    <sheet name="5B&amp;C Sucrase" sheetId="9" r:id="rId2"/>
    <sheet name="5D&amp;E Maltase" sheetId="13" r:id="rId3"/>
    <sheet name="5F&amp;G Isomaltase" sheetId="1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9" l="1"/>
  <c r="Y9" i="9"/>
  <c r="Z10" i="9"/>
  <c r="Y10" i="9"/>
  <c r="L12" i="9"/>
  <c r="L13" i="9"/>
  <c r="L14" i="9"/>
  <c r="L15" i="9"/>
  <c r="L16" i="9"/>
  <c r="L17" i="9"/>
  <c r="L11" i="9"/>
  <c r="K12" i="9"/>
  <c r="K13" i="9"/>
  <c r="K14" i="9"/>
  <c r="K15" i="9"/>
  <c r="K16" i="9"/>
  <c r="K17" i="9"/>
  <c r="K11" i="9"/>
  <c r="J12" i="9"/>
  <c r="J13" i="9"/>
  <c r="J14" i="9"/>
  <c r="J15" i="9"/>
  <c r="J16" i="9"/>
  <c r="J17" i="9"/>
  <c r="J11" i="9"/>
  <c r="O9" i="9"/>
  <c r="N9" i="9"/>
  <c r="M9" i="9"/>
  <c r="X67" i="9"/>
  <c r="W67" i="9"/>
  <c r="Y67" i="9" s="1"/>
  <c r="V67" i="9"/>
  <c r="Y68" i="9"/>
  <c r="N20" i="9"/>
  <c r="M20" i="9"/>
  <c r="M22" i="9"/>
  <c r="N22" i="9"/>
  <c r="M23" i="9"/>
  <c r="N23" i="9"/>
  <c r="M24" i="9"/>
  <c r="N24" i="9"/>
  <c r="M25" i="9"/>
  <c r="N25" i="9"/>
  <c r="M26" i="9"/>
  <c r="N26" i="9"/>
  <c r="M27" i="9"/>
  <c r="N27" i="9"/>
  <c r="N21" i="9"/>
  <c r="M21" i="9"/>
  <c r="Z67" i="9" l="1"/>
  <c r="AA67" i="9" s="1"/>
  <c r="F100" i="14" l="1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L10" i="13" l="1"/>
  <c r="L13" i="13" s="1"/>
  <c r="O13" i="13" s="1"/>
  <c r="R13" i="13" s="1"/>
  <c r="U13" i="13" s="1"/>
  <c r="X13" i="13" s="1"/>
  <c r="K10" i="13"/>
  <c r="N10" i="13" s="1"/>
  <c r="Q10" i="13" s="1"/>
  <c r="T10" i="13" s="1"/>
  <c r="W10" i="13" s="1"/>
  <c r="J10" i="13"/>
  <c r="J11" i="13" s="1"/>
  <c r="L9" i="13"/>
  <c r="K9" i="13"/>
  <c r="J9" i="13"/>
  <c r="M9" i="13" s="1"/>
  <c r="P9" i="13" s="1"/>
  <c r="S9" i="13" s="1"/>
  <c r="Q83" i="13"/>
  <c r="P83" i="13"/>
  <c r="O83" i="13"/>
  <c r="Q82" i="13"/>
  <c r="P82" i="13"/>
  <c r="O82" i="13"/>
  <c r="Q81" i="13"/>
  <c r="P81" i="13"/>
  <c r="O81" i="13"/>
  <c r="Q80" i="13"/>
  <c r="P80" i="13"/>
  <c r="O80" i="13"/>
  <c r="Q79" i="13"/>
  <c r="P79" i="13"/>
  <c r="O79" i="13"/>
  <c r="Q78" i="13"/>
  <c r="P78" i="13"/>
  <c r="O78" i="13"/>
  <c r="L22" i="13"/>
  <c r="L24" i="13" s="1"/>
  <c r="O24" i="13" s="1"/>
  <c r="R24" i="13" s="1"/>
  <c r="U24" i="13" s="1"/>
  <c r="X24" i="13" s="1"/>
  <c r="K22" i="13"/>
  <c r="K25" i="13" s="1"/>
  <c r="N25" i="13" s="1"/>
  <c r="Q25" i="13" s="1"/>
  <c r="T25" i="13" s="1"/>
  <c r="W25" i="13" s="1"/>
  <c r="J22" i="13"/>
  <c r="J25" i="13" s="1"/>
  <c r="M25" i="13" s="1"/>
  <c r="P25" i="13" s="1"/>
  <c r="S25" i="13" s="1"/>
  <c r="V25" i="13" s="1"/>
  <c r="L16" i="13"/>
  <c r="L20" i="13" s="1"/>
  <c r="O20" i="13" s="1"/>
  <c r="K16" i="13"/>
  <c r="K20" i="13" s="1"/>
  <c r="N20" i="13" s="1"/>
  <c r="Q20" i="13" s="1"/>
  <c r="J16" i="13"/>
  <c r="J19" i="13" s="1"/>
  <c r="M19" i="13" s="1"/>
  <c r="P19" i="13" s="1"/>
  <c r="S19" i="13" s="1"/>
  <c r="V19" i="13" s="1"/>
  <c r="K12" i="13"/>
  <c r="N12" i="13" s="1"/>
  <c r="Q12" i="13" s="1"/>
  <c r="T12" i="13" s="1"/>
  <c r="W12" i="13" s="1"/>
  <c r="J13" i="13"/>
  <c r="M13" i="13" s="1"/>
  <c r="P13" i="13" s="1"/>
  <c r="S13" i="13" s="1"/>
  <c r="V13" i="13" s="1"/>
  <c r="O9" i="13"/>
  <c r="R9" i="13" s="1"/>
  <c r="U9" i="13" s="1"/>
  <c r="N9" i="13"/>
  <c r="Q9" i="13" s="1"/>
  <c r="T9" i="13" s="1"/>
  <c r="J69" i="9"/>
  <c r="M69" i="9" s="1"/>
  <c r="P69" i="9" s="1"/>
  <c r="S69" i="9" s="1"/>
  <c r="V69" i="9" s="1"/>
  <c r="K69" i="9"/>
  <c r="L69" i="9"/>
  <c r="O69" i="9" s="1"/>
  <c r="J70" i="9"/>
  <c r="K70" i="9"/>
  <c r="L70" i="9"/>
  <c r="O70" i="9" s="1"/>
  <c r="R70" i="9" s="1"/>
  <c r="J71" i="9"/>
  <c r="K71" i="9"/>
  <c r="N71" i="9" s="1"/>
  <c r="Q71" i="9" s="1"/>
  <c r="L71" i="9"/>
  <c r="O71" i="9" s="1"/>
  <c r="R71" i="9" s="1"/>
  <c r="K68" i="9"/>
  <c r="N68" i="9" s="1"/>
  <c r="Q68" i="9" s="1"/>
  <c r="J68" i="9"/>
  <c r="M68" i="9" s="1"/>
  <c r="P68" i="9" s="1"/>
  <c r="L68" i="9"/>
  <c r="O68" i="9" s="1"/>
  <c r="J67" i="9"/>
  <c r="M67" i="9" s="1"/>
  <c r="P67" i="9" s="1"/>
  <c r="K67" i="9"/>
  <c r="N67" i="9" s="1"/>
  <c r="Q67" i="9" s="1"/>
  <c r="L67" i="9"/>
  <c r="O67" i="9" s="1"/>
  <c r="R67" i="9" s="1"/>
  <c r="L66" i="9"/>
  <c r="K66" i="9"/>
  <c r="J66" i="9"/>
  <c r="M71" i="9"/>
  <c r="P71" i="9" s="1"/>
  <c r="M70" i="9"/>
  <c r="P70" i="9" s="1"/>
  <c r="N70" i="9"/>
  <c r="N69" i="9"/>
  <c r="Q69" i="9" s="1"/>
  <c r="R66" i="9"/>
  <c r="U66" i="9" s="1"/>
  <c r="Q66" i="9"/>
  <c r="T66" i="9" s="1"/>
  <c r="P66" i="9"/>
  <c r="S66" i="9" s="1"/>
  <c r="R9" i="9"/>
  <c r="Q9" i="9"/>
  <c r="T9" i="9" s="1"/>
  <c r="P9" i="9"/>
  <c r="R83" i="12"/>
  <c r="Q83" i="12"/>
  <c r="P83" i="12"/>
  <c r="R82" i="12"/>
  <c r="T82" i="12" s="1"/>
  <c r="Q82" i="12"/>
  <c r="P82" i="12"/>
  <c r="R81" i="12"/>
  <c r="S81" i="12" s="1"/>
  <c r="Q81" i="12"/>
  <c r="P81" i="12"/>
  <c r="R80" i="12"/>
  <c r="Q80" i="12"/>
  <c r="P80" i="12"/>
  <c r="R79" i="12"/>
  <c r="Q79" i="12"/>
  <c r="P79" i="12"/>
  <c r="T79" i="12" s="1"/>
  <c r="R78" i="12"/>
  <c r="Q78" i="12"/>
  <c r="P78" i="12"/>
  <c r="M23" i="12"/>
  <c r="M25" i="12" s="1"/>
  <c r="P25" i="12" s="1"/>
  <c r="S25" i="12" s="1"/>
  <c r="V25" i="12" s="1"/>
  <c r="Y25" i="12" s="1"/>
  <c r="L23" i="12"/>
  <c r="L26" i="12" s="1"/>
  <c r="O26" i="12" s="1"/>
  <c r="R26" i="12" s="1"/>
  <c r="U26" i="12" s="1"/>
  <c r="X26" i="12" s="1"/>
  <c r="K23" i="12"/>
  <c r="K25" i="12" s="1"/>
  <c r="N25" i="12" s="1"/>
  <c r="Q25" i="12" s="1"/>
  <c r="T25" i="12" s="1"/>
  <c r="W25" i="12" s="1"/>
  <c r="O17" i="12"/>
  <c r="R17" i="12" s="1"/>
  <c r="U17" i="12" s="1"/>
  <c r="X17" i="12" s="1"/>
  <c r="M17" i="12"/>
  <c r="M21" i="12" s="1"/>
  <c r="P21" i="12" s="1"/>
  <c r="S21" i="12" s="1"/>
  <c r="V21" i="12" s="1"/>
  <c r="Y21" i="12" s="1"/>
  <c r="L17" i="12"/>
  <c r="L21" i="12" s="1"/>
  <c r="O21" i="12" s="1"/>
  <c r="R21" i="12" s="1"/>
  <c r="U21" i="12" s="1"/>
  <c r="X21" i="12" s="1"/>
  <c r="K17" i="12"/>
  <c r="N17" i="12" s="1"/>
  <c r="Q17" i="12" s="1"/>
  <c r="T17" i="12" s="1"/>
  <c r="W17" i="12" s="1"/>
  <c r="M14" i="12"/>
  <c r="P14" i="12" s="1"/>
  <c r="S14" i="12" s="1"/>
  <c r="V14" i="12" s="1"/>
  <c r="Y14" i="12" s="1"/>
  <c r="M11" i="12"/>
  <c r="M13" i="12" s="1"/>
  <c r="P13" i="12" s="1"/>
  <c r="S13" i="12" s="1"/>
  <c r="V13" i="12" s="1"/>
  <c r="Y13" i="12" s="1"/>
  <c r="L11" i="12"/>
  <c r="L14" i="12" s="1"/>
  <c r="O14" i="12" s="1"/>
  <c r="R14" i="12" s="1"/>
  <c r="U14" i="12" s="1"/>
  <c r="X14" i="12" s="1"/>
  <c r="K11" i="12"/>
  <c r="K13" i="12" s="1"/>
  <c r="N13" i="12" s="1"/>
  <c r="Q13" i="12" s="1"/>
  <c r="T13" i="12" s="1"/>
  <c r="W13" i="12" s="1"/>
  <c r="N10" i="12"/>
  <c r="Q10" i="12" s="1"/>
  <c r="T10" i="12" s="1"/>
  <c r="M10" i="12"/>
  <c r="P10" i="12" s="1"/>
  <c r="S10" i="12" s="1"/>
  <c r="V10" i="12" s="1"/>
  <c r="L10" i="12"/>
  <c r="O10" i="12" s="1"/>
  <c r="R10" i="12" s="1"/>
  <c r="U10" i="12" s="1"/>
  <c r="K10" i="12"/>
  <c r="M11" i="9"/>
  <c r="P11" i="9" s="1"/>
  <c r="S11" i="9" s="1"/>
  <c r="M10" i="9"/>
  <c r="P10" i="9" s="1"/>
  <c r="N10" i="9"/>
  <c r="Q10" i="9" s="1"/>
  <c r="O10" i="9"/>
  <c r="R10" i="9" s="1"/>
  <c r="M16" i="9"/>
  <c r="P16" i="9" s="1"/>
  <c r="N16" i="9"/>
  <c r="Q16" i="9" s="1"/>
  <c r="O16" i="9"/>
  <c r="R16" i="9" s="1"/>
  <c r="M17" i="9"/>
  <c r="N17" i="9"/>
  <c r="Q17" i="9" s="1"/>
  <c r="O17" i="9"/>
  <c r="Q96" i="9"/>
  <c r="Q97" i="9"/>
  <c r="Q98" i="9"/>
  <c r="Q99" i="9"/>
  <c r="Q100" i="9"/>
  <c r="Q101" i="9"/>
  <c r="L9" i="9"/>
  <c r="K9" i="9"/>
  <c r="J9" i="9"/>
  <c r="P96" i="9"/>
  <c r="Q70" i="9" l="1"/>
  <c r="T70" i="9" s="1"/>
  <c r="W70" i="9" s="1"/>
  <c r="R69" i="9"/>
  <c r="U69" i="9" s="1"/>
  <c r="X69" i="9" s="1"/>
  <c r="U70" i="9"/>
  <c r="X70" i="9" s="1"/>
  <c r="S71" i="9"/>
  <c r="V71" i="9" s="1"/>
  <c r="R68" i="9"/>
  <c r="U68" i="9" s="1"/>
  <c r="X68" i="9" s="1"/>
  <c r="T78" i="12"/>
  <c r="S82" i="12"/>
  <c r="U82" i="12" s="1"/>
  <c r="P17" i="12"/>
  <c r="S17" i="12" s="1"/>
  <c r="V17" i="12" s="1"/>
  <c r="Y17" i="12" s="1"/>
  <c r="Z17" i="12" s="1"/>
  <c r="M18" i="12"/>
  <c r="P18" i="12" s="1"/>
  <c r="S18" i="12" s="1"/>
  <c r="V18" i="12" s="1"/>
  <c r="Y18" i="12" s="1"/>
  <c r="M12" i="12"/>
  <c r="P12" i="12" s="1"/>
  <c r="S12" i="12" s="1"/>
  <c r="V12" i="12" s="1"/>
  <c r="Y12" i="12" s="1"/>
  <c r="O11" i="12"/>
  <c r="R11" i="12" s="1"/>
  <c r="U11" i="12" s="1"/>
  <c r="X11" i="12" s="1"/>
  <c r="L18" i="12"/>
  <c r="O18" i="12" s="1"/>
  <c r="R18" i="12" s="1"/>
  <c r="U18" i="12" s="1"/>
  <c r="X18" i="12" s="1"/>
  <c r="M16" i="13"/>
  <c r="P16" i="13" s="1"/>
  <c r="S16" i="13" s="1"/>
  <c r="V16" i="13" s="1"/>
  <c r="N16" i="13"/>
  <c r="Q16" i="13" s="1"/>
  <c r="T16" i="13" s="1"/>
  <c r="W16" i="13" s="1"/>
  <c r="L17" i="13"/>
  <c r="O17" i="13" s="1"/>
  <c r="R17" i="13" s="1"/>
  <c r="U17" i="13" s="1"/>
  <c r="X17" i="13" s="1"/>
  <c r="S82" i="13"/>
  <c r="S78" i="13"/>
  <c r="S81" i="13"/>
  <c r="R78" i="13"/>
  <c r="S80" i="13"/>
  <c r="K17" i="13"/>
  <c r="N17" i="13" s="1"/>
  <c r="Q17" i="13" s="1"/>
  <c r="T17" i="13" s="1"/>
  <c r="W17" i="13" s="1"/>
  <c r="R82" i="13"/>
  <c r="K13" i="13"/>
  <c r="N13" i="13" s="1"/>
  <c r="Q13" i="13" s="1"/>
  <c r="T13" i="13" s="1"/>
  <c r="W13" i="13" s="1"/>
  <c r="Y13" i="13" s="1"/>
  <c r="J18" i="13"/>
  <c r="M18" i="13" s="1"/>
  <c r="P18" i="13" s="1"/>
  <c r="S18" i="13" s="1"/>
  <c r="V18" i="13" s="1"/>
  <c r="R81" i="13"/>
  <c r="S83" i="13"/>
  <c r="S79" i="13"/>
  <c r="L19" i="13"/>
  <c r="O19" i="13" s="1"/>
  <c r="R19" i="13" s="1"/>
  <c r="U19" i="13" s="1"/>
  <c r="X19" i="13" s="1"/>
  <c r="L12" i="13"/>
  <c r="O12" i="13" s="1"/>
  <c r="R12" i="13" s="1"/>
  <c r="U12" i="13" s="1"/>
  <c r="X12" i="13" s="1"/>
  <c r="L11" i="13"/>
  <c r="O11" i="13" s="1"/>
  <c r="R11" i="13" s="1"/>
  <c r="U11" i="13" s="1"/>
  <c r="X11" i="13" s="1"/>
  <c r="L18" i="13"/>
  <c r="O18" i="13" s="1"/>
  <c r="R18" i="13" s="1"/>
  <c r="U18" i="13" s="1"/>
  <c r="X18" i="13" s="1"/>
  <c r="R20" i="13"/>
  <c r="U20" i="13" s="1"/>
  <c r="X20" i="13" s="1"/>
  <c r="N22" i="13"/>
  <c r="Q22" i="13" s="1"/>
  <c r="T22" i="13" s="1"/>
  <c r="W22" i="13" s="1"/>
  <c r="K24" i="13"/>
  <c r="N24" i="13" s="1"/>
  <c r="Q24" i="13" s="1"/>
  <c r="T24" i="13" s="1"/>
  <c r="W24" i="13" s="1"/>
  <c r="K11" i="13"/>
  <c r="N11" i="13" s="1"/>
  <c r="Q11" i="13" s="1"/>
  <c r="T11" i="13" s="1"/>
  <c r="W11" i="13" s="1"/>
  <c r="T20" i="13"/>
  <c r="W20" i="13" s="1"/>
  <c r="J14" i="13"/>
  <c r="M14" i="13" s="1"/>
  <c r="L25" i="13"/>
  <c r="O25" i="13" s="1"/>
  <c r="R25" i="13" s="1"/>
  <c r="U25" i="13" s="1"/>
  <c r="X25" i="13" s="1"/>
  <c r="Z25" i="13" s="1"/>
  <c r="J26" i="13"/>
  <c r="M26" i="13" s="1"/>
  <c r="K14" i="13"/>
  <c r="N14" i="13" s="1"/>
  <c r="O16" i="13"/>
  <c r="R16" i="13" s="1"/>
  <c r="U16" i="13" s="1"/>
  <c r="X16" i="13" s="1"/>
  <c r="K18" i="13"/>
  <c r="N18" i="13" s="1"/>
  <c r="Q18" i="13" s="1"/>
  <c r="T18" i="13" s="1"/>
  <c r="W18" i="13" s="1"/>
  <c r="K26" i="13"/>
  <c r="N26" i="13" s="1"/>
  <c r="L14" i="13"/>
  <c r="O14" i="13" s="1"/>
  <c r="J23" i="13"/>
  <c r="M23" i="13" s="1"/>
  <c r="P23" i="13" s="1"/>
  <c r="S23" i="13" s="1"/>
  <c r="V23" i="13" s="1"/>
  <c r="L26" i="13"/>
  <c r="O26" i="13" s="1"/>
  <c r="M10" i="13"/>
  <c r="P10" i="13" s="1"/>
  <c r="S10" i="13" s="1"/>
  <c r="V10" i="13" s="1"/>
  <c r="K19" i="13"/>
  <c r="N19" i="13" s="1"/>
  <c r="Q19" i="13" s="1"/>
  <c r="T19" i="13" s="1"/>
  <c r="W19" i="13" s="1"/>
  <c r="M22" i="13"/>
  <c r="P22" i="13" s="1"/>
  <c r="S22" i="13" s="1"/>
  <c r="V22" i="13" s="1"/>
  <c r="K23" i="13"/>
  <c r="N23" i="13" s="1"/>
  <c r="Q23" i="13" s="1"/>
  <c r="T23" i="13" s="1"/>
  <c r="W23" i="13" s="1"/>
  <c r="R80" i="13"/>
  <c r="J12" i="13"/>
  <c r="M12" i="13" s="1"/>
  <c r="P12" i="13" s="1"/>
  <c r="S12" i="13" s="1"/>
  <c r="V12" i="13" s="1"/>
  <c r="J20" i="13"/>
  <c r="M20" i="13" s="1"/>
  <c r="L23" i="13"/>
  <c r="O23" i="13" s="1"/>
  <c r="R23" i="13" s="1"/>
  <c r="U23" i="13" s="1"/>
  <c r="X23" i="13" s="1"/>
  <c r="J24" i="13"/>
  <c r="M24" i="13" s="1"/>
  <c r="P24" i="13" s="1"/>
  <c r="S24" i="13" s="1"/>
  <c r="V24" i="13" s="1"/>
  <c r="O10" i="13"/>
  <c r="R10" i="13" s="1"/>
  <c r="U10" i="13" s="1"/>
  <c r="X10" i="13" s="1"/>
  <c r="O22" i="13"/>
  <c r="R22" i="13" s="1"/>
  <c r="U22" i="13" s="1"/>
  <c r="X22" i="13" s="1"/>
  <c r="R79" i="13"/>
  <c r="T79" i="13" s="1"/>
  <c r="R83" i="13"/>
  <c r="M11" i="13"/>
  <c r="P11" i="13" s="1"/>
  <c r="S11" i="13" s="1"/>
  <c r="V11" i="13" s="1"/>
  <c r="J17" i="13"/>
  <c r="M17" i="13" s="1"/>
  <c r="P17" i="13" s="1"/>
  <c r="S17" i="13" s="1"/>
  <c r="V17" i="13" s="1"/>
  <c r="T81" i="12"/>
  <c r="U81" i="12" s="1"/>
  <c r="M16" i="12"/>
  <c r="P16" i="12" s="1"/>
  <c r="S16" i="12" s="1"/>
  <c r="V16" i="12" s="1"/>
  <c r="Y16" i="12" s="1"/>
  <c r="K19" i="12"/>
  <c r="N19" i="12" s="1"/>
  <c r="Q19" i="12" s="1"/>
  <c r="T19" i="12" s="1"/>
  <c r="W19" i="12" s="1"/>
  <c r="M24" i="12"/>
  <c r="P24" i="12" s="1"/>
  <c r="S24" i="12" s="1"/>
  <c r="V24" i="12" s="1"/>
  <c r="Y24" i="12" s="1"/>
  <c r="L19" i="12"/>
  <c r="O19" i="12" s="1"/>
  <c r="R19" i="12" s="1"/>
  <c r="U19" i="12" s="1"/>
  <c r="X19" i="12" s="1"/>
  <c r="M26" i="12"/>
  <c r="P26" i="12" s="1"/>
  <c r="S26" i="12" s="1"/>
  <c r="V26" i="12" s="1"/>
  <c r="Y26" i="12" s="1"/>
  <c r="M20" i="12"/>
  <c r="P20" i="12" s="1"/>
  <c r="S20" i="12" s="1"/>
  <c r="V20" i="12" s="1"/>
  <c r="Y20" i="12" s="1"/>
  <c r="M28" i="12"/>
  <c r="P28" i="12" s="1"/>
  <c r="S28" i="12" s="1"/>
  <c r="V28" i="12" s="1"/>
  <c r="Y28" i="12" s="1"/>
  <c r="T80" i="12"/>
  <c r="L22" i="12"/>
  <c r="O22" i="12" s="1"/>
  <c r="R22" i="12" s="1"/>
  <c r="U22" i="12" s="1"/>
  <c r="X22" i="12" s="1"/>
  <c r="S78" i="12"/>
  <c r="U78" i="12" s="1"/>
  <c r="P11" i="12"/>
  <c r="S11" i="12" s="1"/>
  <c r="V11" i="12" s="1"/>
  <c r="Y11" i="12" s="1"/>
  <c r="M22" i="12"/>
  <c r="P22" i="12" s="1"/>
  <c r="S22" i="12" s="1"/>
  <c r="V22" i="12" s="1"/>
  <c r="Y22" i="12" s="1"/>
  <c r="T83" i="12"/>
  <c r="T68" i="9"/>
  <c r="W68" i="9" s="1"/>
  <c r="U71" i="9"/>
  <c r="X71" i="9" s="1"/>
  <c r="T69" i="9"/>
  <c r="W69" i="9" s="1"/>
  <c r="T71" i="9"/>
  <c r="W71" i="9" s="1"/>
  <c r="S70" i="9"/>
  <c r="V70" i="9" s="1"/>
  <c r="S68" i="9"/>
  <c r="V68" i="9" s="1"/>
  <c r="U67" i="9"/>
  <c r="T67" i="9"/>
  <c r="S67" i="9"/>
  <c r="R17" i="9"/>
  <c r="U17" i="9" s="1"/>
  <c r="X17" i="9" s="1"/>
  <c r="T17" i="9"/>
  <c r="W17" i="9" s="1"/>
  <c r="T16" i="9"/>
  <c r="W16" i="9" s="1"/>
  <c r="AA17" i="12"/>
  <c r="K27" i="12"/>
  <c r="N27" i="12" s="1"/>
  <c r="Q27" i="12" s="1"/>
  <c r="T27" i="12" s="1"/>
  <c r="W27" i="12" s="1"/>
  <c r="L27" i="12"/>
  <c r="O27" i="12" s="1"/>
  <c r="R27" i="12" s="1"/>
  <c r="U27" i="12" s="1"/>
  <c r="X27" i="12" s="1"/>
  <c r="K12" i="12"/>
  <c r="M15" i="12"/>
  <c r="P15" i="12" s="1"/>
  <c r="S15" i="12" s="1"/>
  <c r="V15" i="12" s="1"/>
  <c r="Y15" i="12" s="1"/>
  <c r="K16" i="12"/>
  <c r="N16" i="12" s="1"/>
  <c r="Q16" i="12" s="1"/>
  <c r="T16" i="12" s="1"/>
  <c r="W16" i="12" s="1"/>
  <c r="M19" i="12"/>
  <c r="P19" i="12" s="1"/>
  <c r="S19" i="12" s="1"/>
  <c r="V19" i="12" s="1"/>
  <c r="Y19" i="12" s="1"/>
  <c r="K20" i="12"/>
  <c r="N20" i="12" s="1"/>
  <c r="Q20" i="12" s="1"/>
  <c r="T20" i="12" s="1"/>
  <c r="W20" i="12" s="1"/>
  <c r="K24" i="12"/>
  <c r="N24" i="12" s="1"/>
  <c r="Q24" i="12" s="1"/>
  <c r="T24" i="12" s="1"/>
  <c r="W24" i="12" s="1"/>
  <c r="M27" i="12"/>
  <c r="P27" i="12" s="1"/>
  <c r="S27" i="12" s="1"/>
  <c r="V27" i="12" s="1"/>
  <c r="Y27" i="12" s="1"/>
  <c r="K28" i="12"/>
  <c r="N28" i="12" s="1"/>
  <c r="Q28" i="12" s="1"/>
  <c r="T28" i="12" s="1"/>
  <c r="W28" i="12" s="1"/>
  <c r="K15" i="12"/>
  <c r="N15" i="12" s="1"/>
  <c r="Q15" i="12" s="1"/>
  <c r="T15" i="12" s="1"/>
  <c r="W15" i="12" s="1"/>
  <c r="L15" i="12"/>
  <c r="O15" i="12" s="1"/>
  <c r="R15" i="12" s="1"/>
  <c r="U15" i="12" s="1"/>
  <c r="X15" i="12" s="1"/>
  <c r="N11" i="12"/>
  <c r="Q11" i="12" s="1"/>
  <c r="T11" i="12" s="1"/>
  <c r="W11" i="12" s="1"/>
  <c r="L12" i="12"/>
  <c r="O12" i="12" s="1"/>
  <c r="R12" i="12" s="1"/>
  <c r="U12" i="12" s="1"/>
  <c r="X12" i="12" s="1"/>
  <c r="L16" i="12"/>
  <c r="O16" i="12" s="1"/>
  <c r="R16" i="12" s="1"/>
  <c r="U16" i="12" s="1"/>
  <c r="X16" i="12" s="1"/>
  <c r="L20" i="12"/>
  <c r="O20" i="12" s="1"/>
  <c r="R20" i="12" s="1"/>
  <c r="U20" i="12" s="1"/>
  <c r="X20" i="12" s="1"/>
  <c r="N23" i="12"/>
  <c r="Q23" i="12" s="1"/>
  <c r="T23" i="12" s="1"/>
  <c r="W23" i="12" s="1"/>
  <c r="L24" i="12"/>
  <c r="O24" i="12" s="1"/>
  <c r="R24" i="12" s="1"/>
  <c r="U24" i="12" s="1"/>
  <c r="X24" i="12" s="1"/>
  <c r="L28" i="12"/>
  <c r="O28" i="12" s="1"/>
  <c r="R28" i="12" s="1"/>
  <c r="U28" i="12" s="1"/>
  <c r="X28" i="12" s="1"/>
  <c r="S80" i="12"/>
  <c r="L13" i="12"/>
  <c r="O13" i="12" s="1"/>
  <c r="R13" i="12" s="1"/>
  <c r="U13" i="12" s="1"/>
  <c r="X13" i="12" s="1"/>
  <c r="AA13" i="12" s="1"/>
  <c r="P23" i="12"/>
  <c r="S23" i="12" s="1"/>
  <c r="V23" i="12" s="1"/>
  <c r="Y23" i="12" s="1"/>
  <c r="L25" i="12"/>
  <c r="O25" i="12" s="1"/>
  <c r="R25" i="12" s="1"/>
  <c r="U25" i="12" s="1"/>
  <c r="X25" i="12" s="1"/>
  <c r="Z25" i="12" s="1"/>
  <c r="S79" i="12"/>
  <c r="U79" i="12" s="1"/>
  <c r="S83" i="12"/>
  <c r="K21" i="12"/>
  <c r="N21" i="12" s="1"/>
  <c r="Q21" i="12" s="1"/>
  <c r="T21" i="12" s="1"/>
  <c r="W21" i="12" s="1"/>
  <c r="K14" i="12"/>
  <c r="N14" i="12" s="1"/>
  <c r="Q14" i="12" s="1"/>
  <c r="T14" i="12" s="1"/>
  <c r="W14" i="12" s="1"/>
  <c r="K18" i="12"/>
  <c r="N18" i="12" s="1"/>
  <c r="Q18" i="12" s="1"/>
  <c r="T18" i="12" s="1"/>
  <c r="W18" i="12" s="1"/>
  <c r="K22" i="12"/>
  <c r="N22" i="12" s="1"/>
  <c r="Q22" i="12" s="1"/>
  <c r="T22" i="12" s="1"/>
  <c r="W22" i="12" s="1"/>
  <c r="K26" i="12"/>
  <c r="N26" i="12" s="1"/>
  <c r="Q26" i="12" s="1"/>
  <c r="T26" i="12" s="1"/>
  <c r="W26" i="12" s="1"/>
  <c r="O23" i="12"/>
  <c r="R23" i="12" s="1"/>
  <c r="U23" i="12" s="1"/>
  <c r="X23" i="12" s="1"/>
  <c r="P17" i="9"/>
  <c r="S17" i="9" s="1"/>
  <c r="V17" i="9" s="1"/>
  <c r="S16" i="9"/>
  <c r="V16" i="9" s="1"/>
  <c r="U16" i="9"/>
  <c r="X16" i="9" s="1"/>
  <c r="U9" i="9"/>
  <c r="S9" i="9"/>
  <c r="Z71" i="9" l="1"/>
  <c r="Y18" i="13"/>
  <c r="Z16" i="13"/>
  <c r="Z69" i="9"/>
  <c r="Y71" i="9"/>
  <c r="Z70" i="9"/>
  <c r="U83" i="12"/>
  <c r="U80" i="12"/>
  <c r="Z19" i="12"/>
  <c r="AA19" i="12"/>
  <c r="Z13" i="13"/>
  <c r="AA13" i="13" s="1"/>
  <c r="T82" i="13"/>
  <c r="T83" i="13"/>
  <c r="T80" i="13"/>
  <c r="Z19" i="13"/>
  <c r="T81" i="13"/>
  <c r="T78" i="13"/>
  <c r="P26" i="13"/>
  <c r="S26" i="13" s="1"/>
  <c r="V26" i="13" s="1"/>
  <c r="P20" i="13"/>
  <c r="S20" i="13" s="1"/>
  <c r="V20" i="13" s="1"/>
  <c r="P14" i="13"/>
  <c r="S14" i="13" s="1"/>
  <c r="V14" i="13" s="1"/>
  <c r="R14" i="13"/>
  <c r="U14" i="13" s="1"/>
  <c r="X14" i="13" s="1"/>
  <c r="Y16" i="13"/>
  <c r="R26" i="13"/>
  <c r="U26" i="13" s="1"/>
  <c r="X26" i="13" s="1"/>
  <c r="Q14" i="13"/>
  <c r="T14" i="13" s="1"/>
  <c r="W14" i="13" s="1"/>
  <c r="Q26" i="13"/>
  <c r="T26" i="13" s="1"/>
  <c r="W26" i="13" s="1"/>
  <c r="Y16" i="9"/>
  <c r="Z18" i="13"/>
  <c r="AA18" i="13" s="1"/>
  <c r="Z11" i="13"/>
  <c r="Y11" i="13"/>
  <c r="Z17" i="13"/>
  <c r="Y17" i="13"/>
  <c r="Z10" i="13"/>
  <c r="Y10" i="13"/>
  <c r="Y22" i="13"/>
  <c r="Z22" i="13"/>
  <c r="Z12" i="13"/>
  <c r="Y12" i="13"/>
  <c r="Y19" i="13"/>
  <c r="Z23" i="13"/>
  <c r="Y23" i="13"/>
  <c r="Z24" i="13"/>
  <c r="Y24" i="13"/>
  <c r="Y25" i="13"/>
  <c r="AA25" i="13" s="1"/>
  <c r="N12" i="12"/>
  <c r="Q12" i="12" s="1"/>
  <c r="AA25" i="12"/>
  <c r="AB25" i="12" s="1"/>
  <c r="Z68" i="9"/>
  <c r="Y69" i="9"/>
  <c r="Y70" i="9"/>
  <c r="Z16" i="9"/>
  <c r="Z24" i="12"/>
  <c r="AA24" i="12"/>
  <c r="AA22" i="12"/>
  <c r="Z22" i="12"/>
  <c r="AA18" i="12"/>
  <c r="Z18" i="12"/>
  <c r="AB17" i="12"/>
  <c r="AA20" i="12"/>
  <c r="Z20" i="12"/>
  <c r="Z16" i="12"/>
  <c r="AA16" i="12"/>
  <c r="Z15" i="12"/>
  <c r="AA15" i="12"/>
  <c r="AB15" i="12" s="1"/>
  <c r="Z13" i="12"/>
  <c r="AB13" i="12" s="1"/>
  <c r="AA26" i="12"/>
  <c r="Z26" i="12"/>
  <c r="Z11" i="12"/>
  <c r="AA11" i="12"/>
  <c r="AA21" i="12"/>
  <c r="Z21" i="12"/>
  <c r="AA28" i="12"/>
  <c r="Z28" i="12"/>
  <c r="AA14" i="12"/>
  <c r="Z14" i="12"/>
  <c r="Z23" i="12"/>
  <c r="AA23" i="12"/>
  <c r="Z27" i="12"/>
  <c r="AA27" i="12"/>
  <c r="Y17" i="9"/>
  <c r="Z17" i="9"/>
  <c r="O96" i="9"/>
  <c r="O97" i="9"/>
  <c r="P97" i="9"/>
  <c r="O98" i="9"/>
  <c r="P98" i="9"/>
  <c r="O99" i="9"/>
  <c r="P99" i="9"/>
  <c r="O100" i="9"/>
  <c r="P100" i="9"/>
  <c r="O101" i="9"/>
  <c r="P101" i="9"/>
  <c r="AA71" i="9" l="1"/>
  <c r="AB19" i="12"/>
  <c r="AA16" i="13"/>
  <c r="AA70" i="9"/>
  <c r="AA69" i="9"/>
  <c r="AA68" i="9"/>
  <c r="AB27" i="12"/>
  <c r="AB14" i="12"/>
  <c r="AB26" i="12"/>
  <c r="AB23" i="12"/>
  <c r="AB11" i="12"/>
  <c r="AA19" i="13"/>
  <c r="Y20" i="13"/>
  <c r="Z20" i="13"/>
  <c r="AA22" i="13"/>
  <c r="Y26" i="13"/>
  <c r="Z26" i="13"/>
  <c r="Z14" i="13"/>
  <c r="Y14" i="13"/>
  <c r="AA16" i="9"/>
  <c r="AA17" i="13"/>
  <c r="AA11" i="13"/>
  <c r="AA10" i="13"/>
  <c r="AA12" i="13"/>
  <c r="AA24" i="13"/>
  <c r="AA23" i="13"/>
  <c r="T12" i="12"/>
  <c r="W12" i="12" s="1"/>
  <c r="AB24" i="12"/>
  <c r="AB18" i="12"/>
  <c r="AB16" i="12"/>
  <c r="AB22" i="12"/>
  <c r="AB28" i="12"/>
  <c r="AB20" i="12"/>
  <c r="AB21" i="12"/>
  <c r="AA17" i="9"/>
  <c r="R99" i="9"/>
  <c r="S99" i="9"/>
  <c r="S100" i="9"/>
  <c r="R100" i="9"/>
  <c r="R98" i="9"/>
  <c r="S98" i="9"/>
  <c r="R101" i="9"/>
  <c r="S101" i="9"/>
  <c r="S97" i="9"/>
  <c r="R97" i="9"/>
  <c r="S96" i="9"/>
  <c r="R96" i="9"/>
  <c r="O11" i="9"/>
  <c r="N11" i="9"/>
  <c r="V11" i="9"/>
  <c r="T98" i="9" l="1"/>
  <c r="AA26" i="13"/>
  <c r="AA14" i="13"/>
  <c r="AA20" i="13"/>
  <c r="AA12" i="12"/>
  <c r="Z12" i="12"/>
  <c r="Q11" i="9"/>
  <c r="T11" i="9" s="1"/>
  <c r="W11" i="9" s="1"/>
  <c r="R11" i="9"/>
  <c r="U11" i="9" s="1"/>
  <c r="X11" i="9" s="1"/>
  <c r="T97" i="9"/>
  <c r="T99" i="9"/>
  <c r="T100" i="9"/>
  <c r="T101" i="9"/>
  <c r="S10" i="9"/>
  <c r="M15" i="9"/>
  <c r="P15" i="9" s="1"/>
  <c r="N15" i="9"/>
  <c r="Q15" i="9" s="1"/>
  <c r="O15" i="9"/>
  <c r="R15" i="9" s="1"/>
  <c r="O14" i="9"/>
  <c r="R14" i="9" s="1"/>
  <c r="N14" i="9"/>
  <c r="Q14" i="9" s="1"/>
  <c r="M14" i="9"/>
  <c r="P14" i="9" s="1"/>
  <c r="O13" i="9"/>
  <c r="R13" i="9" s="1"/>
  <c r="N13" i="9"/>
  <c r="Q13" i="9" s="1"/>
  <c r="M13" i="9"/>
  <c r="P13" i="9" s="1"/>
  <c r="O12" i="9"/>
  <c r="R12" i="9" s="1"/>
  <c r="N12" i="9"/>
  <c r="Q12" i="9" s="1"/>
  <c r="M12" i="9"/>
  <c r="P12" i="9" s="1"/>
  <c r="AB12" i="12" l="1"/>
  <c r="Y11" i="9"/>
  <c r="Z11" i="9"/>
  <c r="U13" i="9"/>
  <c r="X13" i="9" s="1"/>
  <c r="T13" i="9"/>
  <c r="W13" i="9" s="1"/>
  <c r="T15" i="9"/>
  <c r="W15" i="9" s="1"/>
  <c r="T14" i="9"/>
  <c r="W14" i="9" s="1"/>
  <c r="S12" i="9"/>
  <c r="V12" i="9" s="1"/>
  <c r="U12" i="9"/>
  <c r="X12" i="9" s="1"/>
  <c r="S13" i="9"/>
  <c r="V13" i="9" s="1"/>
  <c r="U15" i="9"/>
  <c r="X15" i="9" s="1"/>
  <c r="S14" i="9"/>
  <c r="V14" i="9" s="1"/>
  <c r="U14" i="9"/>
  <c r="X14" i="9" s="1"/>
  <c r="T12" i="9"/>
  <c r="W12" i="9" s="1"/>
  <c r="S15" i="9"/>
  <c r="V15" i="9" s="1"/>
  <c r="U10" i="9"/>
  <c r="T10" i="9"/>
  <c r="AA11" i="9" l="1"/>
  <c r="Y13" i="9"/>
  <c r="Z13" i="9"/>
  <c r="Z15" i="9"/>
  <c r="Y15" i="9"/>
  <c r="Z14" i="9"/>
  <c r="Y14" i="9"/>
  <c r="Z12" i="9"/>
  <c r="Y12" i="9"/>
  <c r="AA13" i="9" l="1"/>
  <c r="AA12" i="9"/>
  <c r="AA15" i="9"/>
  <c r="AA14" i="9"/>
  <c r="T9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S8" authorId="0" shapeId="0" xr:uid="{B4B7BAF8-DA3E-4408-B97B-E87DDBDAA77C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V8" authorId="0" shapeId="0" xr:uid="{116FDD22-0CE6-4C61-BA80-D57342D86AF8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  <comment ref="S65" authorId="0" shapeId="0" xr:uid="{5687A072-308C-4556-9795-ECB1FCA11386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V65" authorId="0" shapeId="0" xr:uid="{36899D3C-366B-43E6-B48A-807B2818AE8E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S8" authorId="0" shapeId="0" xr:uid="{05A57308-1A75-48B0-A999-EFF7A227214D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V8" authorId="0" shapeId="0" xr:uid="{40EE2DC4-4098-47DE-9EF7-C7ADDB2417ED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Houghton</author>
  </authors>
  <commentList>
    <comment ref="T9" authorId="0" shapeId="0" xr:uid="{29B326A7-F2FF-4F94-8468-BFC70E302BB3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In 250 µl assay therefore divide by 4000 to convert µM (µmol/L) into µmol in 250 µl … then divide by 10 minutes</t>
        </r>
      </text>
    </comment>
    <comment ref="W9" authorId="0" shapeId="0" xr:uid="{1BE1E0F1-3836-47AD-9C65-5D76C773A91A}">
      <text>
        <r>
          <rPr>
            <b/>
            <sz val="9"/>
            <color indexed="81"/>
            <rFont val="Tahoma"/>
            <family val="2"/>
          </rPr>
          <t>Michael Houghton:</t>
        </r>
        <r>
          <rPr>
            <sz val="9"/>
            <color indexed="81"/>
            <rFont val="Tahoma"/>
            <family val="2"/>
          </rPr>
          <t xml:space="preserve">
Divide activity by mg protein in assay</t>
        </r>
      </text>
    </comment>
  </commentList>
</comments>
</file>

<file path=xl/sharedStrings.xml><?xml version="1.0" encoding="utf-8"?>
<sst xmlns="http://schemas.openxmlformats.org/spreadsheetml/2006/main" count="727" uniqueCount="183">
  <si>
    <t>Glucose</t>
  </si>
  <si>
    <t>Sucrose</t>
  </si>
  <si>
    <t>Fructose</t>
  </si>
  <si>
    <t>Maltose</t>
  </si>
  <si>
    <t>Slope</t>
  </si>
  <si>
    <t>Intercept</t>
  </si>
  <si>
    <t>Enz250</t>
  </si>
  <si>
    <t>Substrate</t>
  </si>
  <si>
    <t>Variable</t>
  </si>
  <si>
    <t>CFE (mg)</t>
  </si>
  <si>
    <t>MEAN</t>
  </si>
  <si>
    <t>Std Dev</t>
  </si>
  <si>
    <t>CV</t>
  </si>
  <si>
    <t>Isomaltose</t>
  </si>
  <si>
    <t>Corrected Area (nC*min)</t>
  </si>
  <si>
    <t>Conc. from Std Curve (µM)</t>
  </si>
  <si>
    <t>Conc of undiluted (µM)</t>
  </si>
  <si>
    <t>Activity (µmol produced/min)</t>
  </si>
  <si>
    <t>Suc20</t>
  </si>
  <si>
    <t>Specific Activity (Units/mg)</t>
  </si>
  <si>
    <t>R2</t>
  </si>
  <si>
    <t>R1</t>
  </si>
  <si>
    <t>R3</t>
  </si>
  <si>
    <t>0 mg/L in SPB</t>
  </si>
  <si>
    <t>0.1 mg/L in SPB</t>
  </si>
  <si>
    <t>0.5 mg/L in SPB</t>
  </si>
  <si>
    <t>1 mg/L in SPB</t>
  </si>
  <si>
    <t>2.5 mg/L in SPB</t>
  </si>
  <si>
    <t>5 mg/L in SPB</t>
  </si>
  <si>
    <t>10 mg/L in SPB</t>
  </si>
  <si>
    <t>Sugar</t>
  </si>
  <si>
    <t>mg/L</t>
  </si>
  <si>
    <t>Peak area</t>
  </si>
  <si>
    <t>Average</t>
  </si>
  <si>
    <t>SD</t>
  </si>
  <si>
    <t>CV%</t>
  </si>
  <si>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Arial Narrow"/>
        <family val="2"/>
      </rPr>
      <t>M</t>
    </r>
  </si>
  <si>
    <t>Buffer Only (Blank)</t>
  </si>
  <si>
    <t>Suc20, Enz50</t>
  </si>
  <si>
    <t>Suc20, Enz100</t>
  </si>
  <si>
    <t>Suc20, Enz150</t>
  </si>
  <si>
    <t>Suc20, Enz200</t>
  </si>
  <si>
    <t>Suc20, Enz250</t>
  </si>
  <si>
    <t>Suc20, Enz300</t>
  </si>
  <si>
    <t>Enz50</t>
  </si>
  <si>
    <t>Enz350</t>
  </si>
  <si>
    <t>Figure 5B: sucrase activity (various enzyme concentrations)</t>
  </si>
  <si>
    <t>Figure 5C: sucrase activity (various substrate concentrations)</t>
  </si>
  <si>
    <t>Iso10</t>
  </si>
  <si>
    <t>Enz100</t>
  </si>
  <si>
    <t>Iso10, Enz100</t>
  </si>
  <si>
    <t>Iso20, Enz100</t>
  </si>
  <si>
    <t>Iso40, Enz100</t>
  </si>
  <si>
    <t>Iso60, Enz100</t>
  </si>
  <si>
    <t>Iso80, Enz100</t>
  </si>
  <si>
    <t>Enz200</t>
  </si>
  <si>
    <t>Iso10, Enz200</t>
  </si>
  <si>
    <t>Iso20, Enz200</t>
  </si>
  <si>
    <t>Iso40, Enz200</t>
  </si>
  <si>
    <t>Iso60, Enz200</t>
  </si>
  <si>
    <t>Iso80, Enz200</t>
  </si>
  <si>
    <t>Enz300</t>
  </si>
  <si>
    <t>Iso10, Enz300</t>
  </si>
  <si>
    <t>Iso20, Enz300</t>
  </si>
  <si>
    <t>Iso40, Enz300</t>
  </si>
  <si>
    <t>Iso60, Enz300</t>
  </si>
  <si>
    <t>Iso80, Enz300</t>
  </si>
  <si>
    <t xml:space="preserve">Isomaltose </t>
  </si>
  <si>
    <t>Figure 5F: Isomaltase activity (various enzyme concentrations)</t>
  </si>
  <si>
    <t>Figure 5G: Isomaltase activity (various substrate concentrations)</t>
  </si>
  <si>
    <t>Various enzyme concentrations</t>
  </si>
  <si>
    <t>Various substrate concentrations</t>
  </si>
  <si>
    <t>Suc5, Enz250</t>
  </si>
  <si>
    <t>Suc10, Enz250</t>
  </si>
  <si>
    <t>Suc50, Enz250</t>
  </si>
  <si>
    <t>Multiple comparison test (one-way ANOVA)</t>
  </si>
  <si>
    <t>Mean Diff.</t>
  </si>
  <si>
    <t>Below threshold?</t>
  </si>
  <si>
    <t>Summary</t>
  </si>
  <si>
    <t>Adjusted P Value</t>
  </si>
  <si>
    <t>5 vs. 10</t>
  </si>
  <si>
    <t>Yes</t>
  </si>
  <si>
    <t>****</t>
  </si>
  <si>
    <t>&lt;0.0001</t>
  </si>
  <si>
    <t>A-B</t>
  </si>
  <si>
    <t>5 vs. 20</t>
  </si>
  <si>
    <t>A-C</t>
  </si>
  <si>
    <t>5 vs. 50</t>
  </si>
  <si>
    <t>A-D</t>
  </si>
  <si>
    <t>10 vs. 20</t>
  </si>
  <si>
    <t>B-C</t>
  </si>
  <si>
    <t>10 vs. 50</t>
  </si>
  <si>
    <t>No</t>
  </si>
  <si>
    <t>ns</t>
  </si>
  <si>
    <t>B-D</t>
  </si>
  <si>
    <t>20 vs. 50</t>
  </si>
  <si>
    <t>C-D</t>
  </si>
  <si>
    <t>Group</t>
  </si>
  <si>
    <t>***</t>
  </si>
  <si>
    <t>10 vs. 40</t>
  </si>
  <si>
    <t>10 vs. 60</t>
  </si>
  <si>
    <t>10 vs. 80</t>
  </si>
  <si>
    <t>**</t>
  </si>
  <si>
    <t>A-E</t>
  </si>
  <si>
    <t>20 vs. 40</t>
  </si>
  <si>
    <t>20 vs. 60</t>
  </si>
  <si>
    <t>20 vs. 80</t>
  </si>
  <si>
    <t>B-E</t>
  </si>
  <si>
    <t>40 vs. 60</t>
  </si>
  <si>
    <t>40 vs. 80</t>
  </si>
  <si>
    <t>C-E</t>
  </si>
  <si>
    <t>60 vs. 80</t>
  </si>
  <si>
    <t>D-E</t>
  </si>
  <si>
    <t>Mal10, Enz100</t>
  </si>
  <si>
    <t>Mal20, Enz100</t>
  </si>
  <si>
    <t>Mal40, Enz100</t>
  </si>
  <si>
    <t>Mal80, Enz100</t>
  </si>
  <si>
    <t>Mal10, Enz200</t>
  </si>
  <si>
    <t>Mal20, Enz200</t>
  </si>
  <si>
    <t>Mal40, Enz200</t>
  </si>
  <si>
    <t>Mal80, Enz200</t>
  </si>
  <si>
    <t>Mal10, Enz300</t>
  </si>
  <si>
    <t>Mal20, Enz300</t>
  </si>
  <si>
    <t>Mal40, Enz300</t>
  </si>
  <si>
    <t>Mal80, Enz300</t>
  </si>
  <si>
    <t>Mal10</t>
  </si>
  <si>
    <t>Figure 5D: Maltase activity (various enzyme concentrations)</t>
  </si>
  <si>
    <t>Figure 5E: Maltase activity (various substrate concentrations)</t>
  </si>
  <si>
    <t>S1, E1</t>
  </si>
  <si>
    <t>Total peak area (nC*min)</t>
  </si>
  <si>
    <t>S1, E2</t>
  </si>
  <si>
    <t>R4</t>
  </si>
  <si>
    <t>R5</t>
  </si>
  <si>
    <t>R6</t>
  </si>
  <si>
    <t>S1, E3</t>
  </si>
  <si>
    <t>S2, E1</t>
  </si>
  <si>
    <t>S2, E2</t>
  </si>
  <si>
    <t>S2, E3</t>
  </si>
  <si>
    <t>S3, E1</t>
  </si>
  <si>
    <t>S3, E2</t>
  </si>
  <si>
    <t>S3, E3</t>
  </si>
  <si>
    <t>E2- Enzyme 0.420 U</t>
  </si>
  <si>
    <t>S4, E1</t>
  </si>
  <si>
    <t>S4, E2</t>
  </si>
  <si>
    <t>S4, E3</t>
  </si>
  <si>
    <t>S5, E1</t>
  </si>
  <si>
    <t>S5, E2</t>
  </si>
  <si>
    <t>S5, E3</t>
  </si>
  <si>
    <t>S1 - 0.4 mM</t>
  </si>
  <si>
    <t>S2 - 0.8 mM</t>
  </si>
  <si>
    <t>S3 - 1.2 mM</t>
  </si>
  <si>
    <t>S4 - 1.6 mM</t>
  </si>
  <si>
    <t>S5 - 2.0 mM</t>
  </si>
  <si>
    <t>E1 - Enzyme 0.280 U</t>
  </si>
  <si>
    <t>E3- Enzyme 0.560 U</t>
  </si>
  <si>
    <t>Suc20, Enz350</t>
  </si>
  <si>
    <t>HPAE-PAD Injection</t>
  </si>
  <si>
    <r>
      <t xml:space="preserve">Peak Area (nC </t>
    </r>
    <r>
      <rPr>
        <b/>
        <sz val="12"/>
        <color theme="1"/>
        <rFont val="Calibri"/>
        <family val="2"/>
      </rPr>
      <t>× min)</t>
    </r>
  </si>
  <si>
    <t>MAL-3</t>
  </si>
  <si>
    <t>MAL-4</t>
  </si>
  <si>
    <t>MAL-5</t>
  </si>
  <si>
    <t>TOTAL</t>
  </si>
  <si>
    <t>Notes:</t>
  </si>
  <si>
    <t>S = substrate; E = enzyme; R = replicate</t>
  </si>
  <si>
    <t>Six replicates are presented, with duplicate injections performed from three separate assays</t>
  </si>
  <si>
    <t>Assay 1</t>
  </si>
  <si>
    <t>Assay 2</t>
  </si>
  <si>
    <t>Assay 3</t>
  </si>
  <si>
    <t>Peak Area (nC × min)</t>
  </si>
  <si>
    <t>Sugar standards run with assay batches</t>
  </si>
  <si>
    <t>Standard Curve</t>
  </si>
  <si>
    <t>Various enzyme &amp; substrate concentrations</t>
  </si>
  <si>
    <t>Suc = sucrose substrate; Enz = enzyme; R = replicate</t>
  </si>
  <si>
    <t>Three replicates are presented, which are the mean of duplicate injections performed from three separate assays</t>
  </si>
  <si>
    <t>Mal = maltose substrate; Enz = enzyme; R = replicate</t>
  </si>
  <si>
    <t>Figures 5B &amp; 5C: Optimisation for Sucrase Activity</t>
  </si>
  <si>
    <r>
      <t xml:space="preserve">Figure 5A: Optimisation for </t>
    </r>
    <r>
      <rPr>
        <b/>
        <sz val="14"/>
        <color theme="1"/>
        <rFont val="Symbol"/>
        <family val="1"/>
        <charset val="2"/>
      </rPr>
      <t>a</t>
    </r>
    <r>
      <rPr>
        <b/>
        <sz val="14"/>
        <color theme="1"/>
        <rFont val="Arial"/>
        <family val="2"/>
      </rPr>
      <t>-Amylase Activity</t>
    </r>
  </si>
  <si>
    <t>Figures 5D &amp; 5E: Optimisation for Maltase Activity</t>
  </si>
  <si>
    <t>Figures 5F &amp; 5G: Optimisation for Isomaltase Activity</t>
  </si>
  <si>
    <t>Iso = isomaltose substrate; Enz = enzyme; R = replicate</t>
  </si>
  <si>
    <t>Enz150</t>
  </si>
  <si>
    <t>Enzyme blanks</t>
  </si>
  <si>
    <t>Fig 5A: increasing amylase activity (total product peak area) with various enzyme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</si>
</sst>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0.0%"/>
    <numFmt numFmtId="167" formatCode="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454545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i/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Symbol"/>
      <family val="1"/>
      <charset val="2"/>
    </font>
    <font>
      <b/>
      <sz val="11"/>
      <color theme="1"/>
      <name val="Arial Narrow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Symbol"/>
      <family val="1"/>
      <charset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38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Fill="1"/>
    <xf numFmtId="166" fontId="0" fillId="0" borderId="0" xfId="1" applyNumberFormat="1" applyFont="1" applyFill="1"/>
    <xf numFmtId="166" fontId="0" fillId="0" borderId="0" xfId="0" applyNumberFormat="1" applyFill="1"/>
    <xf numFmtId="0" fontId="3" fillId="0" borderId="0" xfId="0" applyFont="1" applyFill="1"/>
    <xf numFmtId="164" fontId="3" fillId="0" borderId="0" xfId="0" applyNumberFormat="1" applyFont="1" applyFill="1"/>
    <xf numFmtId="166" fontId="3" fillId="0" borderId="0" xfId="1" applyNumberFormat="1" applyFont="1" applyFill="1"/>
    <xf numFmtId="166" fontId="3" fillId="0" borderId="0" xfId="0" applyNumberFormat="1" applyFont="1" applyFill="1"/>
    <xf numFmtId="164" fontId="0" fillId="0" borderId="0" xfId="0" applyNumberFormat="1"/>
    <xf numFmtId="10" fontId="0" fillId="0" borderId="0" xfId="1" applyNumberFormat="1" applyFont="1"/>
    <xf numFmtId="166" fontId="0" fillId="0" borderId="0" xfId="1" applyNumberFormat="1" applyFont="1"/>
    <xf numFmtId="166" fontId="3" fillId="0" borderId="0" xfId="1" applyNumberFormat="1" applyFont="1"/>
    <xf numFmtId="1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9" fillId="0" borderId="0" xfId="0" applyFont="1" applyFill="1"/>
    <xf numFmtId="0" fontId="11" fillId="0" borderId="0" xfId="2" applyFont="1" applyFill="1" applyBorder="1" applyAlignment="1">
      <alignment horizontal="center"/>
    </xf>
    <xf numFmtId="164" fontId="11" fillId="0" borderId="0" xfId="2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Border="1"/>
    <xf numFmtId="164" fontId="9" fillId="0" borderId="0" xfId="0" applyNumberFormat="1" applyFont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6" fontId="9" fillId="0" borderId="5" xfId="1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Border="1" applyAlignment="1">
      <alignment horizontal="center"/>
    </xf>
    <xf numFmtId="9" fontId="9" fillId="0" borderId="0" xfId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9" fillId="0" borderId="5" xfId="0" applyNumberFormat="1" applyFont="1" applyFill="1" applyBorder="1" applyAlignment="1">
      <alignment horizontal="center"/>
    </xf>
    <xf numFmtId="166" fontId="9" fillId="0" borderId="0" xfId="1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/>
    </xf>
    <xf numFmtId="167" fontId="9" fillId="0" borderId="7" xfId="0" applyNumberFormat="1" applyFont="1" applyFill="1" applyBorder="1" applyAlignment="1">
      <alignment horizontal="center"/>
    </xf>
    <xf numFmtId="167" fontId="9" fillId="0" borderId="8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Fill="1"/>
    <xf numFmtId="0" fontId="20" fillId="0" borderId="0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164" fontId="19" fillId="0" borderId="24" xfId="0" applyNumberFormat="1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2" xfId="0" applyNumberFormat="1" applyFont="1" applyBorder="1" applyAlignment="1">
      <alignment horizontal="center" vertical="center"/>
    </xf>
    <xf numFmtId="10" fontId="19" fillId="0" borderId="16" xfId="1" applyNumberFormat="1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18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 vertical="center"/>
    </xf>
    <xf numFmtId="10" fontId="19" fillId="0" borderId="18" xfId="1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19" fillId="0" borderId="19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165" fontId="19" fillId="0" borderId="12" xfId="0" applyNumberFormat="1" applyFont="1" applyBorder="1" applyAlignment="1">
      <alignment horizontal="center" vertical="center"/>
    </xf>
    <xf numFmtId="165" fontId="19" fillId="0" borderId="22" xfId="0" applyNumberFormat="1" applyFont="1" applyBorder="1" applyAlignment="1">
      <alignment horizontal="center" vertical="center"/>
    </xf>
    <xf numFmtId="165" fontId="19" fillId="0" borderId="17" xfId="0" applyNumberFormat="1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9" fontId="9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65" fontId="19" fillId="0" borderId="21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0" fontId="19" fillId="0" borderId="15" xfId="1" applyNumberFormat="1" applyFont="1" applyBorder="1" applyAlignment="1">
      <alignment horizontal="center" vertical="center"/>
    </xf>
    <xf numFmtId="165" fontId="19" fillId="0" borderId="25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/>
    </xf>
    <xf numFmtId="0" fontId="0" fillId="5" borderId="0" xfId="0" applyFill="1"/>
    <xf numFmtId="0" fontId="0" fillId="3" borderId="0" xfId="0" applyFill="1"/>
    <xf numFmtId="0" fontId="10" fillId="3" borderId="12" xfId="0" applyFont="1" applyFill="1" applyBorder="1" applyAlignment="1">
      <alignment horizontal="left"/>
    </xf>
    <xf numFmtId="0" fontId="0" fillId="3" borderId="12" xfId="0" applyFill="1" applyBorder="1"/>
    <xf numFmtId="0" fontId="10" fillId="7" borderId="12" xfId="0" applyFont="1" applyFill="1" applyBorder="1" applyAlignment="1">
      <alignment horizontal="left"/>
    </xf>
    <xf numFmtId="0" fontId="9" fillId="7" borderId="12" xfId="0" applyFont="1" applyFill="1" applyBorder="1" applyAlignment="1">
      <alignment horizontal="center"/>
    </xf>
    <xf numFmtId="0" fontId="0" fillId="7" borderId="12" xfId="0" applyFill="1" applyBorder="1"/>
    <xf numFmtId="0" fontId="0" fillId="5" borderId="12" xfId="0" applyFill="1" applyBorder="1"/>
    <xf numFmtId="0" fontId="0" fillId="0" borderId="1" xfId="0" applyBorder="1"/>
    <xf numFmtId="165" fontId="3" fillId="0" borderId="0" xfId="0" applyNumberFormat="1" applyFont="1" applyBorder="1"/>
    <xf numFmtId="166" fontId="0" fillId="0" borderId="0" xfId="1" applyNumberFormat="1" applyFont="1" applyBorder="1"/>
    <xf numFmtId="0" fontId="0" fillId="0" borderId="4" xfId="0" applyBorder="1"/>
    <xf numFmtId="165" fontId="0" fillId="0" borderId="0" xfId="0" applyNumberFormat="1" applyBorder="1"/>
    <xf numFmtId="0" fontId="0" fillId="0" borderId="6" xfId="0" applyBorder="1"/>
    <xf numFmtId="0" fontId="17" fillId="0" borderId="29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9" fillId="0" borderId="27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0" xfId="0" applyBorder="1"/>
    <xf numFmtId="2" fontId="10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167" fontId="9" fillId="0" borderId="3" xfId="0" applyNumberFormat="1" applyFont="1" applyFill="1" applyBorder="1" applyAlignment="1">
      <alignment horizontal="center"/>
    </xf>
    <xf numFmtId="166" fontId="9" fillId="0" borderId="3" xfId="1" applyNumberFormat="1" applyFont="1" applyFill="1" applyBorder="1" applyAlignment="1">
      <alignment horizontal="center"/>
    </xf>
    <xf numFmtId="166" fontId="9" fillId="0" borderId="8" xfId="1" applyNumberFormat="1" applyFont="1" applyFill="1" applyBorder="1" applyAlignment="1">
      <alignment horizontal="center"/>
    </xf>
    <xf numFmtId="164" fontId="9" fillId="7" borderId="4" xfId="0" applyNumberFormat="1" applyFont="1" applyFill="1" applyBorder="1" applyAlignment="1">
      <alignment horizontal="center"/>
    </xf>
    <xf numFmtId="164" fontId="9" fillId="7" borderId="0" xfId="0" applyNumberFormat="1" applyFont="1" applyFill="1" applyBorder="1" applyAlignment="1">
      <alignment horizontal="center"/>
    </xf>
    <xf numFmtId="164" fontId="9" fillId="7" borderId="5" xfId="0" applyNumberFormat="1" applyFont="1" applyFill="1" applyBorder="1" applyAlignment="1">
      <alignment horizontal="center"/>
    </xf>
    <xf numFmtId="164" fontId="9" fillId="7" borderId="6" xfId="0" applyNumberFormat="1" applyFont="1" applyFill="1" applyBorder="1" applyAlignment="1">
      <alignment horizontal="center"/>
    </xf>
    <xf numFmtId="164" fontId="9" fillId="7" borderId="7" xfId="0" applyNumberFormat="1" applyFont="1" applyFill="1" applyBorder="1" applyAlignment="1">
      <alignment horizontal="center"/>
    </xf>
    <xf numFmtId="164" fontId="9" fillId="7" borderId="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2" fontId="10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164" fontId="10" fillId="0" borderId="7" xfId="0" applyNumberFormat="1" applyFont="1" applyFill="1" applyBorder="1" applyAlignment="1">
      <alignment horizontal="center"/>
    </xf>
    <xf numFmtId="0" fontId="0" fillId="0" borderId="26" xfId="0" applyBorder="1"/>
    <xf numFmtId="0" fontId="9" fillId="0" borderId="28" xfId="0" applyFont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2" fontId="9" fillId="0" borderId="28" xfId="0" applyNumberFormat="1" applyFont="1" applyFill="1" applyBorder="1" applyAlignment="1">
      <alignment horizontal="center"/>
    </xf>
    <xf numFmtId="166" fontId="9" fillId="0" borderId="27" xfId="1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8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0" fontId="0" fillId="0" borderId="13" xfId="0" applyBorder="1"/>
    <xf numFmtId="167" fontId="9" fillId="0" borderId="26" xfId="0" applyNumberFormat="1" applyFont="1" applyFill="1" applyBorder="1" applyAlignment="1">
      <alignment horizontal="center"/>
    </xf>
    <xf numFmtId="167" fontId="9" fillId="0" borderId="28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164" fontId="10" fillId="0" borderId="2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/>
    <xf numFmtId="0" fontId="27" fillId="6" borderId="12" xfId="0" applyFont="1" applyFill="1" applyBorder="1" applyAlignment="1">
      <alignment horizontal="left"/>
    </xf>
    <xf numFmtId="0" fontId="27" fillId="6" borderId="12" xfId="0" applyFont="1" applyFill="1" applyBorder="1"/>
    <xf numFmtId="0" fontId="27" fillId="6" borderId="12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/>
    <xf numFmtId="0" fontId="26" fillId="0" borderId="0" xfId="0" applyFont="1" applyBorder="1" applyAlignment="1">
      <alignment horizontal="left"/>
    </xf>
    <xf numFmtId="0" fontId="26" fillId="0" borderId="0" xfId="0" applyFont="1" applyBorder="1"/>
    <xf numFmtId="0" fontId="26" fillId="0" borderId="12" xfId="0" applyFont="1" applyBorder="1" applyAlignment="1"/>
    <xf numFmtId="165" fontId="23" fillId="0" borderId="0" xfId="0" applyNumberFormat="1" applyFont="1" applyFill="1" applyBorder="1" applyAlignment="1">
      <alignment horizontal="center" vertical="center"/>
    </xf>
    <xf numFmtId="165" fontId="9" fillId="7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165" fontId="9" fillId="7" borderId="7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6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0" fillId="5" borderId="12" xfId="0" applyFont="1" applyFill="1" applyBorder="1"/>
    <xf numFmtId="0" fontId="0" fillId="5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center"/>
    </xf>
    <xf numFmtId="0" fontId="0" fillId="7" borderId="12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center"/>
    </xf>
    <xf numFmtId="0" fontId="0" fillId="3" borderId="12" xfId="0" applyFont="1" applyFill="1" applyBorder="1"/>
    <xf numFmtId="0" fontId="32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5" borderId="12" xfId="0" applyFont="1" applyFill="1" applyBorder="1" applyAlignment="1">
      <alignment horizontal="left"/>
    </xf>
    <xf numFmtId="0" fontId="0" fillId="0" borderId="0" xfId="0" applyFont="1" applyFill="1" applyBorder="1"/>
    <xf numFmtId="0" fontId="0" fillId="7" borderId="12" xfId="0" applyFont="1" applyFill="1" applyBorder="1" applyAlignment="1">
      <alignment horizontal="left"/>
    </xf>
    <xf numFmtId="0" fontId="0" fillId="3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/>
    <xf numFmtId="0" fontId="1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64" fontId="3" fillId="5" borderId="12" xfId="0" applyNumberFormat="1" applyFont="1" applyFill="1" applyBorder="1" applyAlignment="1">
      <alignment horizontal="center"/>
    </xf>
    <xf numFmtId="164" fontId="0" fillId="5" borderId="1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7" borderId="1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3" borderId="12" xfId="0" applyNumberFormat="1" applyFont="1" applyFill="1" applyBorder="1" applyAlignment="1">
      <alignment horizontal="center"/>
    </xf>
    <xf numFmtId="164" fontId="3" fillId="7" borderId="12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 vertical="center" wrapText="1"/>
    </xf>
    <xf numFmtId="164" fontId="3" fillId="3" borderId="12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165" fontId="0" fillId="7" borderId="0" xfId="0" applyNumberFormat="1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165" fontId="34" fillId="0" borderId="7" xfId="0" applyNumberFormat="1" applyFont="1" applyBorder="1" applyAlignment="1">
      <alignment horizontal="center"/>
    </xf>
    <xf numFmtId="165" fontId="34" fillId="0" borderId="8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30" fillId="5" borderId="12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30" fillId="7" borderId="12" xfId="0" applyFont="1" applyFill="1" applyBorder="1" applyAlignment="1">
      <alignment horizontal="left"/>
    </xf>
    <xf numFmtId="0" fontId="30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8" fillId="6" borderId="12" xfId="0" applyFont="1" applyFill="1" applyBorder="1" applyAlignment="1">
      <alignment horizontal="left"/>
    </xf>
    <xf numFmtId="0" fontId="38" fillId="6" borderId="12" xfId="0" applyFont="1" applyFill="1" applyBorder="1"/>
    <xf numFmtId="0" fontId="38" fillId="6" borderId="12" xfId="0" applyFont="1" applyFill="1" applyBorder="1" applyAlignment="1">
      <alignment wrapText="1"/>
    </xf>
    <xf numFmtId="0" fontId="5" fillId="0" borderId="0" xfId="0" applyFont="1" applyFill="1" applyBorder="1"/>
    <xf numFmtId="164" fontId="30" fillId="5" borderId="12" xfId="0" applyNumberFormat="1" applyFont="1" applyFill="1" applyBorder="1" applyAlignment="1">
      <alignment horizontal="center"/>
    </xf>
    <xf numFmtId="164" fontId="30" fillId="7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164" fontId="8" fillId="3" borderId="12" xfId="0" applyNumberFormat="1" applyFon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31" fillId="5" borderId="1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" fontId="10" fillId="0" borderId="4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" fontId="10" fillId="0" borderId="1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/>
    <xf numFmtId="0" fontId="0" fillId="0" borderId="10" xfId="0" applyBorder="1" applyAlignment="1"/>
    <xf numFmtId="0" fontId="0" fillId="4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6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7" borderId="26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/>
    </xf>
    <xf numFmtId="0" fontId="9" fillId="7" borderId="2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28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Glucose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2961106205556"/>
          <c:y val="0.12993319214342308"/>
          <c:w val="0.83591239622138735"/>
          <c:h val="0.690733314689470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712023033011545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'5B&amp;C Sucrase'!$M$96:$M$101</c:f>
              <c:numCache>
                <c:formatCode>0.000</c:formatCode>
                <c:ptCount val="6"/>
                <c:pt idx="0">
                  <c:v>0.55500000000000005</c:v>
                </c:pt>
                <c:pt idx="1">
                  <c:v>2.7750000000000004</c:v>
                </c:pt>
                <c:pt idx="2">
                  <c:v>5.5500000000000007</c:v>
                </c:pt>
                <c:pt idx="3">
                  <c:v>13.875000000000002</c:v>
                </c:pt>
                <c:pt idx="4">
                  <c:v>27.750000000000004</c:v>
                </c:pt>
                <c:pt idx="5">
                  <c:v>55.500000000000007</c:v>
                </c:pt>
              </c:numCache>
            </c:numRef>
          </c:xVal>
          <c:yVal>
            <c:numRef>
              <c:f>'5B&amp;C Sucrase'!$R$96:$R$101</c:f>
              <c:numCache>
                <c:formatCode>0.0000</c:formatCode>
                <c:ptCount val="6"/>
                <c:pt idx="0">
                  <c:v>0.13063333333333335</c:v>
                </c:pt>
                <c:pt idx="1">
                  <c:v>0.68089999999999995</c:v>
                </c:pt>
                <c:pt idx="2">
                  <c:v>1.3290333333333333</c:v>
                </c:pt>
                <c:pt idx="3">
                  <c:v>3.2741333333333333</c:v>
                </c:pt>
                <c:pt idx="4">
                  <c:v>6.367</c:v>
                </c:pt>
                <c:pt idx="5">
                  <c:v>11.954099999999999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1F-471A-AB4F-A0ECB89C4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[Sugar]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10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Glucose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2961106205556"/>
          <c:y val="0.12993319214342308"/>
          <c:w val="0.83591239622138735"/>
          <c:h val="0.690733314689470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712023033011545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'5D&amp;E Maltase'!$M$78:$M$83</c:f>
              <c:numCache>
                <c:formatCode>0.000</c:formatCode>
                <c:ptCount val="6"/>
                <c:pt idx="0">
                  <c:v>0.55500000000000005</c:v>
                </c:pt>
                <c:pt idx="1">
                  <c:v>2.7750000000000004</c:v>
                </c:pt>
                <c:pt idx="2">
                  <c:v>5.5500000000000007</c:v>
                </c:pt>
                <c:pt idx="3">
                  <c:v>13.875000000000002</c:v>
                </c:pt>
                <c:pt idx="4">
                  <c:v>27.750000000000004</c:v>
                </c:pt>
                <c:pt idx="5">
                  <c:v>55.500000000000007</c:v>
                </c:pt>
              </c:numCache>
            </c:numRef>
          </c:xVal>
          <c:yVal>
            <c:numRef>
              <c:f>'5D&amp;E Maltase'!$R$78:$R$83</c:f>
              <c:numCache>
                <c:formatCode>0.0000</c:formatCode>
                <c:ptCount val="6"/>
                <c:pt idx="0">
                  <c:v>0.13063333333333335</c:v>
                </c:pt>
                <c:pt idx="1">
                  <c:v>0.68089999999999995</c:v>
                </c:pt>
                <c:pt idx="2">
                  <c:v>1.3290333333333333</c:v>
                </c:pt>
                <c:pt idx="3">
                  <c:v>3.2741333333333333</c:v>
                </c:pt>
                <c:pt idx="4">
                  <c:v>6.367</c:v>
                </c:pt>
                <c:pt idx="5">
                  <c:v>11.954099999999999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7F-4E88-9A6E-9EC94B0D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[Sugar]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10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Glucose</a:t>
            </a:r>
          </a:p>
        </c:rich>
      </c:tx>
      <c:layout>
        <c:manualLayout>
          <c:xMode val="edge"/>
          <c:yMode val="edge"/>
          <c:x val="0.4189374453193350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2961106205556"/>
          <c:y val="0.12993319214342308"/>
          <c:w val="0.83591239622138735"/>
          <c:h val="0.69073331468947075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5712023033011545E-2"/>
                  <c:y val="0.401718958207147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'5F&amp;G Isomaltase'!$N$78:$N$83</c:f>
              <c:numCache>
                <c:formatCode>0.000</c:formatCode>
                <c:ptCount val="6"/>
                <c:pt idx="0">
                  <c:v>0.55500000000000005</c:v>
                </c:pt>
                <c:pt idx="1">
                  <c:v>2.7750000000000004</c:v>
                </c:pt>
                <c:pt idx="2">
                  <c:v>5.5500000000000007</c:v>
                </c:pt>
                <c:pt idx="3">
                  <c:v>13.875000000000002</c:v>
                </c:pt>
                <c:pt idx="4">
                  <c:v>27.750000000000004</c:v>
                </c:pt>
                <c:pt idx="5">
                  <c:v>55.500000000000007</c:v>
                </c:pt>
              </c:numCache>
            </c:numRef>
          </c:xVal>
          <c:yVal>
            <c:numRef>
              <c:f>'5F&amp;G Isomaltase'!$S$78:$S$83</c:f>
              <c:numCache>
                <c:formatCode>0.0000</c:formatCode>
                <c:ptCount val="6"/>
                <c:pt idx="0">
                  <c:v>0.13063333333333335</c:v>
                </c:pt>
                <c:pt idx="1">
                  <c:v>0.68089999999999995</c:v>
                </c:pt>
                <c:pt idx="2">
                  <c:v>1.3290333333333333</c:v>
                </c:pt>
                <c:pt idx="3">
                  <c:v>3.2741333333333333</c:v>
                </c:pt>
                <c:pt idx="4">
                  <c:v>6.367</c:v>
                </c:pt>
                <c:pt idx="5">
                  <c:v>11.954099999999999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B5-4A30-AB17-580FAAB53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5593584"/>
        <c:axId val="655589648"/>
      </c:scatterChart>
      <c:valAx>
        <c:axId val="65559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[Sugar]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89648"/>
        <c:crosses val="autoZero"/>
        <c:crossBetween val="midCat"/>
        <c:majorUnit val="10"/>
      </c:valAx>
      <c:valAx>
        <c:axId val="6555896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b="1"/>
                  <a:t>Peak Area (nC*min)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5559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</xdr:row>
          <xdr:rowOff>57150</xdr:rowOff>
        </xdr:from>
        <xdr:to>
          <xdr:col>23</xdr:col>
          <xdr:colOff>552450</xdr:colOff>
          <xdr:row>26</xdr:row>
          <xdr:rowOff>9525</xdr:rowOff>
        </xdr:to>
        <xdr:sp macro="" textlink="">
          <xdr:nvSpPr>
            <xdr:cNvPr id="15364" name="Object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102</xdr:row>
      <xdr:rowOff>66674</xdr:rowOff>
    </xdr:from>
    <xdr:to>
      <xdr:col>17</xdr:col>
      <xdr:colOff>704851</xdr:colOff>
      <xdr:row>119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32</xdr:row>
          <xdr:rowOff>38100</xdr:rowOff>
        </xdr:from>
        <xdr:to>
          <xdr:col>16</xdr:col>
          <xdr:colOff>57150</xdr:colOff>
          <xdr:row>45</xdr:row>
          <xdr:rowOff>57150</xdr:rowOff>
        </xdr:to>
        <xdr:sp macro="" textlink="">
          <xdr:nvSpPr>
            <xdr:cNvPr id="10251" name="Object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1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10</xdr:col>
          <xdr:colOff>276225</xdr:colOff>
          <xdr:row>45</xdr:row>
          <xdr:rowOff>76200</xdr:rowOff>
        </xdr:to>
        <xdr:sp macro="" textlink="">
          <xdr:nvSpPr>
            <xdr:cNvPr id="10253" name="Object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1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84</xdr:row>
      <xdr:rowOff>66674</xdr:rowOff>
    </xdr:from>
    <xdr:to>
      <xdr:col>17</xdr:col>
      <xdr:colOff>704851</xdr:colOff>
      <xdr:row>101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571500</xdr:colOff>
          <xdr:row>40</xdr:row>
          <xdr:rowOff>28575</xdr:rowOff>
        </xdr:to>
        <xdr:sp macro="" textlink="">
          <xdr:nvSpPr>
            <xdr:cNvPr id="14344" name="Object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43</xdr:row>
          <xdr:rowOff>47625</xdr:rowOff>
        </xdr:from>
        <xdr:to>
          <xdr:col>8</xdr:col>
          <xdr:colOff>600075</xdr:colOff>
          <xdr:row>55</xdr:row>
          <xdr:rowOff>152400</xdr:rowOff>
        </xdr:to>
        <xdr:sp macro="" textlink="">
          <xdr:nvSpPr>
            <xdr:cNvPr id="14346" name="Object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2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84</xdr:row>
      <xdr:rowOff>66674</xdr:rowOff>
    </xdr:from>
    <xdr:to>
      <xdr:col>18</xdr:col>
      <xdr:colOff>704851</xdr:colOff>
      <xdr:row>101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9</xdr:col>
          <xdr:colOff>523875</xdr:colOff>
          <xdr:row>58</xdr:row>
          <xdr:rowOff>161925</xdr:rowOff>
        </xdr:to>
        <xdr:sp macro="" textlink="">
          <xdr:nvSpPr>
            <xdr:cNvPr id="13321" name="Object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3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11</xdr:col>
          <xdr:colOff>266700</xdr:colOff>
          <xdr:row>42</xdr:row>
          <xdr:rowOff>123825</xdr:rowOff>
        </xdr:to>
        <xdr:sp macro="" textlink="">
          <xdr:nvSpPr>
            <xdr:cNvPr id="13324" name="Object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3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5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7.bin"/><Relationship Id="rId5" Type="http://schemas.openxmlformats.org/officeDocument/2006/relationships/image" Target="../media/image6.emf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2C10C-B8C5-42ED-A4AB-F210E92DDD77}">
  <dimension ref="A1:P100"/>
  <sheetViews>
    <sheetView tabSelected="1" zoomScale="85" zoomScaleNormal="85" workbookViewId="0">
      <selection activeCell="P28" sqref="P28"/>
    </sheetView>
  </sheetViews>
  <sheetFormatPr defaultRowHeight="15"/>
  <cols>
    <col min="1" max="1" width="10.85546875" customWidth="1"/>
    <col min="6" max="6" width="9.140625" style="3"/>
    <col min="8" max="8" width="21.28515625" customWidth="1"/>
  </cols>
  <sheetData>
    <row r="1" spans="1:16" ht="18">
      <c r="A1" s="145" t="s">
        <v>176</v>
      </c>
    </row>
    <row r="2" spans="1:16">
      <c r="H2" s="2" t="s">
        <v>162</v>
      </c>
    </row>
    <row r="3" spans="1:16" ht="15" customHeight="1">
      <c r="A3" s="296" t="s">
        <v>156</v>
      </c>
      <c r="B3" s="295" t="s">
        <v>157</v>
      </c>
      <c r="C3" s="295"/>
      <c r="D3" s="295"/>
      <c r="E3" s="295"/>
      <c r="F3" s="295"/>
      <c r="H3" t="s">
        <v>163</v>
      </c>
    </row>
    <row r="4" spans="1:16" ht="15" customHeight="1">
      <c r="A4" s="296"/>
      <c r="B4" s="295"/>
      <c r="C4" s="295"/>
      <c r="D4" s="295"/>
      <c r="E4" s="295"/>
      <c r="F4" s="295"/>
      <c r="H4" t="s">
        <v>164</v>
      </c>
    </row>
    <row r="5" spans="1:16" ht="15.75">
      <c r="A5" s="296"/>
      <c r="B5" s="199" t="s">
        <v>3</v>
      </c>
      <c r="C5" s="199" t="s">
        <v>158</v>
      </c>
      <c r="D5" s="199" t="s">
        <v>159</v>
      </c>
      <c r="E5" s="199" t="s">
        <v>160</v>
      </c>
      <c r="F5" s="200" t="s">
        <v>161</v>
      </c>
    </row>
    <row r="6" spans="1:16">
      <c r="A6" t="s">
        <v>128</v>
      </c>
      <c r="B6" s="4">
        <v>0.378</v>
      </c>
      <c r="C6" s="4">
        <v>0.98560000000000003</v>
      </c>
      <c r="D6" s="4">
        <v>0.77610000000000001</v>
      </c>
      <c r="E6" s="4">
        <v>0.1421</v>
      </c>
      <c r="F6" s="198">
        <f>SUM(B6:E6)</f>
        <v>2.2818000000000001</v>
      </c>
      <c r="I6" s="294" t="s">
        <v>129</v>
      </c>
      <c r="J6" s="294"/>
      <c r="K6" s="294"/>
      <c r="L6" s="294"/>
      <c r="M6" s="294"/>
      <c r="N6" s="294"/>
      <c r="P6" s="230" t="s">
        <v>182</v>
      </c>
    </row>
    <row r="7" spans="1:16">
      <c r="A7" t="s">
        <v>130</v>
      </c>
      <c r="B7" s="4">
        <v>0.71840000000000004</v>
      </c>
      <c r="C7" s="4">
        <v>1.7303999999999999</v>
      </c>
      <c r="D7" s="4">
        <v>1.3106</v>
      </c>
      <c r="E7" s="4">
        <v>0.13189999999999999</v>
      </c>
      <c r="F7" s="198">
        <f t="shared" ref="F7:F20" si="0">SUM(B7:E7)</f>
        <v>3.8912999999999998</v>
      </c>
      <c r="H7" s="107" t="s">
        <v>153</v>
      </c>
      <c r="I7" s="107" t="s">
        <v>21</v>
      </c>
      <c r="J7" s="107" t="s">
        <v>20</v>
      </c>
      <c r="K7" s="107" t="s">
        <v>22</v>
      </c>
      <c r="L7" s="107" t="s">
        <v>131</v>
      </c>
      <c r="M7" s="107" t="s">
        <v>132</v>
      </c>
      <c r="N7" s="107" t="s">
        <v>133</v>
      </c>
    </row>
    <row r="8" spans="1:16">
      <c r="A8" t="s">
        <v>134</v>
      </c>
      <c r="B8" s="4">
        <v>1.3811</v>
      </c>
      <c r="C8" s="4">
        <v>2.8714</v>
      </c>
      <c r="D8" s="4">
        <v>1.9679</v>
      </c>
      <c r="E8" s="4">
        <v>0.1447</v>
      </c>
      <c r="F8" s="198">
        <f t="shared" si="0"/>
        <v>6.3651</v>
      </c>
      <c r="H8" s="106" t="s">
        <v>148</v>
      </c>
      <c r="I8" s="4">
        <v>2.2694999999999999</v>
      </c>
      <c r="J8" s="4">
        <v>2.2818000000000001</v>
      </c>
      <c r="K8" s="4">
        <v>2.2557</v>
      </c>
      <c r="L8" s="4">
        <v>2.3298000000000001</v>
      </c>
      <c r="M8" s="4">
        <v>2.2427999999999999</v>
      </c>
      <c r="N8" s="4">
        <v>2.218</v>
      </c>
    </row>
    <row r="9" spans="1:16">
      <c r="A9" t="s">
        <v>135</v>
      </c>
      <c r="B9" s="4">
        <v>0.44950000000000001</v>
      </c>
      <c r="C9" s="4">
        <v>1.2428999999999999</v>
      </c>
      <c r="D9" s="4">
        <v>1.0210999999999999</v>
      </c>
      <c r="E9" s="4">
        <v>0.1883</v>
      </c>
      <c r="F9" s="198">
        <f t="shared" si="0"/>
        <v>2.9017999999999997</v>
      </c>
      <c r="H9" s="106" t="s">
        <v>149</v>
      </c>
      <c r="I9" s="4">
        <v>2.7601</v>
      </c>
      <c r="J9" s="4">
        <v>2.9017999999999997</v>
      </c>
      <c r="K9" s="4">
        <v>2.9108999999999998</v>
      </c>
      <c r="L9" s="4">
        <v>2.8169000000000004</v>
      </c>
      <c r="M9" s="4">
        <v>2.98</v>
      </c>
      <c r="N9" s="4">
        <v>2.8895</v>
      </c>
    </row>
    <row r="10" spans="1:16">
      <c r="A10" t="s">
        <v>136</v>
      </c>
      <c r="B10" s="4">
        <v>0.96850000000000003</v>
      </c>
      <c r="C10" s="4">
        <v>2.5034999999999998</v>
      </c>
      <c r="D10" s="4">
        <v>1.9059999999999999</v>
      </c>
      <c r="E10" s="4">
        <v>0.18659999999999999</v>
      </c>
      <c r="F10" s="198">
        <f t="shared" si="0"/>
        <v>5.5646000000000004</v>
      </c>
      <c r="H10" s="106" t="s">
        <v>150</v>
      </c>
      <c r="I10" s="4">
        <v>3.1110999999999995</v>
      </c>
      <c r="J10" s="4">
        <v>3.1840999999999999</v>
      </c>
      <c r="K10" s="4">
        <v>3.1823999999999999</v>
      </c>
      <c r="L10" s="4">
        <v>3.2386999999999997</v>
      </c>
      <c r="M10" s="4">
        <v>3.1648000000000001</v>
      </c>
      <c r="N10" s="4">
        <v>3.1420999999999997</v>
      </c>
    </row>
    <row r="11" spans="1:16">
      <c r="A11" t="s">
        <v>137</v>
      </c>
      <c r="B11" s="4">
        <v>1.7410000000000001</v>
      </c>
      <c r="C11" s="4">
        <v>3.9077000000000002</v>
      </c>
      <c r="D11" s="4">
        <v>2.8066</v>
      </c>
      <c r="E11" s="4">
        <v>0.21049999999999999</v>
      </c>
      <c r="F11" s="198">
        <f t="shared" si="0"/>
        <v>8.6657999999999991</v>
      </c>
      <c r="H11" s="106" t="s">
        <v>151</v>
      </c>
      <c r="I11" s="4">
        <v>3.1773999999999996</v>
      </c>
      <c r="J11" s="4">
        <v>3.202</v>
      </c>
      <c r="K11" s="4">
        <v>3.1959</v>
      </c>
      <c r="L11" s="4">
        <v>3.2408000000000001</v>
      </c>
      <c r="M11" s="4">
        <v>3.1962000000000002</v>
      </c>
      <c r="N11" s="4">
        <v>3.1306000000000003</v>
      </c>
    </row>
    <row r="12" spans="1:16">
      <c r="A12" t="s">
        <v>138</v>
      </c>
      <c r="B12" s="4">
        <v>0.49149999999999999</v>
      </c>
      <c r="C12" s="4">
        <v>1.3536999999999999</v>
      </c>
      <c r="D12" s="4">
        <v>1.1519999999999999</v>
      </c>
      <c r="E12" s="4">
        <v>0.18690000000000001</v>
      </c>
      <c r="F12" s="198">
        <f t="shared" si="0"/>
        <v>3.1840999999999999</v>
      </c>
      <c r="H12" s="106" t="s">
        <v>152</v>
      </c>
      <c r="I12" s="4">
        <v>3.7738</v>
      </c>
      <c r="J12" s="4">
        <v>3.8931999999999998</v>
      </c>
      <c r="K12" s="4">
        <v>3.8960000000000004</v>
      </c>
      <c r="L12" s="4">
        <v>3.9083000000000001</v>
      </c>
      <c r="M12" s="4">
        <v>3.9027000000000003</v>
      </c>
      <c r="N12" s="4">
        <v>3.8929999999999998</v>
      </c>
    </row>
    <row r="13" spans="1:16">
      <c r="A13" t="s">
        <v>139</v>
      </c>
      <c r="B13" s="4">
        <v>1.1113</v>
      </c>
      <c r="C13" s="4">
        <v>2.9586000000000001</v>
      </c>
      <c r="D13" s="4">
        <v>2.3201999999999998</v>
      </c>
      <c r="E13" s="4">
        <v>0.27900000000000003</v>
      </c>
      <c r="F13" s="198">
        <f t="shared" si="0"/>
        <v>6.6691000000000003</v>
      </c>
      <c r="I13" s="4"/>
      <c r="J13" s="4"/>
      <c r="K13" s="4"/>
      <c r="L13" s="4"/>
      <c r="M13" s="4"/>
      <c r="N13" s="4"/>
    </row>
    <row r="14" spans="1:16">
      <c r="A14" t="s">
        <v>140</v>
      </c>
      <c r="B14" s="4">
        <v>2.0381</v>
      </c>
      <c r="C14" s="4">
        <v>4.8075000000000001</v>
      </c>
      <c r="D14" s="4">
        <v>3.5461999999999998</v>
      </c>
      <c r="E14" s="4">
        <v>0.32190000000000002</v>
      </c>
      <c r="F14" s="198">
        <f t="shared" si="0"/>
        <v>10.713699999999999</v>
      </c>
      <c r="H14" s="107" t="s">
        <v>141</v>
      </c>
      <c r="I14" s="4"/>
      <c r="J14" s="4"/>
      <c r="K14" s="4"/>
      <c r="L14" s="4"/>
      <c r="M14" s="4"/>
      <c r="N14" s="4"/>
    </row>
    <row r="15" spans="1:16">
      <c r="A15" t="s">
        <v>142</v>
      </c>
      <c r="B15" s="4">
        <v>0.49419999999999997</v>
      </c>
      <c r="C15" s="4">
        <v>1.3648</v>
      </c>
      <c r="D15" s="4">
        <v>1.1505000000000001</v>
      </c>
      <c r="E15" s="4">
        <v>0.1925</v>
      </c>
      <c r="F15" s="198">
        <f t="shared" si="0"/>
        <v>3.202</v>
      </c>
      <c r="H15" s="106" t="s">
        <v>148</v>
      </c>
      <c r="I15" s="4">
        <v>3.7612000000000001</v>
      </c>
      <c r="J15" s="4">
        <v>3.8912999999999998</v>
      </c>
      <c r="K15" s="4">
        <v>3.8221999999999996</v>
      </c>
      <c r="L15" s="4">
        <v>3.8605</v>
      </c>
      <c r="M15" s="4">
        <v>3.8294999999999999</v>
      </c>
      <c r="N15" s="4">
        <v>3.8477999999999999</v>
      </c>
    </row>
    <row r="16" spans="1:16">
      <c r="A16" t="s">
        <v>143</v>
      </c>
      <c r="B16" s="4">
        <v>1.4152</v>
      </c>
      <c r="C16" s="4">
        <v>3.8206000000000002</v>
      </c>
      <c r="D16" s="4">
        <v>3.1238000000000001</v>
      </c>
      <c r="E16" s="4">
        <v>0.34660000000000002</v>
      </c>
      <c r="F16" s="198">
        <f t="shared" si="0"/>
        <v>8.7062000000000008</v>
      </c>
      <c r="H16" s="106" t="s">
        <v>149</v>
      </c>
      <c r="I16" s="4">
        <v>5.4099000000000004</v>
      </c>
      <c r="J16" s="4">
        <v>5.5646000000000004</v>
      </c>
      <c r="K16" s="4">
        <v>5.5156999999999998</v>
      </c>
      <c r="L16" s="4">
        <v>5.5152000000000001</v>
      </c>
      <c r="M16" s="4">
        <v>5.5133000000000001</v>
      </c>
      <c r="N16" s="4">
        <v>5.5739999999999998</v>
      </c>
    </row>
    <row r="17" spans="1:14">
      <c r="A17" t="s">
        <v>144</v>
      </c>
      <c r="B17" s="4">
        <v>2.6053000000000002</v>
      </c>
      <c r="C17" s="4">
        <v>6.4526000000000003</v>
      </c>
      <c r="D17" s="4">
        <v>4.9805000000000001</v>
      </c>
      <c r="E17" s="4">
        <v>0.5101</v>
      </c>
      <c r="F17" s="198">
        <f t="shared" si="0"/>
        <v>14.548499999999999</v>
      </c>
      <c r="H17" s="106" t="s">
        <v>150</v>
      </c>
      <c r="I17" s="4">
        <v>6.5451999999999995</v>
      </c>
      <c r="J17" s="4">
        <v>6.6691000000000003</v>
      </c>
      <c r="K17" s="4">
        <v>6.6315</v>
      </c>
      <c r="L17" s="4">
        <v>6.6341000000000001</v>
      </c>
      <c r="M17" s="4">
        <v>6.6974</v>
      </c>
      <c r="N17" s="4">
        <v>6.6074999999999999</v>
      </c>
    </row>
    <row r="18" spans="1:14">
      <c r="A18" t="s">
        <v>145</v>
      </c>
      <c r="B18" s="4">
        <v>0.59430000000000005</v>
      </c>
      <c r="C18" s="4">
        <v>1.6476</v>
      </c>
      <c r="D18" s="4">
        <v>1.4162999999999999</v>
      </c>
      <c r="E18" s="4">
        <v>0.23499999999999999</v>
      </c>
      <c r="F18" s="198">
        <f t="shared" si="0"/>
        <v>3.8931999999999998</v>
      </c>
      <c r="H18" s="106" t="s">
        <v>151</v>
      </c>
      <c r="I18" s="4">
        <v>8.589500000000001</v>
      </c>
      <c r="J18" s="4">
        <v>8.7062000000000008</v>
      </c>
      <c r="K18" s="4">
        <v>8.6348000000000003</v>
      </c>
      <c r="L18" s="4">
        <v>8.6822999999999997</v>
      </c>
      <c r="M18" s="4">
        <v>8.6457999999999995</v>
      </c>
      <c r="N18" s="4">
        <v>8.6993000000000009</v>
      </c>
    </row>
    <row r="19" spans="1:14">
      <c r="A19" t="s">
        <v>146</v>
      </c>
      <c r="B19" s="4">
        <v>1.0739000000000001</v>
      </c>
      <c r="C19" s="4">
        <v>2.8849</v>
      </c>
      <c r="D19" s="4">
        <v>2.2907000000000002</v>
      </c>
      <c r="E19" s="4">
        <v>0.29980000000000001</v>
      </c>
      <c r="F19" s="198">
        <f t="shared" si="0"/>
        <v>6.5493000000000006</v>
      </c>
      <c r="H19" s="106" t="s">
        <v>152</v>
      </c>
      <c r="I19" s="4">
        <v>6.4353999999999996</v>
      </c>
      <c r="J19" s="4">
        <v>6.5493000000000006</v>
      </c>
      <c r="K19" s="4">
        <v>6.5545</v>
      </c>
      <c r="L19" s="4">
        <v>6.6438999999999995</v>
      </c>
      <c r="M19" s="4">
        <v>6.5796999999999999</v>
      </c>
      <c r="N19" s="4">
        <v>6.6139000000000001</v>
      </c>
    </row>
    <row r="20" spans="1:14">
      <c r="A20" t="s">
        <v>147</v>
      </c>
      <c r="B20" s="4">
        <v>2.2887</v>
      </c>
      <c r="C20" s="4">
        <v>5.8628999999999998</v>
      </c>
      <c r="D20" s="4">
        <v>4.5453999999999999</v>
      </c>
      <c r="E20" s="4">
        <v>0.51490000000000002</v>
      </c>
      <c r="F20" s="198">
        <f t="shared" si="0"/>
        <v>13.2119</v>
      </c>
      <c r="I20" s="4"/>
      <c r="J20" s="4"/>
      <c r="K20" s="4"/>
      <c r="L20" s="4"/>
      <c r="M20" s="4"/>
      <c r="N20" s="4"/>
    </row>
    <row r="21" spans="1:14">
      <c r="B21" s="4"/>
      <c r="C21" s="4"/>
      <c r="D21" s="4"/>
      <c r="E21" s="4"/>
      <c r="F21" s="201"/>
      <c r="H21" s="107" t="s">
        <v>154</v>
      </c>
      <c r="I21" s="4"/>
      <c r="J21" s="4"/>
      <c r="K21" s="4"/>
      <c r="L21" s="4"/>
      <c r="M21" s="4"/>
      <c r="N21" s="4"/>
    </row>
    <row r="22" spans="1:14">
      <c r="A22" t="s">
        <v>128</v>
      </c>
      <c r="B22" s="4">
        <v>0.38040000000000002</v>
      </c>
      <c r="C22" s="4">
        <v>0.98509999999999998</v>
      </c>
      <c r="D22" s="4">
        <v>0.77259999999999995</v>
      </c>
      <c r="E22" s="4">
        <v>0.13139999999999999</v>
      </c>
      <c r="F22" s="198">
        <f>SUM(B22:E22)</f>
        <v>2.2694999999999999</v>
      </c>
      <c r="H22" s="106" t="s">
        <v>148</v>
      </c>
      <c r="I22" s="4">
        <v>6.2359999999999998</v>
      </c>
      <c r="J22" s="4">
        <v>6.3651</v>
      </c>
      <c r="K22" s="4">
        <v>6.2549000000000001</v>
      </c>
      <c r="L22" s="4">
        <v>6.3492999999999995</v>
      </c>
      <c r="M22" s="4">
        <v>6.3231999999999999</v>
      </c>
      <c r="N22" s="4">
        <v>6.3575999999999997</v>
      </c>
    </row>
    <row r="23" spans="1:14">
      <c r="A23" t="s">
        <v>130</v>
      </c>
      <c r="B23" s="4">
        <v>0.68120000000000003</v>
      </c>
      <c r="C23" s="4">
        <v>1.7235</v>
      </c>
      <c r="D23" s="4">
        <v>1.2487999999999999</v>
      </c>
      <c r="E23" s="4">
        <v>0.1077</v>
      </c>
      <c r="F23" s="198">
        <f t="shared" ref="F23:F36" si="1">SUM(B23:E23)</f>
        <v>3.7612000000000001</v>
      </c>
      <c r="H23" s="106" t="s">
        <v>149</v>
      </c>
      <c r="I23" s="4">
        <v>8.5521999999999991</v>
      </c>
      <c r="J23" s="4">
        <v>8.6657999999999991</v>
      </c>
      <c r="K23" s="4">
        <v>8.6418999999999997</v>
      </c>
      <c r="L23" s="4">
        <v>8.7403999999999993</v>
      </c>
      <c r="M23" s="4">
        <v>8.6308000000000007</v>
      </c>
      <c r="N23" s="4">
        <v>8.6349</v>
      </c>
    </row>
    <row r="24" spans="1:14">
      <c r="A24" t="s">
        <v>134</v>
      </c>
      <c r="B24" s="4">
        <v>1.3734</v>
      </c>
      <c r="C24" s="4">
        <v>2.8184999999999998</v>
      </c>
      <c r="D24" s="4">
        <v>1.8882000000000001</v>
      </c>
      <c r="E24" s="4">
        <v>0.15590000000000001</v>
      </c>
      <c r="F24" s="198">
        <f t="shared" si="1"/>
        <v>6.2359999999999998</v>
      </c>
      <c r="H24" s="106" t="s">
        <v>150</v>
      </c>
      <c r="I24" s="4">
        <v>10.453000000000001</v>
      </c>
      <c r="J24" s="4">
        <v>10.713699999999999</v>
      </c>
      <c r="K24" s="4">
        <v>10.662599999999999</v>
      </c>
      <c r="L24" s="4">
        <v>10.735399999999998</v>
      </c>
      <c r="M24" s="4">
        <v>10.725800000000001</v>
      </c>
      <c r="N24" s="4">
        <v>10.668600000000001</v>
      </c>
    </row>
    <row r="25" spans="1:14">
      <c r="A25" t="s">
        <v>135</v>
      </c>
      <c r="B25" s="4">
        <v>0.44169999999999998</v>
      </c>
      <c r="C25" s="4">
        <v>1.2145999999999999</v>
      </c>
      <c r="D25" s="4">
        <v>0.96260000000000001</v>
      </c>
      <c r="E25" s="4">
        <v>0.14119999999999999</v>
      </c>
      <c r="F25" s="198">
        <f t="shared" si="1"/>
        <v>2.7601</v>
      </c>
      <c r="H25" s="106" t="s">
        <v>151</v>
      </c>
      <c r="I25" s="4">
        <v>14.536800000000001</v>
      </c>
      <c r="J25" s="4">
        <v>14.548499999999999</v>
      </c>
      <c r="K25" s="4">
        <v>14.4054</v>
      </c>
      <c r="L25" s="4">
        <v>14.450399999999998</v>
      </c>
      <c r="M25" s="4">
        <v>14.4194</v>
      </c>
      <c r="N25" s="4">
        <v>14.519</v>
      </c>
    </row>
    <row r="26" spans="1:14">
      <c r="A26" t="s">
        <v>136</v>
      </c>
      <c r="B26" s="4">
        <v>0.9556</v>
      </c>
      <c r="C26" s="4">
        <v>2.4737</v>
      </c>
      <c r="D26" s="4">
        <v>1.8019000000000001</v>
      </c>
      <c r="E26" s="4">
        <v>0.1787</v>
      </c>
      <c r="F26" s="198">
        <f t="shared" si="1"/>
        <v>5.4099000000000004</v>
      </c>
      <c r="H26" s="106" t="s">
        <v>152</v>
      </c>
      <c r="I26" s="4">
        <v>13.152100000000001</v>
      </c>
      <c r="J26" s="4">
        <v>13.2119</v>
      </c>
      <c r="K26" s="4">
        <v>13.003499999999999</v>
      </c>
      <c r="L26" s="4">
        <v>13.179400000000001</v>
      </c>
      <c r="M26" s="4">
        <v>13.1629</v>
      </c>
      <c r="N26" s="4">
        <v>13.1326</v>
      </c>
    </row>
    <row r="27" spans="1:14">
      <c r="A27" t="s">
        <v>137</v>
      </c>
      <c r="B27" s="4">
        <v>1.7281</v>
      </c>
      <c r="C27" s="4">
        <v>3.88</v>
      </c>
      <c r="D27" s="4">
        <v>2.7442000000000002</v>
      </c>
      <c r="E27" s="4">
        <v>0.19989999999999999</v>
      </c>
      <c r="F27" s="198">
        <f t="shared" si="1"/>
        <v>8.5521999999999991</v>
      </c>
    </row>
    <row r="28" spans="1:14">
      <c r="A28" t="s">
        <v>138</v>
      </c>
      <c r="B28" s="4">
        <v>0.48470000000000002</v>
      </c>
      <c r="C28" s="4">
        <v>1.3472999999999999</v>
      </c>
      <c r="D28" s="4">
        <v>1.1156999999999999</v>
      </c>
      <c r="E28" s="4">
        <v>0.16339999999999999</v>
      </c>
      <c r="F28" s="198">
        <f t="shared" si="1"/>
        <v>3.1110999999999995</v>
      </c>
    </row>
    <row r="29" spans="1:14">
      <c r="A29" t="s">
        <v>139</v>
      </c>
      <c r="B29" s="4">
        <v>1.1093999999999999</v>
      </c>
      <c r="C29" s="4">
        <v>2.9173</v>
      </c>
      <c r="D29" s="4">
        <v>2.2578999999999998</v>
      </c>
      <c r="E29" s="4">
        <v>0.2606</v>
      </c>
      <c r="F29" s="198">
        <f t="shared" si="1"/>
        <v>6.5451999999999995</v>
      </c>
    </row>
    <row r="30" spans="1:14">
      <c r="A30" t="s">
        <v>140</v>
      </c>
      <c r="B30" s="4">
        <v>2.0329000000000002</v>
      </c>
      <c r="C30" s="4">
        <v>4.7522000000000002</v>
      </c>
      <c r="D30" s="4">
        <v>3.3837999999999999</v>
      </c>
      <c r="E30" s="4">
        <v>0.28410000000000002</v>
      </c>
      <c r="F30" s="198">
        <f t="shared" si="1"/>
        <v>10.453000000000001</v>
      </c>
    </row>
    <row r="31" spans="1:14">
      <c r="A31" t="s">
        <v>142</v>
      </c>
      <c r="B31" s="4">
        <v>0.49419999999999997</v>
      </c>
      <c r="C31" s="4">
        <v>1.3648</v>
      </c>
      <c r="D31" s="4">
        <v>1.1258999999999999</v>
      </c>
      <c r="E31" s="4">
        <v>0.1925</v>
      </c>
      <c r="F31" s="198">
        <f t="shared" si="1"/>
        <v>3.1773999999999996</v>
      </c>
    </row>
    <row r="32" spans="1:14">
      <c r="A32" t="s">
        <v>143</v>
      </c>
      <c r="B32" s="4">
        <v>1.3974</v>
      </c>
      <c r="C32" s="4">
        <v>3.7869999999999999</v>
      </c>
      <c r="D32" s="4">
        <v>3.0249000000000001</v>
      </c>
      <c r="E32" s="4">
        <v>0.38019999999999998</v>
      </c>
      <c r="F32" s="198">
        <f t="shared" si="1"/>
        <v>8.589500000000001</v>
      </c>
    </row>
    <row r="33" spans="1:6">
      <c r="A33" t="s">
        <v>144</v>
      </c>
      <c r="B33" s="4">
        <v>2.6053000000000002</v>
      </c>
      <c r="C33" s="4">
        <v>6.4116</v>
      </c>
      <c r="D33" s="4">
        <v>5.0147000000000004</v>
      </c>
      <c r="E33" s="4">
        <v>0.50519999999999998</v>
      </c>
      <c r="F33" s="198">
        <f t="shared" si="1"/>
        <v>14.536800000000001</v>
      </c>
    </row>
    <row r="34" spans="1:6">
      <c r="A34" t="s">
        <v>145</v>
      </c>
      <c r="B34" s="4">
        <v>0.59640000000000004</v>
      </c>
      <c r="C34" s="4">
        <v>1.6109</v>
      </c>
      <c r="D34" s="4">
        <v>1.3663000000000001</v>
      </c>
      <c r="E34" s="4">
        <v>0.20019999999999999</v>
      </c>
      <c r="F34" s="198">
        <f t="shared" si="1"/>
        <v>3.7738</v>
      </c>
    </row>
    <row r="35" spans="1:6">
      <c r="A35" t="s">
        <v>146</v>
      </c>
      <c r="B35" s="4">
        <v>1.0649</v>
      </c>
      <c r="C35" s="4">
        <v>2.8603999999999998</v>
      </c>
      <c r="D35" s="4">
        <v>2.2279</v>
      </c>
      <c r="E35" s="4">
        <v>0.28220000000000001</v>
      </c>
      <c r="F35" s="198">
        <f t="shared" si="1"/>
        <v>6.4353999999999996</v>
      </c>
    </row>
    <row r="36" spans="1:6">
      <c r="A36" t="s">
        <v>147</v>
      </c>
      <c r="B36" s="4">
        <v>2.3117999999999999</v>
      </c>
      <c r="C36" s="4">
        <v>5.7747999999999999</v>
      </c>
      <c r="D36" s="4">
        <v>4.593</v>
      </c>
      <c r="E36" s="4">
        <v>0.47249999999999998</v>
      </c>
      <c r="F36" s="198">
        <f t="shared" si="1"/>
        <v>13.152100000000001</v>
      </c>
    </row>
    <row r="37" spans="1:6">
      <c r="B37" s="4"/>
      <c r="C37" s="4"/>
      <c r="D37" s="4"/>
      <c r="E37" s="4"/>
      <c r="F37" s="201"/>
    </row>
    <row r="38" spans="1:6">
      <c r="A38" t="s">
        <v>128</v>
      </c>
      <c r="B38" s="4">
        <v>0.36559999999999998</v>
      </c>
      <c r="C38" s="4">
        <v>0.9788</v>
      </c>
      <c r="D38" s="4">
        <v>0.76919999999999999</v>
      </c>
      <c r="E38" s="4">
        <v>0.1421</v>
      </c>
      <c r="F38" s="198">
        <f>SUM(B38:E38)</f>
        <v>2.2557</v>
      </c>
    </row>
    <row r="39" spans="1:6">
      <c r="A39" t="s">
        <v>130</v>
      </c>
      <c r="B39" s="4">
        <v>0.70799999999999996</v>
      </c>
      <c r="C39" s="4">
        <v>1.7303999999999999</v>
      </c>
      <c r="D39" s="4">
        <v>1.2519</v>
      </c>
      <c r="E39" s="4">
        <v>0.13189999999999999</v>
      </c>
      <c r="F39" s="198">
        <f t="shared" ref="F39:F52" si="2">SUM(B39:E39)</f>
        <v>3.8221999999999996</v>
      </c>
    </row>
    <row r="40" spans="1:6">
      <c r="A40" t="s">
        <v>134</v>
      </c>
      <c r="B40" s="4">
        <v>1.3748</v>
      </c>
      <c r="C40" s="4">
        <v>2.8462999999999998</v>
      </c>
      <c r="D40" s="4">
        <v>1.8974</v>
      </c>
      <c r="E40" s="4">
        <v>0.13639999999999999</v>
      </c>
      <c r="F40" s="198">
        <f t="shared" si="2"/>
        <v>6.2549000000000001</v>
      </c>
    </row>
    <row r="41" spans="1:6">
      <c r="A41" t="s">
        <v>135</v>
      </c>
      <c r="B41" s="4">
        <v>0.44950000000000001</v>
      </c>
      <c r="C41" s="4">
        <v>1.2428999999999999</v>
      </c>
      <c r="D41" s="4">
        <v>1.0210999999999999</v>
      </c>
      <c r="E41" s="4">
        <v>0.19739999999999999</v>
      </c>
      <c r="F41" s="198">
        <f t="shared" si="2"/>
        <v>2.9108999999999998</v>
      </c>
    </row>
    <row r="42" spans="1:6">
      <c r="A42" t="s">
        <v>136</v>
      </c>
      <c r="B42" s="4">
        <v>0.96850000000000003</v>
      </c>
      <c r="C42" s="4">
        <v>2.5034999999999998</v>
      </c>
      <c r="D42" s="4">
        <v>1.8747</v>
      </c>
      <c r="E42" s="4">
        <v>0.16900000000000001</v>
      </c>
      <c r="F42" s="198">
        <f t="shared" si="2"/>
        <v>5.5156999999999998</v>
      </c>
    </row>
    <row r="43" spans="1:6">
      <c r="A43" t="s">
        <v>137</v>
      </c>
      <c r="B43" s="4">
        <v>1.7410000000000001</v>
      </c>
      <c r="C43" s="4">
        <v>3.9077000000000002</v>
      </c>
      <c r="D43" s="4">
        <v>2.7984</v>
      </c>
      <c r="E43" s="4">
        <v>0.1948</v>
      </c>
      <c r="F43" s="198">
        <f t="shared" si="2"/>
        <v>8.6418999999999997</v>
      </c>
    </row>
    <row r="44" spans="1:6">
      <c r="A44" t="s">
        <v>138</v>
      </c>
      <c r="B44" s="4">
        <v>0.48980000000000001</v>
      </c>
      <c r="C44" s="4">
        <v>1.3536999999999999</v>
      </c>
      <c r="D44" s="4">
        <v>1.1519999999999999</v>
      </c>
      <c r="E44" s="4">
        <v>0.18690000000000001</v>
      </c>
      <c r="F44" s="198">
        <f t="shared" si="2"/>
        <v>3.1823999999999999</v>
      </c>
    </row>
    <row r="45" spans="1:6">
      <c r="A45" t="s">
        <v>139</v>
      </c>
      <c r="B45" s="4">
        <v>1.1054999999999999</v>
      </c>
      <c r="C45" s="4">
        <v>2.9315000000000002</v>
      </c>
      <c r="D45" s="4">
        <v>2.3201999999999998</v>
      </c>
      <c r="E45" s="4">
        <v>0.27429999999999999</v>
      </c>
      <c r="F45" s="198">
        <f t="shared" si="2"/>
        <v>6.6315</v>
      </c>
    </row>
    <row r="46" spans="1:6">
      <c r="A46" t="s">
        <v>140</v>
      </c>
      <c r="B46" s="4">
        <v>2.0381</v>
      </c>
      <c r="C46" s="4">
        <v>4.7755999999999998</v>
      </c>
      <c r="D46" s="4">
        <v>3.5461999999999998</v>
      </c>
      <c r="E46" s="4">
        <v>0.30270000000000002</v>
      </c>
      <c r="F46" s="198">
        <f t="shared" si="2"/>
        <v>10.662599999999999</v>
      </c>
    </row>
    <row r="47" spans="1:6">
      <c r="A47" t="s">
        <v>142</v>
      </c>
      <c r="B47" s="4">
        <v>0.49780000000000002</v>
      </c>
      <c r="C47" s="4">
        <v>1.3464</v>
      </c>
      <c r="D47" s="4">
        <v>1.1339999999999999</v>
      </c>
      <c r="E47" s="4">
        <v>0.2177</v>
      </c>
      <c r="F47" s="198">
        <f t="shared" si="2"/>
        <v>3.1959</v>
      </c>
    </row>
    <row r="48" spans="1:6">
      <c r="A48" t="s">
        <v>143</v>
      </c>
      <c r="B48" s="4">
        <v>1.3974</v>
      </c>
      <c r="C48" s="4">
        <v>3.8206000000000002</v>
      </c>
      <c r="D48" s="4">
        <v>3.0249000000000001</v>
      </c>
      <c r="E48" s="4">
        <v>0.39190000000000003</v>
      </c>
      <c r="F48" s="198">
        <f t="shared" si="2"/>
        <v>8.6348000000000003</v>
      </c>
    </row>
    <row r="49" spans="1:6">
      <c r="A49" t="s">
        <v>144</v>
      </c>
      <c r="B49" s="4">
        <v>2.6053000000000002</v>
      </c>
      <c r="C49" s="4">
        <v>6.4526000000000003</v>
      </c>
      <c r="D49" s="4">
        <v>4.8585000000000003</v>
      </c>
      <c r="E49" s="4">
        <v>0.48899999999999999</v>
      </c>
      <c r="F49" s="198">
        <f t="shared" si="2"/>
        <v>14.4054</v>
      </c>
    </row>
    <row r="50" spans="1:6">
      <c r="A50" t="s">
        <v>145</v>
      </c>
      <c r="B50" s="4">
        <v>0.5998</v>
      </c>
      <c r="C50" s="4">
        <v>1.6484000000000001</v>
      </c>
      <c r="D50" s="4">
        <v>1.3884000000000001</v>
      </c>
      <c r="E50" s="4">
        <v>0.25940000000000002</v>
      </c>
      <c r="F50" s="198">
        <f t="shared" si="2"/>
        <v>3.8960000000000004</v>
      </c>
    </row>
    <row r="51" spans="1:6">
      <c r="A51" t="s">
        <v>146</v>
      </c>
      <c r="B51" s="4">
        <v>1.0623</v>
      </c>
      <c r="C51" s="4">
        <v>2.8849</v>
      </c>
      <c r="D51" s="4">
        <v>2.2907000000000002</v>
      </c>
      <c r="E51" s="4">
        <v>0.31659999999999999</v>
      </c>
      <c r="F51" s="198">
        <f t="shared" si="2"/>
        <v>6.5545</v>
      </c>
    </row>
    <row r="52" spans="1:6">
      <c r="A52" t="s">
        <v>147</v>
      </c>
      <c r="B52" s="4">
        <v>2.2887</v>
      </c>
      <c r="C52" s="4">
        <v>5.8000999999999996</v>
      </c>
      <c r="D52" s="4">
        <v>4.4132999999999996</v>
      </c>
      <c r="E52" s="4">
        <v>0.50139999999999996</v>
      </c>
      <c r="F52" s="198">
        <f t="shared" si="2"/>
        <v>13.003499999999999</v>
      </c>
    </row>
    <row r="53" spans="1:6">
      <c r="B53" s="4"/>
      <c r="C53" s="4"/>
      <c r="D53" s="4"/>
      <c r="E53" s="4"/>
      <c r="F53" s="201"/>
    </row>
    <row r="54" spans="1:6">
      <c r="A54" t="s">
        <v>128</v>
      </c>
      <c r="B54" s="4">
        <v>0.37669999999999998</v>
      </c>
      <c r="C54" s="4">
        <v>0.98829999999999996</v>
      </c>
      <c r="D54" s="4">
        <v>0.80820000000000003</v>
      </c>
      <c r="E54" s="4">
        <v>0.15659999999999999</v>
      </c>
      <c r="F54" s="198">
        <f>SUM(B54:E54)</f>
        <v>2.3298000000000001</v>
      </c>
    </row>
    <row r="55" spans="1:6">
      <c r="A55" t="s">
        <v>130</v>
      </c>
      <c r="B55" s="4">
        <v>0.71179999999999999</v>
      </c>
      <c r="C55" s="4">
        <v>1.7444</v>
      </c>
      <c r="D55" s="4">
        <v>1.2944</v>
      </c>
      <c r="E55" s="4">
        <v>0.1099</v>
      </c>
      <c r="F55" s="198">
        <f t="shared" ref="F55:F68" si="3">SUM(B55:E55)</f>
        <v>3.8605</v>
      </c>
    </row>
    <row r="56" spans="1:6">
      <c r="A56" t="s">
        <v>134</v>
      </c>
      <c r="B56" s="4">
        <v>1.3895999999999999</v>
      </c>
      <c r="C56" s="4">
        <v>2.8784999999999998</v>
      </c>
      <c r="D56" s="4">
        <v>1.9370000000000001</v>
      </c>
      <c r="E56" s="4">
        <v>0.14419999999999999</v>
      </c>
      <c r="F56" s="198">
        <f t="shared" si="3"/>
        <v>6.3492999999999995</v>
      </c>
    </row>
    <row r="57" spans="1:6">
      <c r="A57" t="s">
        <v>135</v>
      </c>
      <c r="B57" s="4">
        <v>0.44519999999999998</v>
      </c>
      <c r="C57" s="4">
        <v>1.2351000000000001</v>
      </c>
      <c r="D57" s="4">
        <v>0.97260000000000002</v>
      </c>
      <c r="E57" s="4">
        <v>0.16400000000000001</v>
      </c>
      <c r="F57" s="198">
        <f t="shared" si="3"/>
        <v>2.8169000000000004</v>
      </c>
    </row>
    <row r="58" spans="1:6">
      <c r="A58" t="s">
        <v>136</v>
      </c>
      <c r="B58" s="4">
        <v>0.97270000000000001</v>
      </c>
      <c r="C58" s="4">
        <v>2.5026999999999999</v>
      </c>
      <c r="D58" s="4">
        <v>1.8505</v>
      </c>
      <c r="E58" s="4">
        <v>0.1893</v>
      </c>
      <c r="F58" s="198">
        <f t="shared" si="3"/>
        <v>5.5152000000000001</v>
      </c>
    </row>
    <row r="59" spans="1:6">
      <c r="A59" t="s">
        <v>137</v>
      </c>
      <c r="B59" s="4">
        <v>1.7492000000000001</v>
      </c>
      <c r="C59" s="4">
        <v>3.9342000000000001</v>
      </c>
      <c r="D59" s="4">
        <v>2.8340999999999998</v>
      </c>
      <c r="E59" s="4">
        <v>0.22289999999999999</v>
      </c>
      <c r="F59" s="198">
        <f t="shared" si="3"/>
        <v>8.7403999999999993</v>
      </c>
    </row>
    <row r="60" spans="1:6">
      <c r="A60" t="s">
        <v>138</v>
      </c>
      <c r="B60" s="4">
        <v>0.497</v>
      </c>
      <c r="C60" s="4">
        <v>1.3695999999999999</v>
      </c>
      <c r="D60" s="4">
        <v>1.1651</v>
      </c>
      <c r="E60" s="4">
        <v>0.20699999999999999</v>
      </c>
      <c r="F60" s="198">
        <f t="shared" si="3"/>
        <v>3.2386999999999997</v>
      </c>
    </row>
    <row r="61" spans="1:6">
      <c r="A61" t="s">
        <v>139</v>
      </c>
      <c r="B61" s="4">
        <v>1.111</v>
      </c>
      <c r="C61" s="4">
        <v>2.9491000000000001</v>
      </c>
      <c r="D61" s="4">
        <v>2.2806000000000002</v>
      </c>
      <c r="E61" s="4">
        <v>0.29339999999999999</v>
      </c>
      <c r="F61" s="198">
        <f t="shared" si="3"/>
        <v>6.6341000000000001</v>
      </c>
    </row>
    <row r="62" spans="1:6">
      <c r="A62" t="s">
        <v>140</v>
      </c>
      <c r="B62" s="4">
        <v>2.0444</v>
      </c>
      <c r="C62" s="4">
        <v>4.8108000000000004</v>
      </c>
      <c r="D62" s="4">
        <v>3.5461999999999998</v>
      </c>
      <c r="E62" s="4">
        <v>0.33400000000000002</v>
      </c>
      <c r="F62" s="198">
        <f t="shared" si="3"/>
        <v>10.735399999999998</v>
      </c>
    </row>
    <row r="63" spans="1:6">
      <c r="A63" t="s">
        <v>142</v>
      </c>
      <c r="B63" s="4">
        <v>0.50029999999999997</v>
      </c>
      <c r="C63" s="4">
        <v>1.3644000000000001</v>
      </c>
      <c r="D63" s="4">
        <v>1.1505000000000001</v>
      </c>
      <c r="E63" s="4">
        <v>0.22559999999999999</v>
      </c>
      <c r="F63" s="198">
        <f t="shared" si="3"/>
        <v>3.2408000000000001</v>
      </c>
    </row>
    <row r="64" spans="1:6">
      <c r="A64" t="s">
        <v>143</v>
      </c>
      <c r="B64" s="4">
        <v>1.4079999999999999</v>
      </c>
      <c r="C64" s="4">
        <v>3.8206000000000002</v>
      </c>
      <c r="D64" s="4">
        <v>3.0983000000000001</v>
      </c>
      <c r="E64" s="4">
        <v>0.35539999999999999</v>
      </c>
      <c r="F64" s="198">
        <f t="shared" si="3"/>
        <v>8.6822999999999997</v>
      </c>
    </row>
    <row r="65" spans="1:6">
      <c r="A65" t="s">
        <v>144</v>
      </c>
      <c r="B65" s="4">
        <v>2.6252</v>
      </c>
      <c r="C65" s="4">
        <v>6.4101999999999997</v>
      </c>
      <c r="D65" s="4">
        <v>4.9481999999999999</v>
      </c>
      <c r="E65" s="4">
        <v>0.46679999999999999</v>
      </c>
      <c r="F65" s="198">
        <f t="shared" si="3"/>
        <v>14.450399999999998</v>
      </c>
    </row>
    <row r="66" spans="1:6">
      <c r="A66" t="s">
        <v>145</v>
      </c>
      <c r="B66" s="4">
        <v>0.5998</v>
      </c>
      <c r="C66" s="4">
        <v>1.6624000000000001</v>
      </c>
      <c r="D66" s="4">
        <v>1.4111</v>
      </c>
      <c r="E66" s="4">
        <v>0.23499999999999999</v>
      </c>
      <c r="F66" s="198">
        <f t="shared" si="3"/>
        <v>3.9083000000000001</v>
      </c>
    </row>
    <row r="67" spans="1:6">
      <c r="A67" t="s">
        <v>146</v>
      </c>
      <c r="B67" s="4">
        <v>1.0779000000000001</v>
      </c>
      <c r="C67" s="4">
        <v>2.9009999999999998</v>
      </c>
      <c r="D67" s="4">
        <v>2.3300999999999998</v>
      </c>
      <c r="E67" s="4">
        <v>0.33489999999999998</v>
      </c>
      <c r="F67" s="198">
        <f t="shared" si="3"/>
        <v>6.6438999999999995</v>
      </c>
    </row>
    <row r="68" spans="1:6">
      <c r="A68" t="s">
        <v>147</v>
      </c>
      <c r="B68" s="4">
        <v>2.2887</v>
      </c>
      <c r="C68" s="4">
        <v>5.8628999999999998</v>
      </c>
      <c r="D68" s="4">
        <v>4.5263999999999998</v>
      </c>
      <c r="E68" s="4">
        <v>0.50139999999999996</v>
      </c>
      <c r="F68" s="198">
        <f t="shared" si="3"/>
        <v>13.179400000000001</v>
      </c>
    </row>
    <row r="69" spans="1:6">
      <c r="B69" s="4"/>
      <c r="C69" s="4"/>
      <c r="D69" s="4"/>
      <c r="E69" s="4"/>
      <c r="F69" s="201"/>
    </row>
    <row r="70" spans="1:6">
      <c r="A70" t="s">
        <v>128</v>
      </c>
      <c r="B70" s="202">
        <v>0.35560000000000003</v>
      </c>
      <c r="C70" s="202">
        <v>0.97699999999999998</v>
      </c>
      <c r="D70" s="202">
        <v>0.76800000000000002</v>
      </c>
      <c r="E70" s="202">
        <v>0.14219999999999999</v>
      </c>
      <c r="F70" s="203">
        <f>SUM(B70:E70)</f>
        <v>2.2427999999999999</v>
      </c>
    </row>
    <row r="71" spans="1:6">
      <c r="A71" t="s">
        <v>130</v>
      </c>
      <c r="B71" s="202">
        <v>0.71799999999999997</v>
      </c>
      <c r="C71" s="202">
        <v>1.7301</v>
      </c>
      <c r="D71" s="202">
        <v>1.2509999999999999</v>
      </c>
      <c r="E71" s="202">
        <v>0.13039999999999999</v>
      </c>
      <c r="F71" s="203">
        <f t="shared" ref="F71:F84" si="4">SUM(B71:E71)</f>
        <v>3.8294999999999999</v>
      </c>
    </row>
    <row r="72" spans="1:6">
      <c r="A72" t="s">
        <v>134</v>
      </c>
      <c r="B72" s="202">
        <v>1.3648</v>
      </c>
      <c r="C72" s="202">
        <v>2.8252000000000002</v>
      </c>
      <c r="D72" s="202">
        <v>1.992</v>
      </c>
      <c r="E72" s="202">
        <v>0.14119999999999999</v>
      </c>
      <c r="F72" s="203">
        <f t="shared" si="4"/>
        <v>6.3231999999999999</v>
      </c>
    </row>
    <row r="73" spans="1:6">
      <c r="A73" t="s">
        <v>135</v>
      </c>
      <c r="B73" s="202">
        <v>0.4395</v>
      </c>
      <c r="C73" s="202">
        <v>1.2395</v>
      </c>
      <c r="D73" s="202">
        <v>1.1211</v>
      </c>
      <c r="E73" s="202">
        <v>0.1799</v>
      </c>
      <c r="F73" s="203">
        <f t="shared" si="4"/>
        <v>2.98</v>
      </c>
    </row>
    <row r="74" spans="1:6">
      <c r="A74" t="s">
        <v>136</v>
      </c>
      <c r="B74" s="202">
        <v>0.96850000000000003</v>
      </c>
      <c r="C74" s="202">
        <v>2.5024000000000002</v>
      </c>
      <c r="D74" s="202">
        <v>1.8738999999999999</v>
      </c>
      <c r="E74" s="202">
        <v>0.16850000000000001</v>
      </c>
      <c r="F74" s="203">
        <f t="shared" si="4"/>
        <v>5.5133000000000001</v>
      </c>
    </row>
    <row r="75" spans="1:6">
      <c r="A75" t="s">
        <v>137</v>
      </c>
      <c r="B75" s="202">
        <v>1.7415</v>
      </c>
      <c r="C75" s="202">
        <v>3.9066999999999998</v>
      </c>
      <c r="D75" s="202">
        <v>2.7854000000000001</v>
      </c>
      <c r="E75" s="202">
        <v>0.19719999999999999</v>
      </c>
      <c r="F75" s="203">
        <f t="shared" si="4"/>
        <v>8.6308000000000007</v>
      </c>
    </row>
    <row r="76" spans="1:6">
      <c r="A76" t="s">
        <v>138</v>
      </c>
      <c r="B76" s="202">
        <v>0.48749999999999999</v>
      </c>
      <c r="C76" s="202">
        <v>1.3436999999999999</v>
      </c>
      <c r="D76" s="202">
        <v>1.1516999999999999</v>
      </c>
      <c r="E76" s="202">
        <v>0.18190000000000001</v>
      </c>
      <c r="F76" s="203">
        <f t="shared" si="4"/>
        <v>3.1648000000000001</v>
      </c>
    </row>
    <row r="77" spans="1:6">
      <c r="A77" t="s">
        <v>139</v>
      </c>
      <c r="B77" s="202">
        <v>1.1154999999999999</v>
      </c>
      <c r="C77" s="202">
        <v>2.9438</v>
      </c>
      <c r="D77" s="202">
        <v>2.35</v>
      </c>
      <c r="E77" s="202">
        <v>0.28810000000000002</v>
      </c>
      <c r="F77" s="203">
        <f t="shared" si="4"/>
        <v>6.6974</v>
      </c>
    </row>
    <row r="78" spans="1:6">
      <c r="A78" t="s">
        <v>140</v>
      </c>
      <c r="B78" s="202">
        <v>2.1181000000000001</v>
      </c>
      <c r="C78" s="202">
        <v>4.7564000000000002</v>
      </c>
      <c r="D78" s="202">
        <v>3.5411999999999999</v>
      </c>
      <c r="E78" s="202">
        <v>0.31009999999999999</v>
      </c>
      <c r="F78" s="203">
        <f t="shared" si="4"/>
        <v>10.725800000000001</v>
      </c>
    </row>
    <row r="79" spans="1:6">
      <c r="A79" t="s">
        <v>142</v>
      </c>
      <c r="B79" s="202">
        <v>0.496</v>
      </c>
      <c r="C79" s="202">
        <v>1.3461000000000001</v>
      </c>
      <c r="D79" s="202">
        <v>1.1352</v>
      </c>
      <c r="E79" s="202">
        <v>0.21890000000000001</v>
      </c>
      <c r="F79" s="203">
        <f t="shared" si="4"/>
        <v>3.1962000000000002</v>
      </c>
    </row>
    <row r="80" spans="1:6">
      <c r="A80" t="s">
        <v>143</v>
      </c>
      <c r="B80" s="202">
        <v>1.3913</v>
      </c>
      <c r="C80" s="202">
        <v>3.8178000000000001</v>
      </c>
      <c r="D80" s="202">
        <v>3.0257000000000001</v>
      </c>
      <c r="E80" s="202">
        <v>0.41099999999999998</v>
      </c>
      <c r="F80" s="203">
        <f t="shared" si="4"/>
        <v>8.6457999999999995</v>
      </c>
    </row>
    <row r="81" spans="1:6">
      <c r="A81" t="s">
        <v>144</v>
      </c>
      <c r="B81" s="202">
        <v>2.6131000000000002</v>
      </c>
      <c r="C81" s="202">
        <v>6.4436</v>
      </c>
      <c r="D81" s="202">
        <v>4.8703000000000003</v>
      </c>
      <c r="E81" s="202">
        <v>0.4924</v>
      </c>
      <c r="F81" s="203">
        <f t="shared" si="4"/>
        <v>14.4194</v>
      </c>
    </row>
    <row r="82" spans="1:6">
      <c r="A82" t="s">
        <v>145</v>
      </c>
      <c r="B82" s="202">
        <v>0.60040000000000004</v>
      </c>
      <c r="C82" s="202">
        <v>1.6666000000000001</v>
      </c>
      <c r="D82" s="202">
        <v>1.3718999999999999</v>
      </c>
      <c r="E82" s="202">
        <v>0.26379999999999998</v>
      </c>
      <c r="F82" s="203">
        <f t="shared" si="4"/>
        <v>3.9027000000000003</v>
      </c>
    </row>
    <row r="83" spans="1:6">
      <c r="A83" t="s">
        <v>146</v>
      </c>
      <c r="B83" s="202">
        <v>1.0802</v>
      </c>
      <c r="C83" s="202">
        <v>2.8849</v>
      </c>
      <c r="D83" s="202">
        <v>2.2921</v>
      </c>
      <c r="E83" s="202">
        <v>0.32250000000000001</v>
      </c>
      <c r="F83" s="203">
        <f t="shared" si="4"/>
        <v>6.5796999999999999</v>
      </c>
    </row>
    <row r="84" spans="1:6">
      <c r="A84" t="s">
        <v>147</v>
      </c>
      <c r="B84" s="202">
        <v>2.2898000000000001</v>
      </c>
      <c r="C84" s="202">
        <v>5.8529999999999998</v>
      </c>
      <c r="D84" s="202">
        <v>4.4976000000000003</v>
      </c>
      <c r="E84" s="202">
        <v>0.52249999999999996</v>
      </c>
      <c r="F84" s="203">
        <f t="shared" si="4"/>
        <v>13.1629</v>
      </c>
    </row>
    <row r="85" spans="1:6">
      <c r="B85" s="4"/>
      <c r="C85" s="4"/>
      <c r="D85" s="4"/>
      <c r="E85" s="4"/>
      <c r="F85" s="201"/>
    </row>
    <row r="86" spans="1:6">
      <c r="A86" t="s">
        <v>128</v>
      </c>
      <c r="B86" s="4">
        <v>0.37109999999999999</v>
      </c>
      <c r="C86" s="4">
        <v>0.97389999999999999</v>
      </c>
      <c r="D86" s="4">
        <v>0.75539999999999996</v>
      </c>
      <c r="E86" s="4">
        <v>0.1176</v>
      </c>
      <c r="F86" s="198">
        <f>SUM(B86:E86)</f>
        <v>2.218</v>
      </c>
    </row>
    <row r="87" spans="1:6">
      <c r="A87" t="s">
        <v>130</v>
      </c>
      <c r="B87" s="4">
        <v>0.70340000000000003</v>
      </c>
      <c r="C87" s="4">
        <v>1.7242999999999999</v>
      </c>
      <c r="D87" s="4">
        <v>1.2944</v>
      </c>
      <c r="E87" s="4">
        <v>0.12570000000000001</v>
      </c>
      <c r="F87" s="198">
        <f t="shared" ref="F87:F100" si="5">SUM(B87:E87)</f>
        <v>3.8477999999999999</v>
      </c>
    </row>
    <row r="88" spans="1:6">
      <c r="A88" t="s">
        <v>134</v>
      </c>
      <c r="B88" s="4">
        <v>1.3748</v>
      </c>
      <c r="C88" s="4">
        <v>2.8637000000000001</v>
      </c>
      <c r="D88" s="4">
        <v>1.9749000000000001</v>
      </c>
      <c r="E88" s="4">
        <v>0.14419999999999999</v>
      </c>
      <c r="F88" s="198">
        <f t="shared" si="5"/>
        <v>6.3575999999999997</v>
      </c>
    </row>
    <row r="89" spans="1:6">
      <c r="A89" t="s">
        <v>135</v>
      </c>
      <c r="B89" s="4">
        <v>0.45029999999999998</v>
      </c>
      <c r="C89" s="4">
        <v>1.2330000000000001</v>
      </c>
      <c r="D89" s="4">
        <v>1.0196000000000001</v>
      </c>
      <c r="E89" s="4">
        <v>0.18659999999999999</v>
      </c>
      <c r="F89" s="198">
        <f t="shared" si="5"/>
        <v>2.8895</v>
      </c>
    </row>
    <row r="90" spans="1:6">
      <c r="A90" t="s">
        <v>136</v>
      </c>
      <c r="B90" s="4">
        <v>0.97270000000000001</v>
      </c>
      <c r="C90" s="4">
        <v>2.5137999999999998</v>
      </c>
      <c r="D90" s="4">
        <v>1.9142999999999999</v>
      </c>
      <c r="E90" s="4">
        <v>0.17319999999999999</v>
      </c>
      <c r="F90" s="198">
        <f t="shared" si="5"/>
        <v>5.5739999999999998</v>
      </c>
    </row>
    <row r="91" spans="1:6">
      <c r="A91" t="s">
        <v>137</v>
      </c>
      <c r="B91" s="4">
        <v>1.7436</v>
      </c>
      <c r="C91" s="4">
        <v>3.8822000000000001</v>
      </c>
      <c r="D91" s="4">
        <v>2.7959000000000001</v>
      </c>
      <c r="E91" s="4">
        <v>0.2132</v>
      </c>
      <c r="F91" s="198">
        <f t="shared" si="5"/>
        <v>8.6349</v>
      </c>
    </row>
    <row r="92" spans="1:6">
      <c r="A92" t="s">
        <v>138</v>
      </c>
      <c r="B92" s="4">
        <v>0.48980000000000001</v>
      </c>
      <c r="C92" s="4">
        <v>1.3593</v>
      </c>
      <c r="D92" s="4">
        <v>1.1228</v>
      </c>
      <c r="E92" s="4">
        <v>0.17019999999999999</v>
      </c>
      <c r="F92" s="198">
        <f t="shared" si="5"/>
        <v>3.1420999999999997</v>
      </c>
    </row>
    <row r="93" spans="1:6">
      <c r="A93" t="s">
        <v>139</v>
      </c>
      <c r="B93" s="4">
        <v>1.1075999999999999</v>
      </c>
      <c r="C93" s="4">
        <v>2.9491000000000001</v>
      </c>
      <c r="D93" s="4">
        <v>2.2949000000000002</v>
      </c>
      <c r="E93" s="4">
        <v>0.25590000000000002</v>
      </c>
      <c r="F93" s="198">
        <f t="shared" si="5"/>
        <v>6.6074999999999999</v>
      </c>
    </row>
    <row r="94" spans="1:6">
      <c r="A94" t="s">
        <v>140</v>
      </c>
      <c r="B94" s="4">
        <v>2.0331000000000001</v>
      </c>
      <c r="C94" s="4">
        <v>4.8108000000000004</v>
      </c>
      <c r="D94" s="4">
        <v>3.5213999999999999</v>
      </c>
      <c r="E94" s="4">
        <v>0.30330000000000001</v>
      </c>
      <c r="F94" s="198">
        <f t="shared" si="5"/>
        <v>10.668600000000001</v>
      </c>
    </row>
    <row r="95" spans="1:6">
      <c r="A95" t="s">
        <v>142</v>
      </c>
      <c r="B95" s="4">
        <v>0.48730000000000001</v>
      </c>
      <c r="C95" s="4">
        <v>1.3463000000000001</v>
      </c>
      <c r="D95" s="4">
        <v>1.1083000000000001</v>
      </c>
      <c r="E95" s="4">
        <v>0.18870000000000001</v>
      </c>
      <c r="F95" s="198">
        <f t="shared" si="5"/>
        <v>3.1306000000000003</v>
      </c>
    </row>
    <row r="96" spans="1:6">
      <c r="A96" t="s">
        <v>143</v>
      </c>
      <c r="B96" s="4">
        <v>1.3997999999999999</v>
      </c>
      <c r="C96" s="4">
        <v>3.8026</v>
      </c>
      <c r="D96" s="4">
        <v>3.1023000000000001</v>
      </c>
      <c r="E96" s="4">
        <v>0.39460000000000001</v>
      </c>
      <c r="F96" s="198">
        <f t="shared" si="5"/>
        <v>8.6993000000000009</v>
      </c>
    </row>
    <row r="97" spans="1:6">
      <c r="A97" t="s">
        <v>144</v>
      </c>
      <c r="B97" s="4">
        <v>2.6053999999999999</v>
      </c>
      <c r="C97" s="4">
        <v>6.4341999999999997</v>
      </c>
      <c r="D97" s="4">
        <v>4.9901</v>
      </c>
      <c r="E97" s="4">
        <v>0.48930000000000001</v>
      </c>
      <c r="F97" s="198">
        <f t="shared" si="5"/>
        <v>14.519</v>
      </c>
    </row>
    <row r="98" spans="1:6">
      <c r="A98" t="s">
        <v>145</v>
      </c>
      <c r="B98" s="4">
        <v>0.58889999999999998</v>
      </c>
      <c r="C98" s="4">
        <v>1.6639999999999999</v>
      </c>
      <c r="D98" s="4">
        <v>1.3807</v>
      </c>
      <c r="E98" s="4">
        <v>0.25940000000000002</v>
      </c>
      <c r="F98" s="198">
        <f t="shared" si="5"/>
        <v>3.8929999999999998</v>
      </c>
    </row>
    <row r="99" spans="1:6">
      <c r="A99" t="s">
        <v>146</v>
      </c>
      <c r="B99" s="4">
        <v>1.0625</v>
      </c>
      <c r="C99" s="4">
        <v>2.9009999999999998</v>
      </c>
      <c r="D99" s="4">
        <v>2.3155000000000001</v>
      </c>
      <c r="E99" s="4">
        <v>0.33489999999999998</v>
      </c>
      <c r="F99" s="198">
        <f t="shared" si="5"/>
        <v>6.6139000000000001</v>
      </c>
    </row>
    <row r="100" spans="1:6">
      <c r="A100" t="s">
        <v>147</v>
      </c>
      <c r="B100" s="4">
        <v>2.2988</v>
      </c>
      <c r="C100" s="4">
        <v>5.7877999999999998</v>
      </c>
      <c r="D100" s="4">
        <v>4.5263999999999998</v>
      </c>
      <c r="E100" s="4">
        <v>0.51959999999999995</v>
      </c>
      <c r="F100" s="198">
        <f t="shared" si="5"/>
        <v>13.1326</v>
      </c>
    </row>
  </sheetData>
  <mergeCells count="3">
    <mergeCell ref="I6:N6"/>
    <mergeCell ref="B3:F4"/>
    <mergeCell ref="A3:A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15364" r:id="rId4">
          <objectPr defaultSize="0" autoPict="0" r:id="rId5">
            <anchor moveWithCells="1">
              <from>
                <xdr:col>15</xdr:col>
                <xdr:colOff>19050</xdr:colOff>
                <xdr:row>6</xdr:row>
                <xdr:rowOff>57150</xdr:rowOff>
              </from>
              <to>
                <xdr:col>23</xdr:col>
                <xdr:colOff>552450</xdr:colOff>
                <xdr:row>26</xdr:row>
                <xdr:rowOff>9525</xdr:rowOff>
              </to>
            </anchor>
          </objectPr>
        </oleObject>
      </mc:Choice>
      <mc:Fallback>
        <oleObject progId="Prism9.Document" shapeId="1536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85697-BFBB-431B-890A-8942FB94DF95}">
  <dimension ref="A1:AI139"/>
  <sheetViews>
    <sheetView zoomScale="52" zoomScaleNormal="52" workbookViewId="0">
      <selection activeCell="T52" sqref="T52"/>
    </sheetView>
  </sheetViews>
  <sheetFormatPr defaultRowHeight="15"/>
  <cols>
    <col min="1" max="1" width="22.85546875" style="19" customWidth="1"/>
    <col min="2" max="6" width="13.7109375" style="20" customWidth="1"/>
    <col min="7" max="7" width="13.85546875" style="21" customWidth="1"/>
    <col min="8" max="8" width="30.28515625" style="21" customWidth="1"/>
    <col min="9" max="9" width="10.5703125" style="21" customWidth="1"/>
    <col min="10" max="27" width="10.5703125" style="20" customWidth="1"/>
    <col min="29" max="29" width="11.5703125" customWidth="1"/>
    <col min="30" max="30" width="8.140625" bestFit="1" customWidth="1"/>
    <col min="31" max="31" width="11.28515625" customWidth="1"/>
    <col min="34" max="34" width="16.42578125" bestFit="1" customWidth="1"/>
  </cols>
  <sheetData>
    <row r="1" spans="1:34" ht="18">
      <c r="A1" s="145" t="s">
        <v>175</v>
      </c>
      <c r="F1" s="2" t="s">
        <v>162</v>
      </c>
    </row>
    <row r="2" spans="1:34">
      <c r="F2" t="s">
        <v>172</v>
      </c>
    </row>
    <row r="3" spans="1:34" ht="18.75">
      <c r="A3" s="232" t="s">
        <v>70</v>
      </c>
      <c r="F3" t="s">
        <v>173</v>
      </c>
    </row>
    <row r="4" spans="1:34" ht="15.75">
      <c r="A4" s="231" t="s">
        <v>156</v>
      </c>
      <c r="B4" s="327" t="s">
        <v>168</v>
      </c>
      <c r="C4" s="327"/>
      <c r="D4" s="327"/>
      <c r="E4" s="327"/>
    </row>
    <row r="5" spans="1:34">
      <c r="A5" s="205"/>
      <c r="B5" s="206" t="s">
        <v>0</v>
      </c>
      <c r="C5" s="206" t="s">
        <v>1</v>
      </c>
      <c r="D5" s="206" t="s">
        <v>2</v>
      </c>
      <c r="E5" s="206" t="s">
        <v>3</v>
      </c>
      <c r="F5" s="207"/>
      <c r="H5" s="31"/>
      <c r="I5" s="22"/>
      <c r="J5" s="42"/>
      <c r="K5" s="42"/>
      <c r="L5" s="42"/>
      <c r="M5" s="42"/>
      <c r="N5" s="46"/>
      <c r="O5" s="47"/>
      <c r="P5" s="42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C5" s="3"/>
      <c r="AD5" s="3"/>
      <c r="AE5" s="3"/>
      <c r="AF5" s="3"/>
      <c r="AG5" s="3"/>
      <c r="AH5" s="3"/>
    </row>
    <row r="6" spans="1:34" ht="15.75" thickBot="1">
      <c r="A6" s="208" t="s">
        <v>165</v>
      </c>
      <c r="B6" s="233"/>
      <c r="C6" s="233"/>
      <c r="D6" s="233"/>
      <c r="E6" s="233"/>
      <c r="F6" s="207"/>
      <c r="G6" s="22"/>
      <c r="H6" s="31" t="s">
        <v>70</v>
      </c>
      <c r="I6" s="22"/>
      <c r="J6" s="42"/>
      <c r="K6" s="42"/>
      <c r="L6" s="42"/>
      <c r="M6" s="42"/>
      <c r="N6" s="42"/>
      <c r="O6" s="42"/>
      <c r="P6" s="42"/>
      <c r="Q6" s="42"/>
      <c r="AC6" s="3"/>
      <c r="AD6" s="3"/>
      <c r="AE6" s="3"/>
      <c r="AF6" s="3"/>
      <c r="AG6" s="3"/>
      <c r="AH6" s="3"/>
    </row>
    <row r="7" spans="1:34" ht="15.75" thickBot="1">
      <c r="A7" s="209" t="s">
        <v>37</v>
      </c>
      <c r="B7" s="234">
        <v>0</v>
      </c>
      <c r="C7" s="234">
        <v>0</v>
      </c>
      <c r="D7" s="234">
        <v>0</v>
      </c>
      <c r="E7" s="234">
        <v>0</v>
      </c>
      <c r="F7" s="211"/>
      <c r="G7" s="300" t="s">
        <v>7</v>
      </c>
      <c r="H7" s="300" t="s">
        <v>8</v>
      </c>
      <c r="I7" s="302" t="s">
        <v>9</v>
      </c>
      <c r="J7" s="304" t="s">
        <v>0</v>
      </c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11" t="s">
        <v>10</v>
      </c>
      <c r="Z7" s="317" t="s">
        <v>11</v>
      </c>
      <c r="AA7" s="300" t="s">
        <v>12</v>
      </c>
      <c r="AC7" s="3"/>
      <c r="AD7" s="5"/>
      <c r="AE7" s="3"/>
      <c r="AF7" s="3"/>
      <c r="AG7" s="3"/>
      <c r="AH7" s="3"/>
    </row>
    <row r="8" spans="1:34" ht="15.75" thickBot="1">
      <c r="A8" s="209" t="s">
        <v>44</v>
      </c>
      <c r="B8" s="234">
        <v>1.23E-2</v>
      </c>
      <c r="C8" s="234">
        <v>0</v>
      </c>
      <c r="D8" s="234">
        <v>0</v>
      </c>
      <c r="E8" s="234">
        <v>0</v>
      </c>
      <c r="F8" s="212"/>
      <c r="G8" s="301"/>
      <c r="H8" s="301"/>
      <c r="I8" s="303"/>
      <c r="J8" s="319" t="s">
        <v>14</v>
      </c>
      <c r="K8" s="320"/>
      <c r="L8" s="321"/>
      <c r="M8" s="319" t="s">
        <v>15</v>
      </c>
      <c r="N8" s="320"/>
      <c r="O8" s="320"/>
      <c r="P8" s="319" t="s">
        <v>16</v>
      </c>
      <c r="Q8" s="320"/>
      <c r="R8" s="321"/>
      <c r="S8" s="322" t="s">
        <v>17</v>
      </c>
      <c r="T8" s="323"/>
      <c r="U8" s="324"/>
      <c r="V8" s="315" t="s">
        <v>19</v>
      </c>
      <c r="W8" s="315"/>
      <c r="X8" s="316"/>
      <c r="Y8" s="325"/>
      <c r="Z8" s="318">
        <v>0</v>
      </c>
      <c r="AA8" s="301">
        <v>0</v>
      </c>
      <c r="AC8" s="3"/>
      <c r="AD8" s="5"/>
      <c r="AE8" s="6"/>
      <c r="AF8" s="6"/>
      <c r="AG8" s="6"/>
      <c r="AH8" s="7"/>
    </row>
    <row r="9" spans="1:34" ht="15.75" thickBot="1">
      <c r="A9" s="209" t="s">
        <v>49</v>
      </c>
      <c r="B9" s="234">
        <v>4.1599999999999998E-2</v>
      </c>
      <c r="C9" s="234">
        <v>0</v>
      </c>
      <c r="D9" s="234">
        <v>0</v>
      </c>
      <c r="E9" s="234">
        <v>0</v>
      </c>
      <c r="F9" s="213"/>
      <c r="G9" s="300" t="s">
        <v>1</v>
      </c>
      <c r="H9" s="125" t="s">
        <v>37</v>
      </c>
      <c r="I9" s="158">
        <v>0</v>
      </c>
      <c r="J9" s="257">
        <f>B7</f>
        <v>0</v>
      </c>
      <c r="K9" s="258">
        <f>B26</f>
        <v>0</v>
      </c>
      <c r="L9" s="259">
        <f>B45</f>
        <v>0</v>
      </c>
      <c r="M9" s="170">
        <f t="shared" ref="M9:M17" si="0">(J9-$K$97)/$J$97</f>
        <v>-0.70692057594054813</v>
      </c>
      <c r="N9" s="154">
        <f t="shared" ref="N9:N17" si="1">(K9-$K$97)/$J$97</f>
        <v>-0.70692057594054813</v>
      </c>
      <c r="O9" s="171">
        <f t="shared" ref="O9:O17" si="2">(L9-$K$97)/$J$97</f>
        <v>-0.70692057594054813</v>
      </c>
      <c r="P9" s="174">
        <f>M9*1</f>
        <v>-0.70692057594054813</v>
      </c>
      <c r="Q9" s="175">
        <f>N9*1</f>
        <v>-0.70692057594054813</v>
      </c>
      <c r="R9" s="176">
        <f>O9*1</f>
        <v>-0.70692057594054813</v>
      </c>
      <c r="S9" s="170">
        <f t="shared" ref="S9" si="3">(P9/4000)/10</f>
        <v>-1.7673014398513704E-5</v>
      </c>
      <c r="T9" s="154">
        <f t="shared" ref="T9" si="4">(Q9/4000)/10</f>
        <v>-1.7673014398513704E-5</v>
      </c>
      <c r="U9" s="171">
        <f t="shared" ref="U9" si="5">(R9/4000)/10</f>
        <v>-1.7673014398513704E-5</v>
      </c>
      <c r="V9" s="170">
        <v>0</v>
      </c>
      <c r="W9" s="154">
        <v>0</v>
      </c>
      <c r="X9" s="171">
        <v>0</v>
      </c>
      <c r="Y9" s="170">
        <f t="shared" ref="Y9:Y15" si="6">AVERAGE(V9:X9)</f>
        <v>0</v>
      </c>
      <c r="Z9" s="154">
        <f t="shared" ref="Z9:Z15" si="7">STDEV(V9:X9)</f>
        <v>0</v>
      </c>
      <c r="AA9" s="156"/>
      <c r="AC9" s="8"/>
      <c r="AD9" s="9"/>
      <c r="AE9" s="10"/>
      <c r="AF9" s="10"/>
      <c r="AG9" s="10"/>
      <c r="AH9" s="11"/>
    </row>
    <row r="10" spans="1:34" ht="15.75" thickBot="1">
      <c r="A10" s="209" t="s">
        <v>180</v>
      </c>
      <c r="B10" s="234">
        <v>6.2399999999999997E-2</v>
      </c>
      <c r="C10" s="234">
        <v>0</v>
      </c>
      <c r="D10" s="234">
        <v>0</v>
      </c>
      <c r="E10" s="234">
        <v>0</v>
      </c>
      <c r="F10" s="213"/>
      <c r="G10" s="310"/>
      <c r="H10" s="126" t="s">
        <v>18</v>
      </c>
      <c r="I10" s="158">
        <v>0</v>
      </c>
      <c r="J10" s="170">
        <v>0</v>
      </c>
      <c r="K10" s="154">
        <v>0</v>
      </c>
      <c r="L10" s="171">
        <v>0</v>
      </c>
      <c r="M10" s="154">
        <f t="shared" si="0"/>
        <v>-0.70692057594054813</v>
      </c>
      <c r="N10" s="154">
        <f t="shared" si="1"/>
        <v>-0.70692057594054813</v>
      </c>
      <c r="O10" s="171">
        <f t="shared" si="2"/>
        <v>-0.70692057594054813</v>
      </c>
      <c r="P10" s="174">
        <f t="shared" ref="P10:R11" si="8">M10*400</f>
        <v>-282.76823037621926</v>
      </c>
      <c r="Q10" s="175">
        <f t="shared" si="8"/>
        <v>-282.76823037621926</v>
      </c>
      <c r="R10" s="176">
        <f t="shared" si="8"/>
        <v>-282.76823037621926</v>
      </c>
      <c r="S10" s="170">
        <f t="shared" ref="S10:U15" si="9">(P10/4000)/10</f>
        <v>-7.0692057594054824E-3</v>
      </c>
      <c r="T10" s="154">
        <f t="shared" si="9"/>
        <v>-7.0692057594054824E-3</v>
      </c>
      <c r="U10" s="171">
        <f t="shared" si="9"/>
        <v>-7.0692057594054824E-3</v>
      </c>
      <c r="V10" s="170">
        <v>0</v>
      </c>
      <c r="W10" s="154">
        <v>0</v>
      </c>
      <c r="X10" s="171">
        <v>0</v>
      </c>
      <c r="Y10" s="170">
        <f t="shared" si="6"/>
        <v>0</v>
      </c>
      <c r="Z10" s="154">
        <f t="shared" si="7"/>
        <v>0</v>
      </c>
      <c r="AA10" s="156"/>
      <c r="AC10" s="3"/>
      <c r="AD10" s="5"/>
      <c r="AE10" s="6"/>
      <c r="AF10" s="6"/>
      <c r="AG10" s="6"/>
      <c r="AH10" s="7"/>
    </row>
    <row r="11" spans="1:34">
      <c r="A11" s="209" t="s">
        <v>55</v>
      </c>
      <c r="B11" s="234">
        <v>8.5500000000000007E-2</v>
      </c>
      <c r="C11" s="234">
        <v>0</v>
      </c>
      <c r="D11" s="234">
        <v>0</v>
      </c>
      <c r="E11" s="234">
        <v>0</v>
      </c>
      <c r="F11" s="213"/>
      <c r="G11" s="310"/>
      <c r="H11" s="126" t="s">
        <v>38</v>
      </c>
      <c r="I11" s="130">
        <v>0.05</v>
      </c>
      <c r="J11" s="51">
        <f>B16-B8</f>
        <v>0.27050000000000002</v>
      </c>
      <c r="K11" s="34">
        <f>B35-B27</f>
        <v>0.2666</v>
      </c>
      <c r="L11" s="52">
        <f>B54-B46</f>
        <v>0.26119999999999999</v>
      </c>
      <c r="M11" s="34">
        <f t="shared" si="0"/>
        <v>0.54946586158848132</v>
      </c>
      <c r="N11" s="34">
        <f t="shared" si="1"/>
        <v>0.5313516024152346</v>
      </c>
      <c r="O11" s="52">
        <f t="shared" si="2"/>
        <v>0.50627032048304688</v>
      </c>
      <c r="P11" s="53">
        <f t="shared" si="8"/>
        <v>219.78634463539254</v>
      </c>
      <c r="Q11" s="54">
        <f t="shared" si="8"/>
        <v>212.54064096609383</v>
      </c>
      <c r="R11" s="55">
        <f t="shared" si="8"/>
        <v>202.50812819321874</v>
      </c>
      <c r="S11" s="137">
        <f t="shared" si="9"/>
        <v>5.4946586158848131E-3</v>
      </c>
      <c r="T11" s="138">
        <f t="shared" si="9"/>
        <v>5.3135160241523458E-3</v>
      </c>
      <c r="U11" s="139">
        <f t="shared" si="9"/>
        <v>5.0627032048304686E-3</v>
      </c>
      <c r="V11" s="51">
        <f>S11/I11</f>
        <v>0.10989317231769626</v>
      </c>
      <c r="W11" s="34">
        <f>T11/I11</f>
        <v>0.10627032048304691</v>
      </c>
      <c r="X11" s="52">
        <f>U11/I11</f>
        <v>0.10125406409660936</v>
      </c>
      <c r="Y11" s="51">
        <f t="shared" si="6"/>
        <v>0.1058058522991175</v>
      </c>
      <c r="Z11" s="34">
        <f t="shared" si="7"/>
        <v>4.3382422401618817E-3</v>
      </c>
      <c r="AA11" s="35">
        <f>Z11/Y11</f>
        <v>4.1001911953768795E-2</v>
      </c>
      <c r="AC11" s="3"/>
      <c r="AD11" s="5"/>
      <c r="AE11" s="6"/>
      <c r="AF11" s="6"/>
      <c r="AG11" s="6"/>
      <c r="AH11" s="7"/>
    </row>
    <row r="12" spans="1:34" ht="14.45" customHeight="1">
      <c r="A12" s="209" t="s">
        <v>6</v>
      </c>
      <c r="B12" s="234">
        <v>0.104</v>
      </c>
      <c r="C12" s="234">
        <v>0</v>
      </c>
      <c r="D12" s="234">
        <v>0</v>
      </c>
      <c r="E12" s="234">
        <v>0</v>
      </c>
      <c r="F12" s="212"/>
      <c r="G12" s="310"/>
      <c r="H12" s="126" t="s">
        <v>39</v>
      </c>
      <c r="I12" s="130">
        <v>0.1</v>
      </c>
      <c r="J12" s="51">
        <f t="shared" ref="J12:J17" si="10">B17-B9</f>
        <v>0.54890000000000005</v>
      </c>
      <c r="K12" s="34">
        <f t="shared" ref="K12:K17" si="11">B36-B28</f>
        <v>0.54979999999999996</v>
      </c>
      <c r="L12" s="52">
        <f t="shared" ref="L12:L17" si="12">B55-B47</f>
        <v>0.56379999999999997</v>
      </c>
      <c r="M12" s="34">
        <f t="shared" si="0"/>
        <v>1.8425452856479334</v>
      </c>
      <c r="N12" s="34">
        <f t="shared" si="1"/>
        <v>1.8467254993032975</v>
      </c>
      <c r="O12" s="52">
        <f t="shared" si="2"/>
        <v>1.9117510450534139</v>
      </c>
      <c r="P12" s="53">
        <f t="shared" ref="P12:P17" si="13">M12*400</f>
        <v>737.01811425917333</v>
      </c>
      <c r="Q12" s="54">
        <f t="shared" ref="Q12:Q17" si="14">N12*400</f>
        <v>738.690199721319</v>
      </c>
      <c r="R12" s="55">
        <f t="shared" ref="R12:R17" si="15">O12*400</f>
        <v>764.70041802136552</v>
      </c>
      <c r="S12" s="137">
        <f t="shared" si="9"/>
        <v>1.8425452856479334E-2</v>
      </c>
      <c r="T12" s="138">
        <f t="shared" si="9"/>
        <v>1.8467254993032974E-2</v>
      </c>
      <c r="U12" s="139">
        <f t="shared" si="9"/>
        <v>1.9117510450534139E-2</v>
      </c>
      <c r="V12" s="51">
        <f>S12/I12</f>
        <v>0.18425452856479332</v>
      </c>
      <c r="W12" s="34">
        <f>T12/I12</f>
        <v>0.18467254993032972</v>
      </c>
      <c r="X12" s="52">
        <f>U12/I12</f>
        <v>0.19117510450534136</v>
      </c>
      <c r="Y12" s="51">
        <f t="shared" si="6"/>
        <v>0.18670072766682147</v>
      </c>
      <c r="Z12" s="34">
        <f t="shared" si="7"/>
        <v>3.8805568589216281E-3</v>
      </c>
      <c r="AA12" s="35">
        <f>Z12/Y12</f>
        <v>2.0784904844327722E-2</v>
      </c>
      <c r="AC12" s="3"/>
      <c r="AD12" s="5"/>
      <c r="AE12" s="6"/>
      <c r="AF12" s="6"/>
      <c r="AG12" s="6"/>
      <c r="AH12" s="7"/>
    </row>
    <row r="13" spans="1:34" ht="14.65" customHeight="1">
      <c r="A13" s="209" t="s">
        <v>61</v>
      </c>
      <c r="B13" s="234">
        <v>0.12479999999999999</v>
      </c>
      <c r="C13" s="234">
        <v>0</v>
      </c>
      <c r="D13" s="234">
        <v>0</v>
      </c>
      <c r="E13" s="234">
        <v>0</v>
      </c>
      <c r="F13" s="212"/>
      <c r="G13" s="310"/>
      <c r="H13" s="126" t="s">
        <v>40</v>
      </c>
      <c r="I13" s="130">
        <v>0.15</v>
      </c>
      <c r="J13" s="51">
        <f t="shared" si="10"/>
        <v>0.68220000000000003</v>
      </c>
      <c r="K13" s="34">
        <f t="shared" si="11"/>
        <v>0.67989999999999995</v>
      </c>
      <c r="L13" s="52">
        <f t="shared" si="12"/>
        <v>0.66879999999999995</v>
      </c>
      <c r="M13" s="34">
        <f t="shared" si="0"/>
        <v>2.4616813748258246</v>
      </c>
      <c r="N13" s="34">
        <f t="shared" si="1"/>
        <v>2.4509986065954479</v>
      </c>
      <c r="O13" s="52">
        <f t="shared" si="2"/>
        <v>2.3994426381792846</v>
      </c>
      <c r="P13" s="53">
        <f t="shared" si="13"/>
        <v>984.67254993032986</v>
      </c>
      <c r="Q13" s="54">
        <f t="shared" si="14"/>
        <v>980.39944263817915</v>
      </c>
      <c r="R13" s="55">
        <f t="shared" si="15"/>
        <v>959.77705527171383</v>
      </c>
      <c r="S13" s="137">
        <f t="shared" si="9"/>
        <v>2.4616813748258245E-2</v>
      </c>
      <c r="T13" s="138">
        <f t="shared" si="9"/>
        <v>2.4509986065954479E-2</v>
      </c>
      <c r="U13" s="139">
        <f t="shared" si="9"/>
        <v>2.3994426381792847E-2</v>
      </c>
      <c r="V13" s="51">
        <f>S13/I13</f>
        <v>0.16411209165505497</v>
      </c>
      <c r="W13" s="34">
        <f>T13/I13</f>
        <v>0.16339990710636321</v>
      </c>
      <c r="X13" s="52">
        <f>U13/I13</f>
        <v>0.15996284254528564</v>
      </c>
      <c r="Y13" s="51">
        <f t="shared" si="6"/>
        <v>0.16249161376890128</v>
      </c>
      <c r="Z13" s="34">
        <f t="shared" si="7"/>
        <v>2.2187416780438162E-3</v>
      </c>
      <c r="AA13" s="35">
        <f>Z13/Y13</f>
        <v>1.3654499617434741E-2</v>
      </c>
      <c r="AC13" s="3"/>
      <c r="AD13" s="3"/>
      <c r="AE13" s="3"/>
      <c r="AF13" s="3"/>
      <c r="AG13" s="3"/>
      <c r="AH13" s="3"/>
    </row>
    <row r="14" spans="1:34" ht="14.65" customHeight="1">
      <c r="A14" s="209" t="s">
        <v>45</v>
      </c>
      <c r="B14" s="234">
        <v>0.13969999999999999</v>
      </c>
      <c r="C14" s="234">
        <v>0</v>
      </c>
      <c r="D14" s="234">
        <v>0</v>
      </c>
      <c r="E14" s="234">
        <v>0</v>
      </c>
      <c r="F14" s="212"/>
      <c r="G14" s="310"/>
      <c r="H14" s="126" t="s">
        <v>41</v>
      </c>
      <c r="I14" s="130">
        <v>0.2</v>
      </c>
      <c r="J14" s="51">
        <f t="shared" si="10"/>
        <v>0.92059999999999997</v>
      </c>
      <c r="K14" s="34">
        <f t="shared" si="11"/>
        <v>0.92779999999999996</v>
      </c>
      <c r="L14" s="52">
        <f t="shared" si="12"/>
        <v>0.95920000000000005</v>
      </c>
      <c r="M14" s="34">
        <f t="shared" si="0"/>
        <v>3.568973525313516</v>
      </c>
      <c r="N14" s="34">
        <f t="shared" si="1"/>
        <v>3.6024152345564326</v>
      </c>
      <c r="O14" s="52">
        <f t="shared" si="2"/>
        <v>3.7482582443102652</v>
      </c>
      <c r="P14" s="53">
        <f t="shared" si="13"/>
        <v>1427.5894101254064</v>
      </c>
      <c r="Q14" s="54">
        <f t="shared" si="14"/>
        <v>1440.9660938225732</v>
      </c>
      <c r="R14" s="55">
        <f t="shared" si="15"/>
        <v>1499.3032977241062</v>
      </c>
      <c r="S14" s="137">
        <f t="shared" si="9"/>
        <v>3.5689735253135159E-2</v>
      </c>
      <c r="T14" s="138">
        <f t="shared" si="9"/>
        <v>3.6024152345564331E-2</v>
      </c>
      <c r="U14" s="139">
        <f t="shared" si="9"/>
        <v>3.7482582443102652E-2</v>
      </c>
      <c r="V14" s="51">
        <f>S14/I14</f>
        <v>0.17844867626567579</v>
      </c>
      <c r="W14" s="34">
        <f>T14/I14</f>
        <v>0.18012076172782165</v>
      </c>
      <c r="X14" s="52">
        <f>U14/I14</f>
        <v>0.18741291221551326</v>
      </c>
      <c r="Y14" s="51">
        <f t="shared" si="6"/>
        <v>0.18199411673633689</v>
      </c>
      <c r="Z14" s="34">
        <f t="shared" si="7"/>
        <v>4.7667049187081539E-3</v>
      </c>
      <c r="AA14" s="35">
        <f>Z14/Y14</f>
        <v>2.6191533024190528E-2</v>
      </c>
    </row>
    <row r="15" spans="1:34" ht="14.65" customHeight="1">
      <c r="A15" s="209" t="s">
        <v>18</v>
      </c>
      <c r="B15" s="234">
        <v>0</v>
      </c>
      <c r="C15" s="234">
        <v>6.0056000000000003</v>
      </c>
      <c r="D15" s="234">
        <v>0</v>
      </c>
      <c r="E15" s="234">
        <v>0</v>
      </c>
      <c r="F15" s="212"/>
      <c r="G15" s="310"/>
      <c r="H15" s="126" t="s">
        <v>42</v>
      </c>
      <c r="I15" s="130">
        <v>0.25</v>
      </c>
      <c r="J15" s="51">
        <f t="shared" si="10"/>
        <v>1.0504</v>
      </c>
      <c r="K15" s="34">
        <f t="shared" si="11"/>
        <v>1.0659000000000001</v>
      </c>
      <c r="L15" s="52">
        <f t="shared" si="12"/>
        <v>1.0478000000000001</v>
      </c>
      <c r="M15" s="34">
        <f t="shared" si="0"/>
        <v>4.1718532280538785</v>
      </c>
      <c r="N15" s="34">
        <f t="shared" si="1"/>
        <v>4.2438457965629359</v>
      </c>
      <c r="O15" s="52">
        <f t="shared" si="2"/>
        <v>4.1597770552717144</v>
      </c>
      <c r="P15" s="53">
        <f t="shared" si="13"/>
        <v>1668.7412912215514</v>
      </c>
      <c r="Q15" s="54">
        <f t="shared" si="14"/>
        <v>1697.5383186251743</v>
      </c>
      <c r="R15" s="55">
        <f t="shared" si="15"/>
        <v>1663.9108221086858</v>
      </c>
      <c r="S15" s="137">
        <f t="shared" si="9"/>
        <v>4.1718532280538782E-2</v>
      </c>
      <c r="T15" s="138">
        <f t="shared" si="9"/>
        <v>4.2438457965629353E-2</v>
      </c>
      <c r="U15" s="139">
        <f t="shared" si="9"/>
        <v>4.1597770552717142E-2</v>
      </c>
      <c r="V15" s="51">
        <f>S15/I15</f>
        <v>0.16687412912215513</v>
      </c>
      <c r="W15" s="34">
        <f>T15/I15</f>
        <v>0.16975383186251741</v>
      </c>
      <c r="X15" s="52">
        <f>U15/I15</f>
        <v>0.16639108221086857</v>
      </c>
      <c r="Y15" s="51">
        <f t="shared" si="6"/>
        <v>0.16767301439851368</v>
      </c>
      <c r="Z15" s="34">
        <f t="shared" si="7"/>
        <v>1.8181541652189431E-3</v>
      </c>
      <c r="AA15" s="35">
        <f>Z15/Y15</f>
        <v>1.0843451295613255E-2</v>
      </c>
    </row>
    <row r="16" spans="1:34" ht="15" customHeight="1">
      <c r="A16" s="209" t="s">
        <v>38</v>
      </c>
      <c r="B16" s="234">
        <v>0.2828</v>
      </c>
      <c r="C16" s="234">
        <v>6.0204000000000004</v>
      </c>
      <c r="D16" s="234">
        <v>0.14319999999999999</v>
      </c>
      <c r="E16" s="234">
        <v>0</v>
      </c>
      <c r="F16" s="212"/>
      <c r="G16" s="310"/>
      <c r="H16" s="126" t="s">
        <v>43</v>
      </c>
      <c r="I16" s="130">
        <v>0.3</v>
      </c>
      <c r="J16" s="51">
        <f t="shared" si="10"/>
        <v>1.3584000000000001</v>
      </c>
      <c r="K16" s="34">
        <f t="shared" si="11"/>
        <v>1.3553999999999999</v>
      </c>
      <c r="L16" s="52">
        <f t="shared" si="12"/>
        <v>1.3440999999999999</v>
      </c>
      <c r="M16" s="34">
        <f t="shared" si="0"/>
        <v>5.6024152345564326</v>
      </c>
      <c r="N16" s="34">
        <f t="shared" si="1"/>
        <v>5.58848118903855</v>
      </c>
      <c r="O16" s="52">
        <f t="shared" si="2"/>
        <v>5.5359962842545283</v>
      </c>
      <c r="P16" s="53">
        <f t="shared" si="13"/>
        <v>2240.9660938225729</v>
      </c>
      <c r="Q16" s="54">
        <f t="shared" si="14"/>
        <v>2235.3924756154202</v>
      </c>
      <c r="R16" s="55">
        <f t="shared" si="15"/>
        <v>2214.3985137018112</v>
      </c>
      <c r="S16" s="137">
        <f t="shared" ref="S16:S17" si="16">(P16/4000)/10</f>
        <v>5.6024152345564328E-2</v>
      </c>
      <c r="T16" s="138">
        <f t="shared" ref="T16:T17" si="17">(Q16/4000)/10</f>
        <v>5.5884811890385501E-2</v>
      </c>
      <c r="U16" s="139">
        <f t="shared" ref="U16:U17" si="18">(R16/4000)/10</f>
        <v>5.5359962842545282E-2</v>
      </c>
      <c r="V16" s="51">
        <f t="shared" ref="V16:V17" si="19">S16/I16</f>
        <v>0.18674717448521444</v>
      </c>
      <c r="W16" s="34">
        <f t="shared" ref="W16:W17" si="20">T16/I16</f>
        <v>0.18628270630128502</v>
      </c>
      <c r="X16" s="52">
        <f t="shared" ref="X16:X17" si="21">U16/I16</f>
        <v>0.18453320947515095</v>
      </c>
      <c r="Y16" s="51">
        <f t="shared" ref="Y16:Y17" si="22">AVERAGE(V16:X16)</f>
        <v>0.18585436342055014</v>
      </c>
      <c r="Z16" s="34">
        <f t="shared" ref="Z16:Z17" si="23">STDEV(V16:X16)</f>
        <v>1.1674838260350975E-3</v>
      </c>
      <c r="AA16" s="35">
        <f t="shared" ref="AA16:AA17" si="24">Z16/Y16</f>
        <v>6.2817132971654914E-3</v>
      </c>
    </row>
    <row r="17" spans="1:35" ht="15" customHeight="1" thickBot="1">
      <c r="A17" s="209" t="s">
        <v>39</v>
      </c>
      <c r="B17" s="234">
        <v>0.59050000000000002</v>
      </c>
      <c r="C17" s="234">
        <v>6.2594000000000003</v>
      </c>
      <c r="D17" s="234">
        <v>0.29189999999999999</v>
      </c>
      <c r="E17" s="234">
        <v>0</v>
      </c>
      <c r="F17" s="212"/>
      <c r="G17" s="301"/>
      <c r="H17" s="127" t="s">
        <v>155</v>
      </c>
      <c r="I17" s="131">
        <v>0.35</v>
      </c>
      <c r="J17" s="57">
        <f t="shared" si="10"/>
        <v>1.4802</v>
      </c>
      <c r="K17" s="58">
        <f t="shared" si="11"/>
        <v>1.3900999999999999</v>
      </c>
      <c r="L17" s="59">
        <f t="shared" si="12"/>
        <v>1.4294</v>
      </c>
      <c r="M17" s="58">
        <f t="shared" si="0"/>
        <v>6.1681374825824422</v>
      </c>
      <c r="N17" s="58">
        <f t="shared" si="1"/>
        <v>5.7496516488620522</v>
      </c>
      <c r="O17" s="59">
        <f t="shared" si="2"/>
        <v>5.9321876451463078</v>
      </c>
      <c r="P17" s="60">
        <f t="shared" si="13"/>
        <v>2467.2549930329769</v>
      </c>
      <c r="Q17" s="61">
        <f t="shared" si="14"/>
        <v>2299.8606595448209</v>
      </c>
      <c r="R17" s="62">
        <f t="shared" si="15"/>
        <v>2372.8750580585233</v>
      </c>
      <c r="S17" s="140">
        <f t="shared" si="16"/>
        <v>6.168137482582442E-2</v>
      </c>
      <c r="T17" s="141">
        <f t="shared" si="17"/>
        <v>5.7496516488620517E-2</v>
      </c>
      <c r="U17" s="142">
        <f t="shared" si="18"/>
        <v>5.9321876451463085E-2</v>
      </c>
      <c r="V17" s="57">
        <f t="shared" si="19"/>
        <v>0.17623249950235551</v>
      </c>
      <c r="W17" s="58">
        <f t="shared" si="20"/>
        <v>0.16427576139605862</v>
      </c>
      <c r="X17" s="59">
        <f t="shared" si="21"/>
        <v>0.16949107557560883</v>
      </c>
      <c r="Y17" s="57">
        <f t="shared" si="22"/>
        <v>0.16999977882467432</v>
      </c>
      <c r="Z17" s="58">
        <f t="shared" si="23"/>
        <v>5.9945792831816247E-3</v>
      </c>
      <c r="AA17" s="136">
        <f t="shared" si="24"/>
        <v>3.5262276954865966E-2</v>
      </c>
    </row>
    <row r="18" spans="1:35" ht="15" customHeight="1">
      <c r="A18" s="209" t="s">
        <v>40</v>
      </c>
      <c r="B18" s="234">
        <v>0.74460000000000004</v>
      </c>
      <c r="C18" s="234">
        <v>5.7454999999999998</v>
      </c>
      <c r="D18" s="234">
        <v>0.37290000000000001</v>
      </c>
      <c r="E18" s="234">
        <v>0</v>
      </c>
      <c r="F18" s="213"/>
      <c r="G18" s="36"/>
      <c r="H18" s="22"/>
    </row>
    <row r="19" spans="1:35" ht="15" customHeight="1" thickBot="1">
      <c r="A19" s="209" t="s">
        <v>41</v>
      </c>
      <c r="B19" s="234">
        <v>1.0061</v>
      </c>
      <c r="C19" s="234">
        <v>5.7493999999999996</v>
      </c>
      <c r="D19" s="234">
        <v>0.51060000000000005</v>
      </c>
      <c r="E19" s="234">
        <v>0</v>
      </c>
      <c r="F19" s="213"/>
      <c r="G19" s="36"/>
      <c r="H19" s="31" t="s">
        <v>181</v>
      </c>
      <c r="I19" s="288"/>
      <c r="J19" s="288"/>
      <c r="K19" s="288"/>
      <c r="L19" s="288"/>
      <c r="M19" s="288"/>
      <c r="N19" s="288"/>
      <c r="O19" s="288"/>
      <c r="P19"/>
      <c r="Q19"/>
      <c r="R19"/>
      <c r="S19"/>
      <c r="T19"/>
      <c r="U19"/>
      <c r="V19"/>
      <c r="W19"/>
      <c r="X19"/>
      <c r="Y19"/>
      <c r="Z19"/>
      <c r="AA19"/>
      <c r="AB19" s="4"/>
    </row>
    <row r="20" spans="1:35" ht="15.75" customHeight="1">
      <c r="A20" s="209" t="s">
        <v>42</v>
      </c>
      <c r="B20" s="234">
        <v>1.1544000000000001</v>
      </c>
      <c r="C20" s="234">
        <v>5.4249999999999998</v>
      </c>
      <c r="D20" s="234">
        <v>0.58630000000000004</v>
      </c>
      <c r="E20" s="234">
        <v>0</v>
      </c>
      <c r="F20" s="213"/>
      <c r="G20" s="300" t="s">
        <v>1</v>
      </c>
      <c r="H20" s="291" t="s">
        <v>37</v>
      </c>
      <c r="I20" s="289">
        <v>0</v>
      </c>
      <c r="J20" s="48">
        <v>0</v>
      </c>
      <c r="K20" s="49">
        <v>0</v>
      </c>
      <c r="L20" s="50">
        <v>0</v>
      </c>
      <c r="M20" s="287">
        <f>AVERAGE(J20:L20)</f>
        <v>0</v>
      </c>
      <c r="N20" s="34">
        <f>STDEV(J20:L20)</f>
        <v>0</v>
      </c>
      <c r="P20"/>
      <c r="Q20"/>
      <c r="R20"/>
      <c r="S20"/>
      <c r="T20"/>
      <c r="U20"/>
      <c r="V20"/>
      <c r="W20"/>
      <c r="X20"/>
      <c r="Y20"/>
      <c r="Z20"/>
      <c r="AA20"/>
      <c r="AB20" s="4"/>
    </row>
    <row r="21" spans="1:35" ht="15" customHeight="1">
      <c r="A21" s="209" t="s">
        <v>43</v>
      </c>
      <c r="B21" s="234">
        <v>1.4832000000000001</v>
      </c>
      <c r="C21" s="234">
        <v>5.8240999999999996</v>
      </c>
      <c r="D21" s="234">
        <v>0.73760000000000003</v>
      </c>
      <c r="E21" s="234">
        <v>0</v>
      </c>
      <c r="F21" s="213"/>
      <c r="G21" s="310"/>
      <c r="H21" s="292" t="s">
        <v>44</v>
      </c>
      <c r="I21" s="285">
        <v>50</v>
      </c>
      <c r="J21" s="51">
        <v>1.23E-2</v>
      </c>
      <c r="K21" s="34">
        <v>1.4800000000000001E-2</v>
      </c>
      <c r="L21" s="52">
        <v>1.24E-2</v>
      </c>
      <c r="M21" s="287">
        <f>AVERAGE(J21:L21)</f>
        <v>1.3166666666666667E-2</v>
      </c>
      <c r="N21" s="34">
        <f>STDEV(J21:L21)</f>
        <v>1.4153915830374768E-3</v>
      </c>
      <c r="P21"/>
      <c r="Q21"/>
      <c r="R21"/>
      <c r="S21"/>
      <c r="T21"/>
      <c r="U21"/>
      <c r="V21"/>
      <c r="W21"/>
      <c r="X21"/>
      <c r="Y21"/>
      <c r="Z21"/>
      <c r="AA21"/>
      <c r="AB21" s="91"/>
      <c r="AE21" s="12"/>
      <c r="AH21" s="13"/>
    </row>
    <row r="22" spans="1:35" ht="15" customHeight="1">
      <c r="A22" s="209" t="s">
        <v>155</v>
      </c>
      <c r="B22" s="234">
        <v>1.6198999999999999</v>
      </c>
      <c r="C22" s="234">
        <v>5.3921999999999999</v>
      </c>
      <c r="D22" s="234">
        <v>0.78859999999999997</v>
      </c>
      <c r="E22" s="234">
        <v>0</v>
      </c>
      <c r="F22" s="213"/>
      <c r="G22" s="310"/>
      <c r="H22" s="292" t="s">
        <v>49</v>
      </c>
      <c r="I22" s="285">
        <v>100</v>
      </c>
      <c r="J22" s="51">
        <v>4.1599999999999998E-2</v>
      </c>
      <c r="K22" s="34">
        <v>3.7999999999999999E-2</v>
      </c>
      <c r="L22" s="52">
        <v>4.02E-2</v>
      </c>
      <c r="M22" s="287">
        <f t="shared" ref="M22:M27" si="25">AVERAGE(J22:L22)</f>
        <v>3.9933333333333335E-2</v>
      </c>
      <c r="N22" s="34">
        <f t="shared" ref="N22:N27" si="26">STDEV(J22:L22)</f>
        <v>1.8147543451754928E-3</v>
      </c>
      <c r="P22"/>
      <c r="Q22"/>
      <c r="R22"/>
      <c r="S22"/>
      <c r="T22"/>
      <c r="U22"/>
      <c r="AB22" s="91"/>
      <c r="AE22" s="12"/>
      <c r="AF22" s="12"/>
      <c r="AH22" s="13"/>
      <c r="AI22" s="13"/>
    </row>
    <row r="23" spans="1:35" ht="15" customHeight="1">
      <c r="A23" s="214"/>
      <c r="B23" s="235"/>
      <c r="C23" s="235"/>
      <c r="D23" s="235"/>
      <c r="E23" s="235"/>
      <c r="F23" s="213"/>
      <c r="G23" s="310"/>
      <c r="H23" s="292" t="s">
        <v>180</v>
      </c>
      <c r="I23" s="285">
        <v>150</v>
      </c>
      <c r="J23" s="51">
        <v>6.2399999999999997E-2</v>
      </c>
      <c r="K23" s="34">
        <v>5.7099999999999998E-2</v>
      </c>
      <c r="L23" s="52">
        <v>6.0299999999999999E-2</v>
      </c>
      <c r="M23" s="287">
        <f t="shared" si="25"/>
        <v>5.9933333333333332E-2</v>
      </c>
      <c r="N23" s="34">
        <f t="shared" si="26"/>
        <v>2.6689573494781313E-3</v>
      </c>
      <c r="P23"/>
      <c r="Q23"/>
      <c r="R23"/>
      <c r="S23"/>
      <c r="T23"/>
      <c r="U23"/>
      <c r="AC23" s="284"/>
      <c r="AD23" s="284"/>
      <c r="AE23" s="284"/>
      <c r="AF23" s="12"/>
      <c r="AG23" s="14"/>
      <c r="AH23" s="13"/>
      <c r="AI23" s="13"/>
    </row>
    <row r="24" spans="1:35" ht="15" customHeight="1">
      <c r="A24" s="214"/>
      <c r="B24" s="235"/>
      <c r="C24" s="235"/>
      <c r="D24" s="235"/>
      <c r="E24" s="235"/>
      <c r="F24" s="213"/>
      <c r="G24" s="310"/>
      <c r="H24" s="292" t="s">
        <v>55</v>
      </c>
      <c r="I24" s="285">
        <v>200</v>
      </c>
      <c r="J24" s="51">
        <v>8.5500000000000007E-2</v>
      </c>
      <c r="K24" s="34">
        <v>8.4699999999999998E-2</v>
      </c>
      <c r="L24" s="52">
        <v>8.7099999999999997E-2</v>
      </c>
      <c r="M24" s="287">
        <f t="shared" si="25"/>
        <v>8.5766666666666672E-2</v>
      </c>
      <c r="N24" s="34">
        <f t="shared" si="26"/>
        <v>1.2220201853215562E-3</v>
      </c>
      <c r="P24"/>
      <c r="Q24"/>
      <c r="R24"/>
      <c r="S24"/>
      <c r="T24"/>
      <c r="U24"/>
      <c r="AC24" s="284"/>
      <c r="AD24" s="284"/>
      <c r="AE24" s="284"/>
      <c r="AF24" s="12"/>
      <c r="AG24" s="14"/>
      <c r="AH24" s="13"/>
      <c r="AI24" s="13"/>
    </row>
    <row r="25" spans="1:35" ht="15" customHeight="1">
      <c r="A25" s="215" t="s">
        <v>166</v>
      </c>
      <c r="B25" s="236"/>
      <c r="C25" s="236"/>
      <c r="D25" s="236"/>
      <c r="E25" s="236"/>
      <c r="F25" s="213"/>
      <c r="G25" s="310"/>
      <c r="H25" s="292" t="s">
        <v>6</v>
      </c>
      <c r="I25" s="285">
        <v>250</v>
      </c>
      <c r="J25" s="51">
        <v>0.104</v>
      </c>
      <c r="K25" s="34">
        <v>9.5100000000000004E-2</v>
      </c>
      <c r="L25" s="52">
        <v>0.10050000000000001</v>
      </c>
      <c r="M25" s="287">
        <f t="shared" si="25"/>
        <v>9.9866666666666659E-2</v>
      </c>
      <c r="N25" s="34">
        <f t="shared" si="26"/>
        <v>4.483674088661363E-3</v>
      </c>
      <c r="P25"/>
      <c r="Q25"/>
      <c r="R25"/>
      <c r="S25"/>
      <c r="T25"/>
      <c r="U25"/>
      <c r="AC25" s="284"/>
      <c r="AD25" s="284"/>
      <c r="AE25" s="284"/>
      <c r="AF25" s="12"/>
      <c r="AG25" s="14"/>
      <c r="AH25" s="13"/>
      <c r="AI25" s="13"/>
    </row>
    <row r="26" spans="1:35" ht="15" customHeight="1">
      <c r="A26" s="217" t="s">
        <v>37</v>
      </c>
      <c r="B26" s="236">
        <v>0</v>
      </c>
      <c r="C26" s="236">
        <v>0</v>
      </c>
      <c r="D26" s="236">
        <v>0</v>
      </c>
      <c r="E26" s="236">
        <v>0</v>
      </c>
      <c r="F26" s="212"/>
      <c r="G26" s="310"/>
      <c r="H26" s="292" t="s">
        <v>61</v>
      </c>
      <c r="I26" s="285">
        <v>300</v>
      </c>
      <c r="J26" s="51">
        <v>0.12479999999999999</v>
      </c>
      <c r="K26" s="34">
        <v>0.1142</v>
      </c>
      <c r="L26" s="52">
        <v>0.1206</v>
      </c>
      <c r="M26" s="287">
        <f t="shared" si="25"/>
        <v>0.11986666666666666</v>
      </c>
      <c r="N26" s="34">
        <f t="shared" si="26"/>
        <v>5.3379146989562627E-3</v>
      </c>
      <c r="P26"/>
      <c r="Q26"/>
      <c r="R26"/>
      <c r="S26"/>
      <c r="T26"/>
      <c r="U26"/>
      <c r="AC26" s="284"/>
      <c r="AD26" s="284"/>
      <c r="AE26" s="284"/>
      <c r="AF26" s="12"/>
      <c r="AG26" s="14"/>
      <c r="AH26" s="13"/>
      <c r="AI26" s="13"/>
    </row>
    <row r="27" spans="1:35" ht="15" customHeight="1" thickBot="1">
      <c r="A27" s="217" t="s">
        <v>44</v>
      </c>
      <c r="B27" s="236">
        <v>1.4800000000000001E-2</v>
      </c>
      <c r="C27" s="236">
        <v>0</v>
      </c>
      <c r="D27" s="236">
        <v>0</v>
      </c>
      <c r="E27" s="236">
        <v>0</v>
      </c>
      <c r="F27" s="212"/>
      <c r="G27" s="301"/>
      <c r="H27" s="293" t="s">
        <v>45</v>
      </c>
      <c r="I27" s="286">
        <v>350</v>
      </c>
      <c r="J27" s="57">
        <v>0.13969999999999999</v>
      </c>
      <c r="K27" s="58">
        <v>0.13059999999999999</v>
      </c>
      <c r="L27" s="59">
        <v>0.13450000000000001</v>
      </c>
      <c r="M27" s="287">
        <f t="shared" si="25"/>
        <v>0.13493333333333332</v>
      </c>
      <c r="N27" s="34">
        <f t="shared" si="26"/>
        <v>4.5654499595695177E-3</v>
      </c>
      <c r="P27"/>
      <c r="Q27"/>
      <c r="R27"/>
      <c r="S27"/>
      <c r="T27"/>
      <c r="U27"/>
      <c r="AC27" s="284"/>
      <c r="AD27" s="284"/>
      <c r="AE27" s="284"/>
      <c r="AF27" s="12"/>
      <c r="AG27" s="14"/>
      <c r="AH27" s="13"/>
      <c r="AI27" s="13"/>
    </row>
    <row r="28" spans="1:35" ht="15" customHeight="1">
      <c r="A28" s="217" t="s">
        <v>49</v>
      </c>
      <c r="B28" s="236">
        <v>3.7999999999999999E-2</v>
      </c>
      <c r="C28" s="236">
        <v>0</v>
      </c>
      <c r="D28" s="236">
        <v>0</v>
      </c>
      <c r="E28" s="236">
        <v>0</v>
      </c>
      <c r="F28" s="213"/>
      <c r="G28"/>
      <c r="H28" s="288"/>
      <c r="I28" s="288"/>
      <c r="J28" s="288"/>
      <c r="K28" s="288"/>
      <c r="L28" s="288"/>
      <c r="M28"/>
      <c r="N28"/>
      <c r="O28" s="288"/>
      <c r="P28"/>
      <c r="S28" s="1"/>
      <c r="T28" s="1"/>
      <c r="U28"/>
      <c r="AC28" s="284"/>
      <c r="AD28" s="284"/>
      <c r="AE28" s="284"/>
    </row>
    <row r="29" spans="1:35" ht="15" customHeight="1">
      <c r="A29" s="217" t="s">
        <v>180</v>
      </c>
      <c r="B29" s="236">
        <v>5.7099999999999998E-2</v>
      </c>
      <c r="C29" s="236">
        <v>0</v>
      </c>
      <c r="D29" s="236">
        <v>0</v>
      </c>
      <c r="E29" s="236">
        <v>0</v>
      </c>
      <c r="F29" s="212"/>
      <c r="G29" s="95"/>
      <c r="H29" s="288"/>
      <c r="I29" s="288"/>
      <c r="J29" s="288"/>
      <c r="K29" s="288"/>
      <c r="L29" s="288"/>
      <c r="M29"/>
      <c r="N29"/>
      <c r="O29" s="288"/>
      <c r="P29"/>
      <c r="S29" s="1"/>
      <c r="T29" s="1"/>
      <c r="U29"/>
      <c r="AC29" s="284"/>
      <c r="AD29" s="284"/>
      <c r="AE29" s="284"/>
    </row>
    <row r="30" spans="1:35" ht="15" customHeight="1">
      <c r="A30" s="217" t="s">
        <v>55</v>
      </c>
      <c r="B30" s="236">
        <v>8.4699999999999998E-2</v>
      </c>
      <c r="C30" s="236">
        <v>0</v>
      </c>
      <c r="D30" s="236">
        <v>0</v>
      </c>
      <c r="E30" s="236">
        <v>0</v>
      </c>
      <c r="F30" s="212"/>
      <c r="G30" s="36"/>
      <c r="H30" s="288"/>
      <c r="I30" s="288"/>
      <c r="J30" s="288"/>
      <c r="K30" s="288"/>
      <c r="L30" s="288"/>
      <c r="M30"/>
      <c r="N30"/>
      <c r="O30" s="288"/>
      <c r="P30"/>
      <c r="Q30"/>
      <c r="R30"/>
      <c r="S30"/>
      <c r="T30"/>
      <c r="U30"/>
      <c r="V30"/>
      <c r="W30"/>
      <c r="X30"/>
      <c r="Y30"/>
      <c r="Z30"/>
      <c r="AA30"/>
      <c r="AE30" s="12"/>
      <c r="AF30" s="12"/>
      <c r="AH30" s="13"/>
      <c r="AI30" s="13"/>
    </row>
    <row r="31" spans="1:35" ht="15" customHeight="1">
      <c r="A31" s="217" t="s">
        <v>6</v>
      </c>
      <c r="B31" s="236">
        <v>9.5100000000000004E-2</v>
      </c>
      <c r="C31" s="236">
        <v>0</v>
      </c>
      <c r="D31" s="236">
        <v>0</v>
      </c>
      <c r="E31" s="236">
        <v>0</v>
      </c>
      <c r="F31" s="213"/>
      <c r="H31" s="288"/>
      <c r="I31" s="288"/>
      <c r="J31" s="288"/>
      <c r="K31" s="288"/>
      <c r="L31" s="288"/>
      <c r="M31"/>
      <c r="N31"/>
      <c r="O31" s="288"/>
      <c r="P31"/>
      <c r="Q31"/>
      <c r="R31"/>
      <c r="S31"/>
      <c r="T31"/>
      <c r="U31"/>
      <c r="X31"/>
      <c r="Y31"/>
      <c r="Z31"/>
      <c r="AA31"/>
      <c r="AE31" s="12"/>
      <c r="AF31" s="12"/>
      <c r="AH31" s="13"/>
      <c r="AI31" s="13"/>
    </row>
    <row r="32" spans="1:35" ht="15" customHeight="1">
      <c r="A32" s="217" t="s">
        <v>61</v>
      </c>
      <c r="B32" s="236">
        <v>0.1142</v>
      </c>
      <c r="C32" s="236">
        <v>0</v>
      </c>
      <c r="D32" s="236">
        <v>0</v>
      </c>
      <c r="E32" s="236">
        <v>0</v>
      </c>
      <c r="F32" s="212"/>
      <c r="AE32" s="12"/>
      <c r="AF32" s="12"/>
      <c r="AG32" s="14"/>
      <c r="AH32" s="13"/>
      <c r="AI32" s="13"/>
    </row>
    <row r="33" spans="1:35" ht="15" customHeight="1">
      <c r="A33" s="217" t="s">
        <v>45</v>
      </c>
      <c r="B33" s="236">
        <v>0.13059999999999999</v>
      </c>
      <c r="C33" s="236">
        <v>0</v>
      </c>
      <c r="D33" s="236">
        <v>0</v>
      </c>
      <c r="E33" s="236">
        <v>0</v>
      </c>
      <c r="F33" s="213"/>
      <c r="Y33"/>
      <c r="AE33" s="12"/>
      <c r="AF33" s="12"/>
      <c r="AG33" s="14"/>
      <c r="AH33" s="13"/>
      <c r="AI33" s="13"/>
    </row>
    <row r="34" spans="1:35" ht="15" customHeight="1">
      <c r="A34" s="217" t="s">
        <v>18</v>
      </c>
      <c r="B34" s="236">
        <v>0</v>
      </c>
      <c r="C34" s="236">
        <v>5.7434000000000003</v>
      </c>
      <c r="D34" s="236">
        <v>0</v>
      </c>
      <c r="E34" s="236">
        <v>0</v>
      </c>
      <c r="F34" s="212"/>
      <c r="Y34"/>
      <c r="AC34" s="92"/>
      <c r="AD34" s="16"/>
      <c r="AE34" s="12"/>
      <c r="AF34" s="12"/>
      <c r="AG34" s="15"/>
      <c r="AH34" s="13"/>
      <c r="AI34" s="13"/>
    </row>
    <row r="35" spans="1:35" ht="15" customHeight="1">
      <c r="A35" s="217" t="s">
        <v>38</v>
      </c>
      <c r="B35" s="236">
        <v>0.28139999999999998</v>
      </c>
      <c r="C35" s="236">
        <v>5.7816000000000001</v>
      </c>
      <c r="D35" s="236">
        <v>0.13700000000000001</v>
      </c>
      <c r="E35" s="236">
        <v>0</v>
      </c>
      <c r="F35" s="212"/>
      <c r="S35" s="144" t="s">
        <v>75</v>
      </c>
      <c r="X35"/>
      <c r="Y35"/>
      <c r="AC35" s="92"/>
      <c r="AE35" s="12"/>
      <c r="AF35" s="13"/>
    </row>
    <row r="36" spans="1:35" ht="15" customHeight="1">
      <c r="A36" s="217" t="s">
        <v>39</v>
      </c>
      <c r="B36" s="236">
        <v>0.58779999999999999</v>
      </c>
      <c r="C36" s="236">
        <v>6.3029000000000002</v>
      </c>
      <c r="D36" s="236">
        <v>0.28470000000000001</v>
      </c>
      <c r="E36" s="236">
        <v>0</v>
      </c>
      <c r="F36" s="212"/>
      <c r="S36" s="182" t="s">
        <v>97</v>
      </c>
      <c r="T36" s="183" t="s">
        <v>76</v>
      </c>
      <c r="U36" s="183" t="s">
        <v>77</v>
      </c>
      <c r="V36" s="183" t="s">
        <v>78</v>
      </c>
      <c r="W36" s="183" t="s">
        <v>79</v>
      </c>
      <c r="X36" s="183"/>
      <c r="Y36"/>
      <c r="AC36" s="93"/>
      <c r="AE36" s="12"/>
      <c r="AF36" s="13"/>
      <c r="AI36" s="12"/>
    </row>
    <row r="37" spans="1:35" ht="15" customHeight="1">
      <c r="A37" s="217" t="s">
        <v>40</v>
      </c>
      <c r="B37" s="236">
        <v>0.73699999999999999</v>
      </c>
      <c r="C37" s="236">
        <v>5.7812000000000001</v>
      </c>
      <c r="D37" s="236">
        <v>0.3594</v>
      </c>
      <c r="E37" s="236">
        <v>0</v>
      </c>
      <c r="F37" s="212"/>
      <c r="S37" s="180" t="s">
        <v>80</v>
      </c>
      <c r="T37" s="180">
        <v>-2.1329999999999998E-2</v>
      </c>
      <c r="U37" s="181" t="s">
        <v>81</v>
      </c>
      <c r="V37" s="181" t="s">
        <v>82</v>
      </c>
      <c r="W37" s="181" t="s">
        <v>83</v>
      </c>
      <c r="X37" s="181" t="s">
        <v>84</v>
      </c>
      <c r="Y37"/>
      <c r="AC37" s="92"/>
      <c r="AE37" s="12"/>
      <c r="AF37" s="13"/>
      <c r="AI37" s="12"/>
    </row>
    <row r="38" spans="1:35" ht="15.75" customHeight="1">
      <c r="A38" s="217" t="s">
        <v>41</v>
      </c>
      <c r="B38" s="236">
        <v>1.0125</v>
      </c>
      <c r="C38" s="236">
        <v>5.6910999999999996</v>
      </c>
      <c r="D38" s="236">
        <v>0.49509999999999998</v>
      </c>
      <c r="E38" s="236">
        <v>0</v>
      </c>
      <c r="F38" s="212"/>
      <c r="H38" s="29"/>
      <c r="I38" s="103"/>
      <c r="J38" s="103"/>
      <c r="K38" s="103"/>
      <c r="L38" s="103"/>
      <c r="M38" s="30"/>
      <c r="N38" s="101"/>
      <c r="O38" s="103"/>
      <c r="P38" s="103"/>
      <c r="Q38" s="143"/>
      <c r="R38" s="103"/>
      <c r="S38" s="180" t="s">
        <v>85</v>
      </c>
      <c r="T38" s="180">
        <v>-7.3999999999999996E-2</v>
      </c>
      <c r="U38" s="181" t="s">
        <v>81</v>
      </c>
      <c r="V38" s="181" t="s">
        <v>82</v>
      </c>
      <c r="W38" s="181" t="s">
        <v>83</v>
      </c>
      <c r="X38" s="181" t="s">
        <v>86</v>
      </c>
      <c r="Y38"/>
      <c r="AC38" s="92"/>
      <c r="AD38" s="16"/>
      <c r="AE38" s="12"/>
      <c r="AF38" s="13"/>
      <c r="AI38" s="12"/>
    </row>
    <row r="39" spans="1:35" ht="15" customHeight="1">
      <c r="A39" s="217" t="s">
        <v>42</v>
      </c>
      <c r="B39" s="236">
        <v>1.161</v>
      </c>
      <c r="C39" s="236">
        <v>5.3750999999999998</v>
      </c>
      <c r="D39" s="236">
        <v>0.56530000000000002</v>
      </c>
      <c r="E39" s="236">
        <v>0</v>
      </c>
      <c r="F39" s="212"/>
      <c r="H39" s="29"/>
      <c r="I39" s="103"/>
      <c r="J39" s="103"/>
      <c r="K39" s="103"/>
      <c r="L39" s="103"/>
      <c r="M39" s="30"/>
      <c r="N39" s="101"/>
      <c r="O39" s="103"/>
      <c r="P39" s="103"/>
      <c r="Q39" s="143"/>
      <c r="R39" s="103"/>
      <c r="S39" s="180" t="s">
        <v>87</v>
      </c>
      <c r="T39" s="180">
        <v>-2.2329999999999999E-2</v>
      </c>
      <c r="U39" s="181" t="s">
        <v>81</v>
      </c>
      <c r="V39" s="181" t="s">
        <v>82</v>
      </c>
      <c r="W39" s="181" t="s">
        <v>83</v>
      </c>
      <c r="X39" s="181" t="s">
        <v>88</v>
      </c>
      <c r="Y39"/>
      <c r="AC39" s="92"/>
      <c r="AE39" s="12"/>
      <c r="AF39" s="13"/>
      <c r="AI39" s="12"/>
    </row>
    <row r="40" spans="1:35" ht="15" customHeight="1">
      <c r="A40" s="217" t="s">
        <v>43</v>
      </c>
      <c r="B40" s="236">
        <v>1.4696</v>
      </c>
      <c r="C40" s="236">
        <v>5.6837999999999997</v>
      </c>
      <c r="D40" s="236">
        <v>0.70760000000000001</v>
      </c>
      <c r="E40" s="236">
        <v>0</v>
      </c>
      <c r="F40" s="213"/>
      <c r="H40" s="29"/>
      <c r="I40" s="103"/>
      <c r="J40" s="103"/>
      <c r="K40" s="103"/>
      <c r="L40" s="103"/>
      <c r="M40" s="30"/>
      <c r="N40" s="101"/>
      <c r="O40" s="103"/>
      <c r="P40" s="103"/>
      <c r="Q40" s="143"/>
      <c r="R40" s="103"/>
      <c r="S40" s="180" t="s">
        <v>89</v>
      </c>
      <c r="T40" s="180">
        <v>-5.2670000000000002E-2</v>
      </c>
      <c r="U40" s="181" t="s">
        <v>81</v>
      </c>
      <c r="V40" s="181" t="s">
        <v>82</v>
      </c>
      <c r="W40" s="181" t="s">
        <v>83</v>
      </c>
      <c r="X40" s="181" t="s">
        <v>90</v>
      </c>
      <c r="Y40"/>
      <c r="AC40" s="92"/>
      <c r="AE40" s="12"/>
      <c r="AF40" s="13"/>
      <c r="AI40" s="12"/>
    </row>
    <row r="41" spans="1:35" ht="15.75" customHeight="1">
      <c r="A41" s="217" t="s">
        <v>155</v>
      </c>
      <c r="B41" s="236">
        <v>1.5206999999999999</v>
      </c>
      <c r="C41" s="236">
        <v>5.0552999999999999</v>
      </c>
      <c r="D41" s="236">
        <v>0.72309999999999997</v>
      </c>
      <c r="E41" s="236">
        <v>0</v>
      </c>
      <c r="F41" s="212"/>
      <c r="P41" s="54"/>
      <c r="Q41" s="54"/>
      <c r="R41"/>
      <c r="S41" s="180" t="s">
        <v>91</v>
      </c>
      <c r="T41" s="180">
        <v>-1E-3</v>
      </c>
      <c r="U41" s="181" t="s">
        <v>92</v>
      </c>
      <c r="V41" s="181" t="s">
        <v>93</v>
      </c>
      <c r="W41" s="180">
        <v>9.4299999999999995E-2</v>
      </c>
      <c r="X41" s="181" t="s">
        <v>94</v>
      </c>
      <c r="Y41"/>
      <c r="AC41" s="92"/>
      <c r="AE41" s="12"/>
      <c r="AF41" s="13"/>
      <c r="AI41" s="12"/>
    </row>
    <row r="42" spans="1:35" ht="14.45" customHeight="1">
      <c r="A42" s="218"/>
      <c r="B42" s="237"/>
      <c r="C42" s="237"/>
      <c r="D42" s="237"/>
      <c r="E42" s="237"/>
      <c r="F42" s="212"/>
      <c r="P42" s="54"/>
      <c r="Q42" s="54"/>
      <c r="R42" s="54"/>
      <c r="S42" s="180" t="s">
        <v>95</v>
      </c>
      <c r="T42" s="180">
        <v>5.1670000000000001E-2</v>
      </c>
      <c r="U42" s="181" t="s">
        <v>81</v>
      </c>
      <c r="V42" s="181" t="s">
        <v>82</v>
      </c>
      <c r="W42" s="181" t="s">
        <v>83</v>
      </c>
      <c r="X42" s="181" t="s">
        <v>96</v>
      </c>
      <c r="Y42"/>
      <c r="AE42" s="12"/>
      <c r="AF42" s="13"/>
    </row>
    <row r="43" spans="1:35" ht="15" customHeight="1">
      <c r="A43" s="218"/>
      <c r="B43" s="237"/>
      <c r="C43" s="237"/>
      <c r="D43" s="237"/>
      <c r="E43" s="237"/>
      <c r="F43" s="213"/>
      <c r="P43" s="54"/>
      <c r="Q43" s="54"/>
      <c r="R43" s="54"/>
      <c r="Y43" s="89"/>
      <c r="Z43" s="34"/>
      <c r="AA43" s="56"/>
      <c r="AB43" s="91"/>
      <c r="AE43" s="2"/>
    </row>
    <row r="44" spans="1:35">
      <c r="A44" s="220" t="s">
        <v>167</v>
      </c>
      <c r="B44" s="238"/>
      <c r="C44" s="238"/>
      <c r="D44" s="238"/>
      <c r="E44" s="238"/>
      <c r="F44" s="213"/>
      <c r="P44" s="54"/>
      <c r="Q44" s="54"/>
      <c r="R44" s="54"/>
      <c r="Y44" s="89"/>
      <c r="Z44" s="34"/>
      <c r="AA44" s="56"/>
      <c r="AB44" s="91"/>
      <c r="AE44" s="17"/>
    </row>
    <row r="45" spans="1:35">
      <c r="A45" s="222" t="s">
        <v>37</v>
      </c>
      <c r="B45" s="238">
        <v>0</v>
      </c>
      <c r="C45" s="238">
        <v>0</v>
      </c>
      <c r="D45" s="238">
        <v>0</v>
      </c>
      <c r="E45" s="238">
        <v>0</v>
      </c>
      <c r="F45" s="213"/>
      <c r="P45" s="54"/>
      <c r="Q45" s="54"/>
      <c r="R45" s="54"/>
      <c r="Y45" s="89"/>
      <c r="Z45" s="34"/>
      <c r="AA45" s="94"/>
      <c r="AB45" s="91"/>
      <c r="AE45" s="18"/>
    </row>
    <row r="46" spans="1:35">
      <c r="A46" s="222" t="s">
        <v>44</v>
      </c>
      <c r="B46" s="238">
        <v>1.24E-2</v>
      </c>
      <c r="C46" s="238">
        <v>0</v>
      </c>
      <c r="D46" s="238">
        <v>0</v>
      </c>
      <c r="E46" s="238">
        <v>0</v>
      </c>
      <c r="F46" s="213"/>
      <c r="P46" s="54"/>
      <c r="Q46" s="54"/>
      <c r="R46" s="54"/>
      <c r="Y46" s="89"/>
      <c r="Z46" s="34"/>
      <c r="AA46" s="94"/>
      <c r="AB46" s="91"/>
      <c r="AE46" s="17"/>
    </row>
    <row r="47" spans="1:35" ht="15.75">
      <c r="A47" s="222" t="s">
        <v>49</v>
      </c>
      <c r="B47" s="238">
        <v>4.02E-2</v>
      </c>
      <c r="C47" s="238">
        <v>0</v>
      </c>
      <c r="D47" s="238">
        <v>0</v>
      </c>
      <c r="E47" s="238">
        <v>0</v>
      </c>
      <c r="F47" s="213"/>
      <c r="H47" s="271" t="s">
        <v>46</v>
      </c>
      <c r="I47" s="275"/>
      <c r="J47" s="204"/>
      <c r="K47" s="204"/>
      <c r="L47" s="226"/>
      <c r="M47" s="271" t="s">
        <v>47</v>
      </c>
      <c r="AB47" s="1"/>
      <c r="AE47" s="17"/>
    </row>
    <row r="48" spans="1:35" ht="15.75">
      <c r="A48" s="222" t="s">
        <v>180</v>
      </c>
      <c r="B48" s="238">
        <v>6.0299999999999999E-2</v>
      </c>
      <c r="C48" s="238">
        <v>0</v>
      </c>
      <c r="D48" s="238">
        <v>0</v>
      </c>
      <c r="E48" s="238">
        <v>0</v>
      </c>
      <c r="F48" s="213"/>
      <c r="G48" s="29"/>
      <c r="H48" s="92"/>
      <c r="I48" s="92"/>
      <c r="J48" s="92"/>
      <c r="K48" s="92"/>
      <c r="L48" s="92"/>
      <c r="M48" s="92"/>
      <c r="N48" s="30"/>
      <c r="O48" s="30"/>
      <c r="P48" s="101"/>
      <c r="Q48" s="92"/>
      <c r="R48" s="101"/>
      <c r="S48" s="101"/>
      <c r="T48" s="101"/>
      <c r="U48" s="101"/>
      <c r="V48" s="34"/>
      <c r="W48" s="34"/>
      <c r="X48" s="30"/>
      <c r="Y48" s="89"/>
      <c r="Z48" s="34"/>
      <c r="AA48" s="94"/>
      <c r="AB48" s="92"/>
      <c r="AE48" s="18"/>
    </row>
    <row r="49" spans="1:31" ht="15.75">
      <c r="A49" s="222" t="s">
        <v>55</v>
      </c>
      <c r="B49" s="238">
        <v>8.7099999999999997E-2</v>
      </c>
      <c r="C49" s="238">
        <v>0</v>
      </c>
      <c r="D49" s="238">
        <v>0</v>
      </c>
      <c r="E49" s="238">
        <v>0</v>
      </c>
      <c r="F49" s="213"/>
      <c r="G49" s="29"/>
      <c r="H49"/>
      <c r="I49"/>
      <c r="J49"/>
      <c r="K49"/>
      <c r="L49"/>
      <c r="M49"/>
      <c r="N49"/>
      <c r="O49"/>
      <c r="P49"/>
      <c r="Q49" s="30"/>
      <c r="R49" s="101"/>
      <c r="S49" s="101"/>
      <c r="T49" s="101"/>
      <c r="U49" s="101"/>
      <c r="V49" s="30"/>
      <c r="W49" s="30"/>
      <c r="X49" s="30"/>
      <c r="Y49" s="30"/>
      <c r="Z49" s="30"/>
      <c r="AA49" s="30"/>
      <c r="AB49" s="92"/>
      <c r="AE49" s="18"/>
    </row>
    <row r="50" spans="1:31">
      <c r="A50" s="222" t="s">
        <v>6</v>
      </c>
      <c r="B50" s="238">
        <v>0.10050000000000001</v>
      </c>
      <c r="C50" s="238">
        <v>0</v>
      </c>
      <c r="D50" s="238">
        <v>0</v>
      </c>
      <c r="E50" s="238">
        <v>0</v>
      </c>
      <c r="H50"/>
      <c r="I50"/>
      <c r="J50"/>
      <c r="K50"/>
      <c r="L50"/>
      <c r="M50"/>
      <c r="N50"/>
      <c r="O50"/>
      <c r="P50"/>
    </row>
    <row r="51" spans="1:31">
      <c r="A51" s="222" t="s">
        <v>61</v>
      </c>
      <c r="B51" s="238">
        <v>0.1206</v>
      </c>
      <c r="C51" s="238">
        <v>0</v>
      </c>
      <c r="D51" s="238">
        <v>0</v>
      </c>
      <c r="E51" s="238">
        <v>0</v>
      </c>
      <c r="H51"/>
      <c r="I51"/>
      <c r="J51"/>
      <c r="K51"/>
      <c r="L51"/>
      <c r="M51"/>
      <c r="N51"/>
      <c r="O51"/>
      <c r="P51"/>
    </row>
    <row r="52" spans="1:31">
      <c r="A52" s="222" t="s">
        <v>45</v>
      </c>
      <c r="B52" s="238">
        <v>0.13450000000000001</v>
      </c>
      <c r="C52" s="238">
        <v>0</v>
      </c>
      <c r="D52" s="238">
        <v>0</v>
      </c>
      <c r="E52" s="238">
        <v>0</v>
      </c>
      <c r="H52"/>
      <c r="I52"/>
      <c r="J52"/>
      <c r="K52"/>
      <c r="L52"/>
      <c r="M52"/>
      <c r="N52"/>
      <c r="O52"/>
      <c r="P52"/>
    </row>
    <row r="53" spans="1:31">
      <c r="A53" s="222" t="s">
        <v>18</v>
      </c>
      <c r="B53" s="238">
        <v>0</v>
      </c>
      <c r="C53" s="238">
        <v>5.9462999999999999</v>
      </c>
      <c r="D53" s="238">
        <v>0</v>
      </c>
      <c r="E53" s="238">
        <v>0</v>
      </c>
      <c r="H53"/>
      <c r="I53"/>
      <c r="J53"/>
      <c r="K53"/>
      <c r="L53"/>
      <c r="M53"/>
      <c r="N53"/>
      <c r="O53"/>
      <c r="P53"/>
    </row>
    <row r="54" spans="1:31">
      <c r="A54" s="222" t="s">
        <v>38</v>
      </c>
      <c r="B54" s="238">
        <v>0.27360000000000001</v>
      </c>
      <c r="C54" s="238">
        <v>5.9035000000000002</v>
      </c>
      <c r="D54" s="238">
        <v>0.13250000000000001</v>
      </c>
      <c r="E54" s="238">
        <v>0</v>
      </c>
      <c r="H54"/>
      <c r="I54"/>
      <c r="J54"/>
      <c r="K54"/>
      <c r="L54"/>
      <c r="M54"/>
      <c r="N54"/>
      <c r="O54"/>
      <c r="P54"/>
    </row>
    <row r="55" spans="1:31">
      <c r="A55" s="222" t="s">
        <v>39</v>
      </c>
      <c r="B55" s="238">
        <v>0.60399999999999998</v>
      </c>
      <c r="C55" s="238">
        <v>6.4227999999999996</v>
      </c>
      <c r="D55" s="238">
        <v>0.29389999999999999</v>
      </c>
      <c r="E55" s="238">
        <v>0</v>
      </c>
      <c r="H55"/>
      <c r="I55"/>
      <c r="J55"/>
      <c r="K55"/>
      <c r="L55"/>
      <c r="M55"/>
      <c r="N55"/>
      <c r="O55"/>
      <c r="P55"/>
    </row>
    <row r="56" spans="1:31">
      <c r="A56" s="222" t="s">
        <v>40</v>
      </c>
      <c r="B56" s="238">
        <v>0.72909999999999997</v>
      </c>
      <c r="C56" s="238">
        <v>5.7401999999999997</v>
      </c>
      <c r="D56" s="238">
        <v>0.36230000000000001</v>
      </c>
      <c r="E56" s="238">
        <v>0</v>
      </c>
      <c r="H56"/>
      <c r="I56"/>
      <c r="J56"/>
      <c r="K56"/>
      <c r="L56"/>
      <c r="M56"/>
      <c r="N56"/>
      <c r="O56"/>
      <c r="P56"/>
    </row>
    <row r="57" spans="1:31">
      <c r="A57" s="222" t="s">
        <v>41</v>
      </c>
      <c r="B57" s="238">
        <v>1.0463</v>
      </c>
      <c r="C57" s="238">
        <v>5.8209</v>
      </c>
      <c r="D57" s="238">
        <v>0.50009999999999999</v>
      </c>
      <c r="E57" s="238">
        <v>0</v>
      </c>
      <c r="H57"/>
      <c r="I57"/>
      <c r="J57"/>
      <c r="K57"/>
      <c r="L57"/>
      <c r="M57"/>
      <c r="N57"/>
      <c r="O57"/>
      <c r="P57"/>
    </row>
    <row r="58" spans="1:31">
      <c r="A58" s="222" t="s">
        <v>42</v>
      </c>
      <c r="B58" s="238">
        <v>1.1483000000000001</v>
      </c>
      <c r="C58" s="238">
        <v>5.3324999999999996</v>
      </c>
      <c r="D58" s="238">
        <v>0.54790000000000005</v>
      </c>
      <c r="E58" s="238">
        <v>0</v>
      </c>
      <c r="H58"/>
      <c r="I58"/>
      <c r="J58"/>
      <c r="K58"/>
      <c r="L58"/>
      <c r="M58"/>
      <c r="N58"/>
      <c r="O58"/>
      <c r="P58"/>
    </row>
    <row r="59" spans="1:31">
      <c r="A59" s="222" t="s">
        <v>43</v>
      </c>
      <c r="B59" s="238">
        <v>1.4646999999999999</v>
      </c>
      <c r="C59" s="238">
        <v>5.8650000000000002</v>
      </c>
      <c r="D59" s="238">
        <v>0.70269999999999999</v>
      </c>
      <c r="E59" s="238">
        <v>0</v>
      </c>
      <c r="H59"/>
      <c r="I59"/>
      <c r="J59"/>
      <c r="K59"/>
      <c r="L59"/>
      <c r="M59"/>
      <c r="N59"/>
      <c r="O59"/>
      <c r="P59"/>
    </row>
    <row r="60" spans="1:31">
      <c r="A60" s="222" t="s">
        <v>155</v>
      </c>
      <c r="B60" s="238">
        <v>1.5639000000000001</v>
      </c>
      <c r="C60" s="238">
        <v>5.3209999999999997</v>
      </c>
      <c r="D60" s="238">
        <v>0.75049999999999994</v>
      </c>
      <c r="E60" s="238">
        <v>0</v>
      </c>
    </row>
    <row r="61" spans="1:31" s="92" customFormat="1"/>
    <row r="62" spans="1:31" s="92" customFormat="1"/>
    <row r="63" spans="1:31" s="92" customFormat="1" ht="16.5" thickBot="1">
      <c r="A63" s="223"/>
      <c r="B63" s="212"/>
      <c r="C63" s="212"/>
      <c r="D63" s="212"/>
      <c r="E63" s="212"/>
      <c r="F63" s="212"/>
      <c r="G63" s="22"/>
      <c r="H63" s="290" t="s">
        <v>71</v>
      </c>
      <c r="I63" s="22"/>
      <c r="J63" s="83"/>
      <c r="K63" s="83"/>
      <c r="L63" s="83"/>
      <c r="M63" s="83"/>
      <c r="N63" s="83"/>
      <c r="O63" s="83"/>
      <c r="P63" s="83"/>
      <c r="Q63" s="8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/>
      <c r="AC63"/>
      <c r="AD63"/>
      <c r="AE63"/>
    </row>
    <row r="64" spans="1:31" ht="19.5" thickBot="1">
      <c r="A64" s="232" t="s">
        <v>71</v>
      </c>
      <c r="F64" s="212"/>
      <c r="G64" s="300" t="s">
        <v>7</v>
      </c>
      <c r="H64" s="311" t="s">
        <v>8</v>
      </c>
      <c r="I64" s="313" t="s">
        <v>9</v>
      </c>
      <c r="J64" s="315" t="s">
        <v>0</v>
      </c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6"/>
      <c r="Y64" s="311" t="s">
        <v>10</v>
      </c>
      <c r="Z64" s="317" t="s">
        <v>11</v>
      </c>
      <c r="AA64" s="300" t="s">
        <v>12</v>
      </c>
    </row>
    <row r="65" spans="1:31" ht="16.5" thickBot="1">
      <c r="A65" s="231" t="s">
        <v>156</v>
      </c>
      <c r="B65" s="327" t="s">
        <v>168</v>
      </c>
      <c r="C65" s="327"/>
      <c r="D65" s="327"/>
      <c r="E65" s="327"/>
      <c r="F65" s="212"/>
      <c r="G65" s="301"/>
      <c r="H65" s="312"/>
      <c r="I65" s="314"/>
      <c r="J65" s="319" t="s">
        <v>14</v>
      </c>
      <c r="K65" s="320"/>
      <c r="L65" s="321"/>
      <c r="M65" s="319" t="s">
        <v>15</v>
      </c>
      <c r="N65" s="320"/>
      <c r="O65" s="321"/>
      <c r="P65" s="319" t="s">
        <v>16</v>
      </c>
      <c r="Q65" s="320"/>
      <c r="R65" s="321"/>
      <c r="S65" s="319" t="s">
        <v>17</v>
      </c>
      <c r="T65" s="320"/>
      <c r="U65" s="321"/>
      <c r="V65" s="326" t="s">
        <v>19</v>
      </c>
      <c r="W65" s="315"/>
      <c r="X65" s="316"/>
      <c r="Y65" s="325"/>
      <c r="Z65" s="318">
        <v>0</v>
      </c>
      <c r="AA65" s="301">
        <v>0</v>
      </c>
    </row>
    <row r="66" spans="1:31" ht="15.75" thickBot="1">
      <c r="A66" s="205"/>
      <c r="B66" s="206" t="s">
        <v>0</v>
      </c>
      <c r="C66" s="206" t="s">
        <v>1</v>
      </c>
      <c r="D66" s="206" t="s">
        <v>2</v>
      </c>
      <c r="E66" s="206" t="s">
        <v>3</v>
      </c>
      <c r="F66" s="212"/>
      <c r="G66" s="300" t="s">
        <v>1</v>
      </c>
      <c r="H66" s="173" t="s">
        <v>37</v>
      </c>
      <c r="I66" s="256">
        <v>0</v>
      </c>
      <c r="J66" s="257">
        <f>B68</f>
        <v>0</v>
      </c>
      <c r="K66" s="258">
        <f>B76</f>
        <v>0</v>
      </c>
      <c r="L66" s="259">
        <f>B84</f>
        <v>0</v>
      </c>
      <c r="M66" s="154">
        <v>0</v>
      </c>
      <c r="N66" s="154">
        <v>0</v>
      </c>
      <c r="O66" s="171">
        <v>0</v>
      </c>
      <c r="P66" s="174">
        <f t="shared" ref="P66:R67" si="27">M66*1</f>
        <v>0</v>
      </c>
      <c r="Q66" s="175">
        <f t="shared" si="27"/>
        <v>0</v>
      </c>
      <c r="R66" s="176">
        <f t="shared" si="27"/>
        <v>0</v>
      </c>
      <c r="S66" s="170">
        <f t="shared" ref="S66" si="28">(P66/4000)/10</f>
        <v>0</v>
      </c>
      <c r="T66" s="154">
        <f t="shared" ref="T66" si="29">(Q66/4000)/10</f>
        <v>0</v>
      </c>
      <c r="U66" s="171">
        <f t="shared" ref="U66" si="30">(R66/4000)/10</f>
        <v>0</v>
      </c>
      <c r="V66" s="170"/>
      <c r="W66" s="154"/>
      <c r="X66" s="171"/>
      <c r="Y66" s="177"/>
      <c r="Z66" s="154"/>
      <c r="AA66" s="156"/>
    </row>
    <row r="67" spans="1:31">
      <c r="A67" s="208" t="s">
        <v>165</v>
      </c>
      <c r="B67" s="233"/>
      <c r="C67" s="233"/>
      <c r="D67" s="233"/>
      <c r="E67" s="233"/>
      <c r="F67" s="212"/>
      <c r="G67" s="310"/>
      <c r="H67" s="178" t="s">
        <v>6</v>
      </c>
      <c r="I67" s="260">
        <v>0.25</v>
      </c>
      <c r="J67" s="83">
        <f>B69</f>
        <v>8.5500000000000007E-2</v>
      </c>
      <c r="K67" s="83">
        <f>B77</f>
        <v>8.4699999999999998E-2</v>
      </c>
      <c r="L67" s="83">
        <f>B85</f>
        <v>8.7099999999999997E-2</v>
      </c>
      <c r="M67" s="48">
        <f t="shared" ref="M67:O71" si="31">(J67-$K$97)/$J$97</f>
        <v>-0.30980027868091037</v>
      </c>
      <c r="N67" s="49">
        <f t="shared" si="31"/>
        <v>-0.31351602415234558</v>
      </c>
      <c r="O67" s="50">
        <f t="shared" si="31"/>
        <v>-0.30236878773803999</v>
      </c>
      <c r="P67" s="132">
        <f t="shared" si="27"/>
        <v>-0.30980027868091037</v>
      </c>
      <c r="Q67" s="133">
        <f t="shared" si="27"/>
        <v>-0.31351602415234558</v>
      </c>
      <c r="R67" s="134">
        <f t="shared" si="27"/>
        <v>-0.30236878773803999</v>
      </c>
      <c r="S67" s="34">
        <f t="shared" ref="S67:U71" si="32">(P67/4000)/10</f>
        <v>-7.7450069670227597E-6</v>
      </c>
      <c r="T67" s="34">
        <f t="shared" si="32"/>
        <v>-7.8379006038086409E-6</v>
      </c>
      <c r="U67" s="52">
        <f t="shared" si="32"/>
        <v>-7.5592196934510007E-6</v>
      </c>
      <c r="V67" s="51">
        <f>S67/I67</f>
        <v>-3.0980027868091039E-5</v>
      </c>
      <c r="W67" s="34">
        <f>T67/I67</f>
        <v>-3.1351602415234564E-5</v>
      </c>
      <c r="X67" s="52">
        <f>U67/I67</f>
        <v>-3.0236878773804003E-5</v>
      </c>
      <c r="Y67" s="33">
        <f>AVERAGE(V67:X67)</f>
        <v>-3.0856169685709871E-5</v>
      </c>
      <c r="Z67" s="34">
        <f>STDEV(V67:X67)</f>
        <v>5.6758949620137233E-7</v>
      </c>
      <c r="AA67" s="35">
        <f>Z67/Y67</f>
        <v>-1.8394684174433833E-2</v>
      </c>
    </row>
    <row r="68" spans="1:31">
      <c r="A68" s="225" t="s">
        <v>37</v>
      </c>
      <c r="B68" s="234">
        <v>0</v>
      </c>
      <c r="C68" s="234">
        <v>0</v>
      </c>
      <c r="D68" s="234">
        <v>0</v>
      </c>
      <c r="E68" s="234">
        <v>0</v>
      </c>
      <c r="F68" s="212"/>
      <c r="G68" s="310"/>
      <c r="H68" s="178" t="s">
        <v>72</v>
      </c>
      <c r="I68" s="261">
        <v>0.25</v>
      </c>
      <c r="J68" s="34">
        <f>B70-$B$69</f>
        <v>0.62029999999999996</v>
      </c>
      <c r="K68" s="34">
        <f>B78-$B$77</f>
        <v>0.60550000000000004</v>
      </c>
      <c r="L68" s="34">
        <f>B86-$B$85</f>
        <v>0.60820000000000007</v>
      </c>
      <c r="M68" s="51">
        <f t="shared" si="31"/>
        <v>2.1741755689735252</v>
      </c>
      <c r="N68" s="34">
        <f t="shared" si="31"/>
        <v>2.1054342777519741</v>
      </c>
      <c r="O68" s="52">
        <f t="shared" si="31"/>
        <v>2.1179749187180681</v>
      </c>
      <c r="P68" s="53">
        <f>M68*200</f>
        <v>434.83511379470502</v>
      </c>
      <c r="Q68" s="54">
        <f t="shared" ref="Q68:R68" si="33">N68*200</f>
        <v>421.08685555039483</v>
      </c>
      <c r="R68" s="55">
        <f t="shared" si="33"/>
        <v>423.59498374361362</v>
      </c>
      <c r="S68" s="138">
        <f t="shared" si="32"/>
        <v>1.0870877844867625E-2</v>
      </c>
      <c r="T68" s="138">
        <f t="shared" si="32"/>
        <v>1.052717138875987E-2</v>
      </c>
      <c r="U68" s="139">
        <f t="shared" si="32"/>
        <v>1.0589874593590341E-2</v>
      </c>
      <c r="V68" s="51">
        <f>S68/I68</f>
        <v>4.3483511379470499E-2</v>
      </c>
      <c r="W68" s="34">
        <f>T68/I68</f>
        <v>4.210868555503948E-2</v>
      </c>
      <c r="X68" s="52">
        <f>U68/I68</f>
        <v>4.2359498374361364E-2</v>
      </c>
      <c r="Y68" s="33">
        <f>AVERAGE(V68:X68)</f>
        <v>4.2650565102957116E-2</v>
      </c>
      <c r="Z68" s="34">
        <f>STDEV(V68:X68)</f>
        <v>7.3217237878260772E-4</v>
      </c>
      <c r="AA68" s="35">
        <f>Z68/Y68</f>
        <v>1.7166768529682238E-2</v>
      </c>
    </row>
    <row r="69" spans="1:31">
      <c r="A69" s="225" t="s">
        <v>6</v>
      </c>
      <c r="B69" s="234">
        <v>8.5500000000000007E-2</v>
      </c>
      <c r="C69" s="234">
        <v>0</v>
      </c>
      <c r="D69" s="234">
        <v>0</v>
      </c>
      <c r="E69" s="234">
        <v>0</v>
      </c>
      <c r="F69" s="212"/>
      <c r="G69" s="310"/>
      <c r="H69" s="178" t="s">
        <v>73</v>
      </c>
      <c r="I69" s="261">
        <v>0.25</v>
      </c>
      <c r="J69" s="34">
        <f>B71-$B$69</f>
        <v>0.84279999999999999</v>
      </c>
      <c r="K69" s="34">
        <f>B79-$B$77</f>
        <v>0.84079999999999999</v>
      </c>
      <c r="L69" s="34">
        <f>B87-$B$85</f>
        <v>0.85330000000000006</v>
      </c>
      <c r="M69" s="51">
        <f t="shared" si="31"/>
        <v>3.2076172782164423</v>
      </c>
      <c r="N69" s="34">
        <f t="shared" si="31"/>
        <v>3.1983279145378543</v>
      </c>
      <c r="O69" s="52">
        <f t="shared" si="31"/>
        <v>3.2563864375290295</v>
      </c>
      <c r="P69" s="53">
        <f t="shared" ref="P69" si="34">M69*400</f>
        <v>1283.0469112865769</v>
      </c>
      <c r="Q69" s="54">
        <f t="shared" ref="Q69" si="35">N69*400</f>
        <v>1279.3311658151417</v>
      </c>
      <c r="R69" s="55">
        <f t="shared" ref="R69" si="36">O69*400</f>
        <v>1302.5545750116119</v>
      </c>
      <c r="S69" s="138">
        <f t="shared" si="32"/>
        <v>3.2076172782164424E-2</v>
      </c>
      <c r="T69" s="138">
        <f t="shared" si="32"/>
        <v>3.1983279145378546E-2</v>
      </c>
      <c r="U69" s="139">
        <f t="shared" si="32"/>
        <v>3.2563864375290297E-2</v>
      </c>
      <c r="V69" s="51">
        <f>S69/I69</f>
        <v>0.12830469112865769</v>
      </c>
      <c r="W69" s="34">
        <f>T69/I69</f>
        <v>0.12793311658151418</v>
      </c>
      <c r="X69" s="52">
        <f>U69/I69</f>
        <v>0.13025545750116119</v>
      </c>
      <c r="Y69" s="33">
        <f>AVERAGE(V69:X69)</f>
        <v>0.12883108840377769</v>
      </c>
      <c r="Z69" s="34">
        <f>STDEV(V69:X69)</f>
        <v>1.2474523659070267E-3</v>
      </c>
      <c r="AA69" s="35">
        <f>Z69/Y69</f>
        <v>9.6828520302281937E-3</v>
      </c>
    </row>
    <row r="70" spans="1:31">
      <c r="A70" s="225" t="s">
        <v>72</v>
      </c>
      <c r="B70" s="234">
        <v>0.70579999999999998</v>
      </c>
      <c r="C70" s="234">
        <v>1.6106</v>
      </c>
      <c r="D70" s="234">
        <v>0.29980000000000001</v>
      </c>
      <c r="E70" s="234">
        <v>0</v>
      </c>
      <c r="F70" s="212"/>
      <c r="G70" s="310"/>
      <c r="H70" s="178" t="s">
        <v>42</v>
      </c>
      <c r="I70" s="261">
        <v>0.25</v>
      </c>
      <c r="J70" s="34">
        <f>B72-$B$69</f>
        <v>1.0689000000000002</v>
      </c>
      <c r="K70" s="34">
        <f>B80-$B$77</f>
        <v>1.0763</v>
      </c>
      <c r="L70" s="34">
        <f>B88-$B$85</f>
        <v>1.0612000000000001</v>
      </c>
      <c r="M70" s="51">
        <f t="shared" si="31"/>
        <v>4.2577798420808186</v>
      </c>
      <c r="N70" s="34">
        <f t="shared" si="31"/>
        <v>4.2921504876915932</v>
      </c>
      <c r="O70" s="52">
        <f t="shared" si="31"/>
        <v>4.2220157919182544</v>
      </c>
      <c r="P70" s="53">
        <f>M70*800</f>
        <v>3406.223873664655</v>
      </c>
      <c r="Q70" s="54">
        <f t="shared" ref="Q70:R70" si="37">N70*800</f>
        <v>3433.7203901532748</v>
      </c>
      <c r="R70" s="55">
        <f t="shared" si="37"/>
        <v>3377.6126335346034</v>
      </c>
      <c r="S70" s="138">
        <f t="shared" si="32"/>
        <v>8.5155596841616374E-2</v>
      </c>
      <c r="T70" s="138">
        <f t="shared" si="32"/>
        <v>8.584300975383187E-2</v>
      </c>
      <c r="U70" s="139">
        <f t="shared" si="32"/>
        <v>8.4440315838365088E-2</v>
      </c>
      <c r="V70" s="51">
        <f>S70/I70</f>
        <v>0.3406223873664655</v>
      </c>
      <c r="W70" s="34">
        <f>T70/I70</f>
        <v>0.34337203901532748</v>
      </c>
      <c r="X70" s="52">
        <f>U70/I70</f>
        <v>0.33776126335346035</v>
      </c>
      <c r="Y70" s="33">
        <f>AVERAGE(V70:X70)</f>
        <v>0.34058522991175111</v>
      </c>
      <c r="Z70" s="34">
        <f>STDEV(V70:X70)</f>
        <v>2.8055723817575567E-3</v>
      </c>
      <c r="AA70" s="35">
        <f>Z70/Y70</f>
        <v>8.2375045520456276E-3</v>
      </c>
    </row>
    <row r="71" spans="1:31" ht="15.75" thickBot="1">
      <c r="A71" s="225" t="s">
        <v>73</v>
      </c>
      <c r="B71" s="234">
        <v>0.92830000000000001</v>
      </c>
      <c r="C71" s="234">
        <v>2.7717000000000001</v>
      </c>
      <c r="D71" s="234">
        <v>0.45279999999999998</v>
      </c>
      <c r="E71" s="234">
        <v>0</v>
      </c>
      <c r="F71" s="212"/>
      <c r="G71" s="301"/>
      <c r="H71" s="179" t="s">
        <v>74</v>
      </c>
      <c r="I71" s="262">
        <v>0.25</v>
      </c>
      <c r="J71" s="58">
        <f>B73-$B$69</f>
        <v>0.29549999999999998</v>
      </c>
      <c r="K71" s="58">
        <f>B81-$B$77</f>
        <v>0.29799999999999999</v>
      </c>
      <c r="L71" s="58">
        <f>B89-$B$85</f>
        <v>0.2944</v>
      </c>
      <c r="M71" s="57">
        <f t="shared" si="31"/>
        <v>0.66558290757083138</v>
      </c>
      <c r="N71" s="58">
        <f t="shared" si="31"/>
        <v>0.6771946121690664</v>
      </c>
      <c r="O71" s="59">
        <f t="shared" si="31"/>
        <v>0.66047375754760795</v>
      </c>
      <c r="P71" s="60">
        <f>M71*2000</f>
        <v>1331.1658151416627</v>
      </c>
      <c r="Q71" s="61">
        <f t="shared" ref="Q71:R71" si="38">N71*2000</f>
        <v>1354.3892243381329</v>
      </c>
      <c r="R71" s="62">
        <f t="shared" si="38"/>
        <v>1320.947515095216</v>
      </c>
      <c r="S71" s="141">
        <f t="shared" si="32"/>
        <v>3.3279145378541569E-2</v>
      </c>
      <c r="T71" s="141">
        <f t="shared" si="32"/>
        <v>3.385973060845332E-2</v>
      </c>
      <c r="U71" s="142">
        <f t="shared" si="32"/>
        <v>3.30236878773804E-2</v>
      </c>
      <c r="V71" s="57">
        <f>S71/I71</f>
        <v>0.13311658151416628</v>
      </c>
      <c r="W71" s="58">
        <f>T71/I71</f>
        <v>0.13543892243381328</v>
      </c>
      <c r="X71" s="59">
        <f>U71/I71</f>
        <v>0.1320947515095216</v>
      </c>
      <c r="Y71" s="90">
        <f>AVERAGE(V71:X71)</f>
        <v>0.13355008515250039</v>
      </c>
      <c r="Z71" s="58">
        <f>STDEV(V71:X71)</f>
        <v>1.7137134667312816E-3</v>
      </c>
      <c r="AA71" s="136">
        <f>Z71/Y71</f>
        <v>1.28319908203308E-2</v>
      </c>
    </row>
    <row r="72" spans="1:31">
      <c r="A72" s="225" t="s">
        <v>42</v>
      </c>
      <c r="B72" s="234">
        <v>1.1544000000000001</v>
      </c>
      <c r="C72" s="234">
        <v>5.4249999999999998</v>
      </c>
      <c r="D72" s="234">
        <v>0.58630000000000004</v>
      </c>
      <c r="E72" s="234">
        <v>0</v>
      </c>
      <c r="F72" s="212"/>
      <c r="G72" s="95"/>
      <c r="H72" s="92"/>
      <c r="I72" s="146"/>
      <c r="J72" s="34"/>
      <c r="K72" s="34"/>
      <c r="L72" s="34"/>
      <c r="M72" s="34"/>
      <c r="N72" s="34"/>
      <c r="O72" s="34"/>
      <c r="P72" s="54"/>
      <c r="Q72" s="54"/>
      <c r="R72" s="54"/>
      <c r="S72" s="34"/>
      <c r="T72" s="34"/>
      <c r="U72" s="34"/>
      <c r="V72" s="34"/>
      <c r="W72" s="34"/>
      <c r="X72" s="34"/>
      <c r="Y72" s="89"/>
      <c r="Z72" s="34"/>
      <c r="AA72" s="56"/>
    </row>
    <row r="73" spans="1:31">
      <c r="A73" s="225" t="s">
        <v>74</v>
      </c>
      <c r="B73" s="234">
        <v>0.38100000000000001</v>
      </c>
      <c r="C73" s="234">
        <v>3.1705000000000001</v>
      </c>
      <c r="D73" s="234">
        <v>0.21299999999999999</v>
      </c>
      <c r="E73" s="234">
        <v>0</v>
      </c>
      <c r="F73" s="212"/>
      <c r="G73" s="95"/>
      <c r="H73" s="92"/>
      <c r="I73" s="146"/>
      <c r="J73" s="34"/>
      <c r="K73" s="34"/>
      <c r="L73" s="34"/>
      <c r="M73" s="34"/>
      <c r="N73" s="34"/>
      <c r="O73" s="34"/>
      <c r="P73" s="54"/>
      <c r="Q73" s="54"/>
      <c r="R73" s="54"/>
      <c r="S73" s="34"/>
      <c r="T73" s="34"/>
      <c r="U73" s="34"/>
      <c r="V73" s="34"/>
      <c r="W73" s="34"/>
      <c r="X73" s="34"/>
      <c r="Y73" s="89"/>
      <c r="Z73" s="34"/>
      <c r="AA73" s="56"/>
    </row>
    <row r="74" spans="1:31">
      <c r="A74" s="226"/>
      <c r="B74" s="235"/>
      <c r="C74" s="235"/>
      <c r="D74" s="235"/>
      <c r="E74" s="235"/>
      <c r="F74" s="212"/>
      <c r="G74" s="95"/>
      <c r="H74" s="92"/>
      <c r="I74" s="146"/>
      <c r="J74" s="34"/>
      <c r="K74" s="34"/>
      <c r="L74" s="34"/>
      <c r="M74" s="34"/>
      <c r="N74" s="34"/>
      <c r="O74" s="34"/>
      <c r="P74" s="54"/>
      <c r="Q74" s="54"/>
      <c r="R74" s="54"/>
      <c r="S74" s="34"/>
      <c r="T74" s="34"/>
      <c r="U74" s="34"/>
      <c r="V74" s="34"/>
      <c r="W74" s="34"/>
      <c r="X74" s="34"/>
      <c r="Y74" s="89"/>
      <c r="Z74" s="34"/>
      <c r="AA74" s="56"/>
      <c r="AB74" s="92"/>
      <c r="AC74" s="92"/>
      <c r="AD74" s="92"/>
      <c r="AE74" s="92"/>
    </row>
    <row r="75" spans="1:31" ht="15.75">
      <c r="A75" s="215" t="s">
        <v>166</v>
      </c>
      <c r="B75" s="239"/>
      <c r="C75" s="239"/>
      <c r="D75" s="239"/>
      <c r="E75" s="239"/>
      <c r="F75" s="212"/>
      <c r="H75" s="29"/>
      <c r="I75" s="103"/>
      <c r="J75" s="103"/>
      <c r="K75" s="103"/>
      <c r="L75" s="103"/>
      <c r="M75" s="30"/>
      <c r="N75" s="101"/>
      <c r="O75" s="103"/>
      <c r="P75" s="103"/>
      <c r="Q75" s="143"/>
      <c r="R75" s="103"/>
      <c r="W75" s="143"/>
      <c r="AB75" s="92"/>
      <c r="AC75" s="92"/>
      <c r="AD75" s="92"/>
      <c r="AE75" s="92"/>
    </row>
    <row r="76" spans="1:31" ht="15.75">
      <c r="A76" s="227" t="s">
        <v>37</v>
      </c>
      <c r="B76" s="236">
        <v>0</v>
      </c>
      <c r="C76" s="236">
        <v>0</v>
      </c>
      <c r="D76" s="236">
        <v>0</v>
      </c>
      <c r="E76" s="236">
        <v>0</v>
      </c>
      <c r="F76" s="212"/>
      <c r="H76" s="29"/>
      <c r="I76" s="103"/>
      <c r="J76" s="103"/>
      <c r="K76" s="103"/>
      <c r="L76" s="103"/>
      <c r="M76" s="30"/>
      <c r="N76" s="101"/>
      <c r="O76" s="103"/>
      <c r="P76" s="103"/>
      <c r="Q76" s="143"/>
      <c r="R76" s="103"/>
      <c r="W76" s="143"/>
      <c r="AB76" s="92"/>
      <c r="AC76" s="92"/>
      <c r="AD76" s="92"/>
      <c r="AE76" s="92"/>
    </row>
    <row r="77" spans="1:31" ht="15.75">
      <c r="A77" s="217" t="s">
        <v>6</v>
      </c>
      <c r="B77" s="236">
        <v>8.4699999999999998E-2</v>
      </c>
      <c r="C77" s="236">
        <v>0</v>
      </c>
      <c r="D77" s="236">
        <v>0</v>
      </c>
      <c r="E77" s="236">
        <v>0</v>
      </c>
      <c r="F77" s="212"/>
      <c r="H77" s="29"/>
      <c r="I77" s="103"/>
      <c r="J77" s="103"/>
      <c r="K77"/>
      <c r="L77" s="103"/>
      <c r="M77" s="30"/>
      <c r="N77" s="101"/>
      <c r="O77" s="103"/>
      <c r="P77" s="103"/>
      <c r="Q77" s="143"/>
      <c r="R77" s="103"/>
      <c r="W77" s="143"/>
    </row>
    <row r="78" spans="1:31">
      <c r="A78" s="227" t="s">
        <v>72</v>
      </c>
      <c r="B78" s="236">
        <v>0.69020000000000004</v>
      </c>
      <c r="C78" s="236">
        <v>1.5699000000000001</v>
      </c>
      <c r="D78" s="236">
        <v>0.29559999999999997</v>
      </c>
      <c r="E78" s="236">
        <v>0</v>
      </c>
      <c r="F78" s="212"/>
    </row>
    <row r="79" spans="1:31">
      <c r="A79" s="227" t="s">
        <v>73</v>
      </c>
      <c r="B79" s="236">
        <v>0.92549999999999999</v>
      </c>
      <c r="C79" s="236">
        <v>2.7298</v>
      </c>
      <c r="D79" s="236">
        <v>0.42620000000000002</v>
      </c>
      <c r="E79" s="236">
        <v>0</v>
      </c>
      <c r="F79" s="212"/>
    </row>
    <row r="80" spans="1:31">
      <c r="A80" s="217" t="s">
        <v>42</v>
      </c>
      <c r="B80" s="236">
        <v>1.161</v>
      </c>
      <c r="C80" s="236">
        <v>5.3750999999999998</v>
      </c>
      <c r="D80" s="236">
        <v>0.56530000000000002</v>
      </c>
      <c r="E80" s="236">
        <v>0</v>
      </c>
      <c r="F80" s="212"/>
    </row>
    <row r="81" spans="1:23" ht="16.5" customHeight="1">
      <c r="A81" s="227" t="s">
        <v>74</v>
      </c>
      <c r="B81" s="236">
        <v>0.38269999999999998</v>
      </c>
      <c r="C81" s="236">
        <v>3.1930999999999998</v>
      </c>
      <c r="D81" s="236">
        <v>0.20399999999999999</v>
      </c>
      <c r="E81" s="236">
        <v>0</v>
      </c>
      <c r="F81" s="212"/>
    </row>
    <row r="82" spans="1:23">
      <c r="A82" s="223"/>
      <c r="B82" s="240"/>
      <c r="C82" s="240"/>
      <c r="D82" s="240"/>
      <c r="E82" s="240"/>
      <c r="F82" s="212"/>
    </row>
    <row r="83" spans="1:23">
      <c r="A83" s="220" t="s">
        <v>167</v>
      </c>
      <c r="B83" s="241"/>
      <c r="C83" s="241"/>
      <c r="D83" s="241"/>
      <c r="E83" s="241"/>
      <c r="F83" s="212"/>
    </row>
    <row r="84" spans="1:23">
      <c r="A84" s="228" t="s">
        <v>37</v>
      </c>
      <c r="B84" s="238">
        <v>0</v>
      </c>
      <c r="C84" s="238">
        <v>0</v>
      </c>
      <c r="D84" s="238">
        <v>0</v>
      </c>
      <c r="E84" s="238">
        <v>0</v>
      </c>
      <c r="F84" s="212"/>
    </row>
    <row r="85" spans="1:23">
      <c r="A85" s="222" t="s">
        <v>6</v>
      </c>
      <c r="B85" s="238">
        <v>8.7099999999999997E-2</v>
      </c>
      <c r="C85" s="238">
        <v>0</v>
      </c>
      <c r="D85" s="238">
        <v>0</v>
      </c>
      <c r="E85" s="238">
        <v>0</v>
      </c>
      <c r="F85" s="212"/>
    </row>
    <row r="86" spans="1:23">
      <c r="A86" s="228" t="s">
        <v>72</v>
      </c>
      <c r="B86" s="238">
        <v>0.69530000000000003</v>
      </c>
      <c r="C86" s="238">
        <v>1.5852999999999999</v>
      </c>
      <c r="D86" s="238">
        <v>0.30480000000000002</v>
      </c>
      <c r="E86" s="238">
        <v>0</v>
      </c>
      <c r="F86" s="212"/>
    </row>
    <row r="87" spans="1:23">
      <c r="A87" s="228" t="s">
        <v>73</v>
      </c>
      <c r="B87" s="238">
        <v>0.94040000000000001</v>
      </c>
      <c r="C87" s="238">
        <v>2.7496</v>
      </c>
      <c r="D87" s="238">
        <v>0.4234</v>
      </c>
      <c r="E87" s="238">
        <v>0</v>
      </c>
      <c r="F87" s="212"/>
    </row>
    <row r="88" spans="1:23">
      <c r="A88" s="222" t="s">
        <v>42</v>
      </c>
      <c r="B88" s="238">
        <v>1.1483000000000001</v>
      </c>
      <c r="C88" s="238">
        <v>5.3324999999999996</v>
      </c>
      <c r="D88" s="238">
        <v>0.54790000000000005</v>
      </c>
      <c r="E88" s="238">
        <v>0</v>
      </c>
      <c r="F88" s="212"/>
    </row>
    <row r="89" spans="1:23">
      <c r="A89" s="228" t="s">
        <v>74</v>
      </c>
      <c r="B89" s="238">
        <v>0.38150000000000001</v>
      </c>
      <c r="C89" s="238">
        <v>3.1768999999999998</v>
      </c>
      <c r="D89" s="238">
        <v>0.20830000000000001</v>
      </c>
      <c r="E89" s="238">
        <v>0</v>
      </c>
      <c r="F89" s="212"/>
    </row>
    <row r="90" spans="1:23" ht="16.5" customHeight="1">
      <c r="A90" s="223"/>
      <c r="B90" s="212"/>
      <c r="C90" s="212"/>
      <c r="D90" s="212"/>
      <c r="E90" s="212"/>
      <c r="F90" s="212"/>
    </row>
    <row r="91" spans="1:23" ht="15.75">
      <c r="A91" s="223"/>
      <c r="B91" s="212"/>
      <c r="C91" s="212"/>
      <c r="D91" s="212"/>
      <c r="E91" s="212"/>
      <c r="F91" s="212"/>
      <c r="H91" s="29"/>
      <c r="I91" s="103"/>
      <c r="J91" s="103"/>
      <c r="K91" s="103"/>
      <c r="L91" s="103"/>
      <c r="M91" s="30"/>
      <c r="N91" s="101"/>
      <c r="O91" s="103"/>
      <c r="P91" s="103"/>
      <c r="Q91" s="143"/>
      <c r="R91" s="103"/>
      <c r="W91" s="143"/>
    </row>
    <row r="92" spans="1:23" ht="15.75">
      <c r="A92" s="328" t="s">
        <v>169</v>
      </c>
      <c r="B92" s="329" t="s">
        <v>168</v>
      </c>
      <c r="C92" s="329"/>
      <c r="D92" s="329"/>
      <c r="E92" s="329"/>
      <c r="F92" s="329"/>
      <c r="K92" s="30"/>
      <c r="L92" s="39"/>
      <c r="M92" s="40"/>
      <c r="N92" s="40"/>
      <c r="O92" s="40"/>
      <c r="P92" s="40"/>
      <c r="Q92" s="30"/>
    </row>
    <row r="93" spans="1:23" ht="15.75" thickBot="1">
      <c r="A93" s="328"/>
      <c r="B93" s="229" t="s">
        <v>0</v>
      </c>
      <c r="C93" s="229" t="s">
        <v>1</v>
      </c>
      <c r="D93" s="229" t="s">
        <v>2</v>
      </c>
      <c r="E93" s="229" t="s">
        <v>13</v>
      </c>
      <c r="F93" s="207" t="s">
        <v>3</v>
      </c>
      <c r="K93" s="30"/>
      <c r="L93" s="39"/>
      <c r="M93" s="40"/>
      <c r="N93" s="40"/>
      <c r="O93" s="40"/>
      <c r="P93" s="40"/>
      <c r="Q93" s="30"/>
    </row>
    <row r="94" spans="1:23" ht="17.25" thickBot="1">
      <c r="A94" s="224" t="s">
        <v>165</v>
      </c>
      <c r="B94" s="219"/>
      <c r="C94" s="219"/>
      <c r="D94" s="219"/>
      <c r="E94" s="219"/>
      <c r="F94" s="213"/>
      <c r="I94" s="297" t="s">
        <v>170</v>
      </c>
      <c r="J94" s="298"/>
      <c r="K94" s="299"/>
      <c r="L94" s="67"/>
      <c r="M94" s="305" t="s">
        <v>30</v>
      </c>
      <c r="N94" s="306"/>
      <c r="O94" s="307" t="s">
        <v>32</v>
      </c>
      <c r="P94" s="308"/>
      <c r="Q94" s="308"/>
      <c r="R94" s="308"/>
      <c r="S94" s="308"/>
      <c r="T94" s="309"/>
    </row>
    <row r="95" spans="1:23" ht="17.25" thickBot="1">
      <c r="A95" s="230" t="s">
        <v>23</v>
      </c>
      <c r="B95" s="237">
        <v>0</v>
      </c>
      <c r="C95" s="237">
        <v>0</v>
      </c>
      <c r="D95" s="237">
        <v>0</v>
      </c>
      <c r="E95" s="237">
        <v>0</v>
      </c>
      <c r="F95" s="237">
        <v>0</v>
      </c>
      <c r="I95" s="255"/>
      <c r="J95" s="247"/>
      <c r="K95" s="248"/>
      <c r="L95" s="67"/>
      <c r="M95" s="82" t="s">
        <v>36</v>
      </c>
      <c r="N95" s="68" t="s">
        <v>31</v>
      </c>
      <c r="O95" s="120" t="s">
        <v>21</v>
      </c>
      <c r="P95" s="121" t="s">
        <v>20</v>
      </c>
      <c r="Q95" s="121" t="s">
        <v>22</v>
      </c>
      <c r="R95" s="121" t="s">
        <v>33</v>
      </c>
      <c r="S95" s="121" t="s">
        <v>34</v>
      </c>
      <c r="T95" s="122" t="s">
        <v>35</v>
      </c>
    </row>
    <row r="96" spans="1:23" ht="16.5">
      <c r="A96" s="230" t="s">
        <v>24</v>
      </c>
      <c r="B96" s="237">
        <v>0.1305</v>
      </c>
      <c r="C96" s="237">
        <v>3.3399999999999999E-2</v>
      </c>
      <c r="D96" s="237">
        <v>6.8699999999999997E-2</v>
      </c>
      <c r="E96" s="237">
        <v>7.6399999999999996E-2</v>
      </c>
      <c r="F96" s="237">
        <v>5.3100000000000001E-2</v>
      </c>
      <c r="I96" s="246"/>
      <c r="J96" s="247" t="s">
        <v>4</v>
      </c>
      <c r="K96" s="248" t="s">
        <v>5</v>
      </c>
      <c r="L96" s="67"/>
      <c r="M96" s="69">
        <v>0.55500000000000005</v>
      </c>
      <c r="N96" s="70">
        <v>0.1</v>
      </c>
      <c r="O96" s="96">
        <f t="shared" ref="O96:O101" si="39">B96</f>
        <v>0.1305</v>
      </c>
      <c r="P96" s="97">
        <f t="shared" ref="P96:P101" si="40">B105</f>
        <v>0.13220000000000001</v>
      </c>
      <c r="Q96" s="97">
        <f t="shared" ref="Q96:Q101" si="41">B114</f>
        <v>0.12920000000000001</v>
      </c>
      <c r="R96" s="97">
        <f t="shared" ref="R96:R101" si="42">AVERAGE(O96:Q96)</f>
        <v>0.13063333333333335</v>
      </c>
      <c r="S96" s="98">
        <f t="shared" ref="S96:S101" si="43">STDEV(O96:Q96)</f>
        <v>1.5044378795195693E-3</v>
      </c>
      <c r="T96" s="99">
        <f t="shared" ref="T96" si="44">S96/R96</f>
        <v>1.1516493081292951E-2</v>
      </c>
    </row>
    <row r="97" spans="1:20" ht="16.5">
      <c r="A97" s="230" t="s">
        <v>25</v>
      </c>
      <c r="B97" s="237">
        <v>0.68310000000000004</v>
      </c>
      <c r="C97" s="237">
        <v>0.1973</v>
      </c>
      <c r="D97" s="237">
        <v>0.3584</v>
      </c>
      <c r="E97" s="237">
        <v>0.40920000000000001</v>
      </c>
      <c r="F97" s="237">
        <v>0.31169999999999998</v>
      </c>
      <c r="I97" s="249" t="s">
        <v>0</v>
      </c>
      <c r="J97" s="250">
        <v>0.21529999999999999</v>
      </c>
      <c r="K97" s="251">
        <v>0.1522</v>
      </c>
      <c r="L97" s="67"/>
      <c r="M97" s="71">
        <v>2.7750000000000004</v>
      </c>
      <c r="N97" s="72">
        <v>0.5</v>
      </c>
      <c r="O97" s="85">
        <f t="shared" si="39"/>
        <v>0.68310000000000004</v>
      </c>
      <c r="P97" s="86">
        <f t="shared" si="40"/>
        <v>0.6804</v>
      </c>
      <c r="Q97" s="84">
        <f t="shared" si="41"/>
        <v>0.67920000000000003</v>
      </c>
      <c r="R97" s="86">
        <f t="shared" si="42"/>
        <v>0.68089999999999995</v>
      </c>
      <c r="S97" s="73">
        <f t="shared" si="43"/>
        <v>1.9974984355438288E-3</v>
      </c>
      <c r="T97" s="74">
        <f t="shared" ref="T97:T101" si="45">S97/R97</f>
        <v>2.9336149736287689E-3</v>
      </c>
    </row>
    <row r="98" spans="1:20" ht="17.25" thickBot="1">
      <c r="A98" s="230" t="s">
        <v>26</v>
      </c>
      <c r="B98" s="237">
        <v>1.3265</v>
      </c>
      <c r="C98" s="237">
        <v>0.37680000000000002</v>
      </c>
      <c r="D98" s="237">
        <v>0.70609999999999995</v>
      </c>
      <c r="E98" s="237">
        <v>0.78890000000000005</v>
      </c>
      <c r="F98" s="237">
        <v>0.62290000000000001</v>
      </c>
      <c r="I98" s="252"/>
      <c r="J98" s="253"/>
      <c r="K98" s="254"/>
      <c r="L98" s="67"/>
      <c r="M98" s="71">
        <v>5.5500000000000007</v>
      </c>
      <c r="N98" s="72">
        <v>1</v>
      </c>
      <c r="O98" s="85">
        <f t="shared" si="39"/>
        <v>1.3265</v>
      </c>
      <c r="P98" s="86">
        <f t="shared" si="40"/>
        <v>1.327</v>
      </c>
      <c r="Q98" s="84">
        <f t="shared" si="41"/>
        <v>1.3335999999999999</v>
      </c>
      <c r="R98" s="86">
        <f t="shared" si="42"/>
        <v>1.3290333333333333</v>
      </c>
      <c r="S98" s="73">
        <f t="shared" si="43"/>
        <v>3.9627431576286795E-3</v>
      </c>
      <c r="T98" s="74">
        <f t="shared" si="45"/>
        <v>2.9816732644995206E-3</v>
      </c>
    </row>
    <row r="99" spans="1:20" ht="16.5">
      <c r="A99" s="230" t="s">
        <v>27</v>
      </c>
      <c r="B99" s="237">
        <v>3.23</v>
      </c>
      <c r="C99" s="237">
        <v>0.90969999999999995</v>
      </c>
      <c r="D99" s="237">
        <v>1.7284999999999999</v>
      </c>
      <c r="E99" s="237">
        <v>1.9421999999999999</v>
      </c>
      <c r="F99" s="237">
        <v>1.5407999999999999</v>
      </c>
      <c r="I99" s="75"/>
      <c r="J99" s="76"/>
      <c r="K99" s="77"/>
      <c r="L99" s="67"/>
      <c r="M99" s="71">
        <v>13.875000000000002</v>
      </c>
      <c r="N99" s="72">
        <v>2.5</v>
      </c>
      <c r="O99" s="85">
        <f t="shared" si="39"/>
        <v>3.23</v>
      </c>
      <c r="P99" s="86">
        <f t="shared" si="40"/>
        <v>3.2635999999999998</v>
      </c>
      <c r="Q99" s="84">
        <f t="shared" si="41"/>
        <v>3.3288000000000002</v>
      </c>
      <c r="R99" s="86">
        <f t="shared" si="42"/>
        <v>3.2741333333333333</v>
      </c>
      <c r="S99" s="73">
        <f t="shared" si="43"/>
        <v>5.0235180235899887E-2</v>
      </c>
      <c r="T99" s="74">
        <f t="shared" si="45"/>
        <v>1.5343046577995159E-2</v>
      </c>
    </row>
    <row r="100" spans="1:20" ht="16.5">
      <c r="A100" s="230" t="s">
        <v>28</v>
      </c>
      <c r="B100" s="237">
        <v>6.3612000000000002</v>
      </c>
      <c r="C100" s="237">
        <v>1.7719</v>
      </c>
      <c r="D100" s="237">
        <v>3.2625999999999999</v>
      </c>
      <c r="E100" s="237">
        <v>3.8963000000000001</v>
      </c>
      <c r="F100" s="237">
        <v>3.1303999999999998</v>
      </c>
      <c r="I100" s="75"/>
      <c r="J100" s="76"/>
      <c r="K100" s="77"/>
      <c r="L100" s="67"/>
      <c r="M100" s="71">
        <v>27.750000000000004</v>
      </c>
      <c r="N100" s="72">
        <v>5</v>
      </c>
      <c r="O100" s="85">
        <f t="shared" si="39"/>
        <v>6.3612000000000002</v>
      </c>
      <c r="P100" s="86">
        <f t="shared" si="40"/>
        <v>6.3167</v>
      </c>
      <c r="Q100" s="84">
        <f t="shared" si="41"/>
        <v>6.4230999999999998</v>
      </c>
      <c r="R100" s="86">
        <f t="shared" si="42"/>
        <v>6.367</v>
      </c>
      <c r="S100" s="73">
        <f t="shared" si="43"/>
        <v>5.3436597945602689E-2</v>
      </c>
      <c r="T100" s="74">
        <f t="shared" si="45"/>
        <v>8.3927435127379747E-3</v>
      </c>
    </row>
    <row r="101" spans="1:20" ht="17.25" thickBot="1">
      <c r="A101" s="230" t="s">
        <v>29</v>
      </c>
      <c r="B101" s="237">
        <v>12.0367</v>
      </c>
      <c r="C101" s="237">
        <v>3.4228000000000001</v>
      </c>
      <c r="D101" s="237">
        <v>6.1134000000000004</v>
      </c>
      <c r="E101" s="237">
        <v>7.7202999999999999</v>
      </c>
      <c r="F101" s="237">
        <v>6.3003999999999998</v>
      </c>
      <c r="I101" s="75"/>
      <c r="J101" s="76"/>
      <c r="K101" s="77"/>
      <c r="L101" s="67"/>
      <c r="M101" s="78">
        <v>55.500000000000007</v>
      </c>
      <c r="N101" s="79">
        <v>10</v>
      </c>
      <c r="O101" s="87">
        <f t="shared" si="39"/>
        <v>12.0367</v>
      </c>
      <c r="P101" s="88">
        <f t="shared" si="40"/>
        <v>11.828200000000001</v>
      </c>
      <c r="Q101" s="100">
        <f t="shared" si="41"/>
        <v>11.997400000000001</v>
      </c>
      <c r="R101" s="88">
        <f t="shared" si="42"/>
        <v>11.954099999999999</v>
      </c>
      <c r="S101" s="80">
        <f t="shared" si="43"/>
        <v>0.11078912401494978</v>
      </c>
      <c r="T101" s="81">
        <f t="shared" si="45"/>
        <v>9.2678766293530918E-3</v>
      </c>
    </row>
    <row r="102" spans="1:20">
      <c r="I102" s="22"/>
      <c r="J102" s="42"/>
      <c r="K102" s="30"/>
      <c r="L102" s="39"/>
      <c r="M102" s="40"/>
      <c r="N102" s="40"/>
      <c r="O102" s="41"/>
      <c r="P102" s="40"/>
      <c r="Q102" s="30"/>
    </row>
    <row r="103" spans="1:20" ht="15.75">
      <c r="A103" s="2" t="s">
        <v>166</v>
      </c>
      <c r="B103" s="237"/>
      <c r="C103" s="237"/>
      <c r="D103" s="237"/>
      <c r="E103" s="237"/>
      <c r="F103" s="235"/>
      <c r="P103" s="65"/>
      <c r="Q103" s="42"/>
    </row>
    <row r="104" spans="1:20">
      <c r="A104" s="230" t="s">
        <v>23</v>
      </c>
      <c r="B104" s="237">
        <v>0</v>
      </c>
      <c r="C104" s="237">
        <v>0</v>
      </c>
      <c r="D104" s="237">
        <v>0</v>
      </c>
      <c r="E104" s="237">
        <v>0</v>
      </c>
      <c r="F104" s="237">
        <v>0</v>
      </c>
    </row>
    <row r="105" spans="1:20">
      <c r="A105" s="230" t="s">
        <v>24</v>
      </c>
      <c r="B105" s="237">
        <v>0.13220000000000001</v>
      </c>
      <c r="C105" s="237">
        <v>3.8399999999999997E-2</v>
      </c>
      <c r="D105" s="237">
        <v>6.3500000000000001E-2</v>
      </c>
      <c r="E105" s="237">
        <v>7.6799999999999993E-2</v>
      </c>
      <c r="F105" s="237">
        <v>5.3900000000000003E-2</v>
      </c>
    </row>
    <row r="106" spans="1:20">
      <c r="A106" s="230" t="s">
        <v>25</v>
      </c>
      <c r="B106" s="237">
        <v>0.6804</v>
      </c>
      <c r="C106" s="237">
        <v>0.1953</v>
      </c>
      <c r="D106" s="237">
        <v>0.41649999999999998</v>
      </c>
      <c r="E106" s="237">
        <v>0.41210000000000002</v>
      </c>
      <c r="F106" s="237">
        <v>0.30990000000000001</v>
      </c>
    </row>
    <row r="107" spans="1:20">
      <c r="A107" s="230" t="s">
        <v>26</v>
      </c>
      <c r="B107" s="237">
        <v>1.327</v>
      </c>
      <c r="C107" s="237">
        <v>0.37409999999999999</v>
      </c>
      <c r="D107" s="237">
        <v>0.68810000000000004</v>
      </c>
      <c r="E107" s="237">
        <v>0.79820000000000002</v>
      </c>
      <c r="F107" s="237">
        <v>0.61460000000000004</v>
      </c>
    </row>
    <row r="108" spans="1:20">
      <c r="A108" s="230" t="s">
        <v>27</v>
      </c>
      <c r="B108" s="237">
        <v>3.2635999999999998</v>
      </c>
      <c r="C108" s="237">
        <v>0.92269999999999996</v>
      </c>
      <c r="D108" s="237">
        <v>1.7304999999999999</v>
      </c>
      <c r="E108" s="237">
        <v>1.9486000000000001</v>
      </c>
      <c r="F108" s="237">
        <v>1.5497000000000001</v>
      </c>
    </row>
    <row r="109" spans="1:20">
      <c r="A109" s="230" t="s">
        <v>28</v>
      </c>
      <c r="B109" s="237">
        <v>6.3167</v>
      </c>
      <c r="C109" s="237">
        <v>1.7417</v>
      </c>
      <c r="D109" s="237">
        <v>3.2033</v>
      </c>
      <c r="E109" s="237">
        <v>3.8374999999999999</v>
      </c>
      <c r="F109" s="237">
        <v>3.0743</v>
      </c>
    </row>
    <row r="110" spans="1:20">
      <c r="A110" s="230" t="s">
        <v>29</v>
      </c>
      <c r="B110" s="237">
        <v>11.828200000000001</v>
      </c>
      <c r="C110" s="237">
        <v>3.3896999999999999</v>
      </c>
      <c r="D110" s="237">
        <v>6.1871999999999998</v>
      </c>
      <c r="E110" s="237">
        <v>7.5476999999999999</v>
      </c>
      <c r="F110" s="237">
        <v>6.1403999999999996</v>
      </c>
      <c r="P110" s="28"/>
      <c r="Q110" s="28"/>
    </row>
    <row r="111" spans="1:20">
      <c r="L111" s="28"/>
      <c r="M111" s="28"/>
      <c r="N111" s="28"/>
      <c r="O111" s="28"/>
      <c r="P111" s="28"/>
      <c r="Q111" s="28"/>
    </row>
    <row r="112" spans="1:20">
      <c r="A112" s="2" t="s">
        <v>167</v>
      </c>
      <c r="B112" s="237"/>
      <c r="C112" s="237"/>
      <c r="D112" s="237"/>
      <c r="E112" s="237"/>
      <c r="F112" s="237"/>
      <c r="K112" s="28"/>
      <c r="L112" s="28"/>
      <c r="M112" s="28"/>
      <c r="N112" s="28"/>
      <c r="O112" s="28"/>
      <c r="P112" s="28"/>
      <c r="Q112" s="28"/>
    </row>
    <row r="113" spans="1:17">
      <c r="A113" s="230" t="s">
        <v>23</v>
      </c>
      <c r="B113" s="237">
        <v>0</v>
      </c>
      <c r="C113" s="237">
        <v>0</v>
      </c>
      <c r="D113" s="237">
        <v>0</v>
      </c>
      <c r="E113" s="237">
        <v>0</v>
      </c>
      <c r="F113" s="237">
        <v>0</v>
      </c>
      <c r="K113" s="28"/>
      <c r="L113" s="28"/>
      <c r="M113" s="28"/>
      <c r="N113" s="28"/>
      <c r="O113" s="28"/>
      <c r="P113" s="28"/>
      <c r="Q113" s="28"/>
    </row>
    <row r="114" spans="1:17">
      <c r="A114" s="230" t="s">
        <v>24</v>
      </c>
      <c r="B114" s="237">
        <v>0.12920000000000001</v>
      </c>
      <c r="C114" s="237">
        <v>4.1099999999999998E-2</v>
      </c>
      <c r="D114" s="237">
        <v>6.7100000000000007E-2</v>
      </c>
      <c r="E114" s="237">
        <v>8.1699999999999995E-2</v>
      </c>
      <c r="F114" s="237">
        <v>6.7000000000000004E-2</v>
      </c>
      <c r="K114" s="28"/>
      <c r="L114" s="28"/>
      <c r="M114" s="28"/>
      <c r="N114" s="28"/>
      <c r="O114" s="28"/>
      <c r="P114" s="28"/>
      <c r="Q114" s="28"/>
    </row>
    <row r="115" spans="1:17">
      <c r="A115" s="230" t="s">
        <v>25</v>
      </c>
      <c r="B115" s="237">
        <v>0.67920000000000003</v>
      </c>
      <c r="C115" s="237">
        <v>0.19139999999999999</v>
      </c>
      <c r="D115" s="237">
        <v>0.34670000000000001</v>
      </c>
      <c r="E115" s="237">
        <v>0.4143</v>
      </c>
      <c r="F115" s="237">
        <v>0.31309999999999999</v>
      </c>
      <c r="K115" s="28"/>
      <c r="L115" s="28"/>
      <c r="M115" s="28"/>
      <c r="N115" s="28"/>
      <c r="O115" s="28"/>
      <c r="P115" s="28"/>
      <c r="Q115" s="28"/>
    </row>
    <row r="116" spans="1:17">
      <c r="A116" s="230" t="s">
        <v>26</v>
      </c>
      <c r="B116" s="237">
        <v>1.3335999999999999</v>
      </c>
      <c r="C116" s="237">
        <v>0.37369999999999998</v>
      </c>
      <c r="D116" s="237">
        <v>0.73360000000000003</v>
      </c>
      <c r="E116" s="237">
        <v>0.79520000000000002</v>
      </c>
      <c r="F116" s="237">
        <v>0.61470000000000002</v>
      </c>
      <c r="K116" s="28"/>
      <c r="L116" s="28"/>
      <c r="M116" s="28"/>
      <c r="N116" s="28"/>
      <c r="O116" s="28"/>
      <c r="P116" s="28"/>
      <c r="Q116" s="28"/>
    </row>
    <row r="117" spans="1:17">
      <c r="A117" s="230" t="s">
        <v>27</v>
      </c>
      <c r="B117" s="237">
        <v>3.3288000000000002</v>
      </c>
      <c r="C117" s="237">
        <v>0.93400000000000005</v>
      </c>
      <c r="D117" s="237">
        <v>1.75</v>
      </c>
      <c r="E117" s="237">
        <v>1.9961</v>
      </c>
      <c r="F117" s="237">
        <v>1.6067</v>
      </c>
      <c r="K117" s="28"/>
      <c r="L117" s="28"/>
      <c r="M117" s="28"/>
      <c r="N117" s="28"/>
      <c r="O117" s="28"/>
      <c r="P117" s="28"/>
      <c r="Q117" s="28"/>
    </row>
    <row r="118" spans="1:17">
      <c r="A118" s="230" t="s">
        <v>28</v>
      </c>
      <c r="B118" s="237">
        <v>6.4230999999999998</v>
      </c>
      <c r="C118" s="237">
        <v>1.7787999999999999</v>
      </c>
      <c r="D118" s="237">
        <v>3.2136</v>
      </c>
      <c r="E118" s="237">
        <v>3.8828999999999998</v>
      </c>
      <c r="F118" s="237">
        <v>3.1126999999999998</v>
      </c>
      <c r="K118" s="28"/>
      <c r="L118" s="28"/>
      <c r="M118" s="28"/>
      <c r="N118" s="28"/>
      <c r="O118" s="28"/>
      <c r="P118" s="28"/>
      <c r="Q118" s="28"/>
    </row>
    <row r="119" spans="1:17">
      <c r="A119" s="230" t="s">
        <v>29</v>
      </c>
      <c r="B119" s="237">
        <v>11.997400000000001</v>
      </c>
      <c r="C119" s="237">
        <v>3.4483000000000001</v>
      </c>
      <c r="D119" s="237">
        <v>6.0968999999999998</v>
      </c>
      <c r="E119" s="237">
        <v>7.7314999999999996</v>
      </c>
      <c r="F119" s="237">
        <v>6.2131999999999996</v>
      </c>
      <c r="K119" s="28"/>
      <c r="L119" s="28"/>
      <c r="M119" s="28"/>
      <c r="N119" s="28"/>
      <c r="O119" s="28"/>
      <c r="P119" s="28"/>
      <c r="Q119" s="28"/>
    </row>
    <row r="120" spans="1:17">
      <c r="K120" s="28"/>
      <c r="L120" s="28"/>
      <c r="M120" s="28"/>
      <c r="N120" s="28"/>
      <c r="O120" s="28"/>
      <c r="P120" s="28"/>
      <c r="Q120" s="28"/>
    </row>
    <row r="121" spans="1:17">
      <c r="K121" s="28"/>
      <c r="L121" s="28"/>
      <c r="M121" s="28"/>
      <c r="N121" s="28"/>
      <c r="O121" s="28"/>
      <c r="P121" s="28"/>
      <c r="Q121" s="28"/>
    </row>
    <row r="122" spans="1:17">
      <c r="K122" s="28"/>
      <c r="L122" s="28"/>
      <c r="M122" s="28"/>
      <c r="N122" s="28"/>
      <c r="O122" s="28"/>
      <c r="P122" s="28"/>
      <c r="Q122" s="28"/>
    </row>
    <row r="123" spans="1:17">
      <c r="K123" s="28"/>
      <c r="L123" s="28"/>
      <c r="M123" s="28"/>
      <c r="N123" s="28"/>
      <c r="O123" s="28"/>
      <c r="P123" s="28"/>
      <c r="Q123" s="28"/>
    </row>
    <row r="124" spans="1:17">
      <c r="K124" s="28"/>
      <c r="L124" s="28"/>
      <c r="M124" s="28"/>
      <c r="N124" s="28"/>
      <c r="O124" s="28"/>
      <c r="P124" s="28"/>
      <c r="Q124" s="28"/>
    </row>
    <row r="125" spans="1:17">
      <c r="K125" s="28"/>
      <c r="L125" s="28"/>
      <c r="M125" s="28"/>
      <c r="N125" s="28"/>
      <c r="O125" s="28"/>
      <c r="P125" s="28"/>
      <c r="Q125" s="28"/>
    </row>
    <row r="126" spans="1:17">
      <c r="K126" s="28"/>
      <c r="L126" s="28"/>
      <c r="M126" s="28"/>
      <c r="N126" s="28"/>
      <c r="O126" s="28"/>
      <c r="P126" s="28"/>
      <c r="Q126" s="28"/>
    </row>
    <row r="127" spans="1:17">
      <c r="K127" s="28"/>
      <c r="L127" s="28"/>
      <c r="M127" s="28"/>
      <c r="N127" s="28"/>
      <c r="O127" s="28"/>
      <c r="P127" s="28"/>
      <c r="Q127" s="28"/>
    </row>
    <row r="128" spans="1:17">
      <c r="K128" s="28"/>
      <c r="L128" s="28"/>
      <c r="M128" s="28"/>
      <c r="N128" s="28"/>
      <c r="O128" s="28"/>
      <c r="P128" s="28"/>
      <c r="Q128" s="28"/>
    </row>
    <row r="129" spans="11:17">
      <c r="K129" s="28"/>
      <c r="L129" s="28"/>
      <c r="M129" s="28"/>
      <c r="N129" s="28"/>
      <c r="O129" s="28"/>
      <c r="P129" s="28"/>
      <c r="Q129" s="28"/>
    </row>
    <row r="130" spans="11:17">
      <c r="K130" s="28"/>
      <c r="L130" s="28"/>
      <c r="M130" s="28"/>
      <c r="N130" s="28"/>
      <c r="O130" s="28"/>
      <c r="P130" s="28"/>
      <c r="Q130" s="28"/>
    </row>
    <row r="131" spans="11:17">
      <c r="K131" s="28"/>
      <c r="L131" s="28"/>
      <c r="M131" s="28"/>
      <c r="N131" s="28"/>
      <c r="O131" s="28"/>
      <c r="P131" s="28"/>
      <c r="Q131" s="28"/>
    </row>
    <row r="132" spans="11:17">
      <c r="K132" s="28"/>
      <c r="L132" s="28"/>
      <c r="M132" s="28"/>
      <c r="N132" s="28"/>
      <c r="O132" s="28"/>
      <c r="P132" s="28"/>
      <c r="Q132" s="28"/>
    </row>
    <row r="133" spans="11:17">
      <c r="K133" s="28"/>
      <c r="L133" s="28"/>
      <c r="M133" s="28"/>
      <c r="N133" s="28"/>
      <c r="O133" s="28"/>
      <c r="P133" s="28"/>
      <c r="Q133" s="28"/>
    </row>
    <row r="134" spans="11:17">
      <c r="K134" s="28"/>
      <c r="L134" s="28"/>
      <c r="M134" s="28"/>
      <c r="N134" s="28"/>
      <c r="O134" s="28"/>
      <c r="P134" s="28"/>
      <c r="Q134" s="28"/>
    </row>
    <row r="135" spans="11:17">
      <c r="K135" s="28"/>
      <c r="L135" s="28"/>
      <c r="M135" s="28"/>
      <c r="N135" s="28"/>
      <c r="O135" s="28"/>
      <c r="P135" s="28"/>
      <c r="Q135" s="28"/>
    </row>
    <row r="136" spans="11:17">
      <c r="K136" s="28"/>
      <c r="L136" s="28"/>
      <c r="M136" s="28"/>
      <c r="N136" s="28"/>
      <c r="O136" s="28"/>
      <c r="P136" s="28"/>
      <c r="Q136" s="28"/>
    </row>
    <row r="137" spans="11:17">
      <c r="K137" s="28"/>
      <c r="L137" s="28"/>
      <c r="M137" s="28"/>
      <c r="N137" s="28"/>
      <c r="O137" s="28"/>
      <c r="P137" s="28"/>
      <c r="Q137" s="28"/>
    </row>
    <row r="138" spans="11:17">
      <c r="K138" s="28"/>
      <c r="L138" s="28"/>
      <c r="M138" s="28"/>
      <c r="N138" s="28"/>
      <c r="O138" s="28"/>
      <c r="P138" s="28"/>
      <c r="Q138" s="28"/>
    </row>
    <row r="139" spans="11:17">
      <c r="K139" s="28"/>
      <c r="L139" s="28"/>
      <c r="M139" s="28"/>
      <c r="N139" s="28"/>
      <c r="O139" s="28"/>
      <c r="P139" s="28"/>
      <c r="Q139" s="28"/>
    </row>
  </sheetData>
  <mergeCells count="34">
    <mergeCell ref="B4:E4"/>
    <mergeCell ref="B65:E65"/>
    <mergeCell ref="A92:A93"/>
    <mergeCell ref="B92:F92"/>
    <mergeCell ref="Y64:Y65"/>
    <mergeCell ref="G20:G27"/>
    <mergeCell ref="Z64:Z65"/>
    <mergeCell ref="AA64:AA65"/>
    <mergeCell ref="J65:L65"/>
    <mergeCell ref="M65:O65"/>
    <mergeCell ref="P65:R65"/>
    <mergeCell ref="S65:U65"/>
    <mergeCell ref="V65:X65"/>
    <mergeCell ref="Z7:Z8"/>
    <mergeCell ref="AA7:AA8"/>
    <mergeCell ref="J8:L8"/>
    <mergeCell ref="M8:O8"/>
    <mergeCell ref="P8:R8"/>
    <mergeCell ref="S8:U8"/>
    <mergeCell ref="V8:X8"/>
    <mergeCell ref="Y7:Y8"/>
    <mergeCell ref="I94:K94"/>
    <mergeCell ref="G7:G8"/>
    <mergeCell ref="H7:H8"/>
    <mergeCell ref="I7:I8"/>
    <mergeCell ref="J7:X7"/>
    <mergeCell ref="M94:N94"/>
    <mergeCell ref="O94:T94"/>
    <mergeCell ref="G9:G17"/>
    <mergeCell ref="G64:G65"/>
    <mergeCell ref="H64:H65"/>
    <mergeCell ref="I64:I65"/>
    <mergeCell ref="J64:X64"/>
    <mergeCell ref="G66:G71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rism9.Document" shapeId="10251" r:id="rId4">
          <objectPr defaultSize="0" autoPict="0" r:id="rId5">
            <anchor moveWithCells="1">
              <from>
                <xdr:col>12</xdr:col>
                <xdr:colOff>38100</xdr:colOff>
                <xdr:row>32</xdr:row>
                <xdr:rowOff>38100</xdr:rowOff>
              </from>
              <to>
                <xdr:col>16</xdr:col>
                <xdr:colOff>57150</xdr:colOff>
                <xdr:row>45</xdr:row>
                <xdr:rowOff>57150</xdr:rowOff>
              </to>
            </anchor>
          </objectPr>
        </oleObject>
      </mc:Choice>
      <mc:Fallback>
        <oleObject progId="Prism9.Document" shapeId="10251" r:id="rId4"/>
      </mc:Fallback>
    </mc:AlternateContent>
    <mc:AlternateContent xmlns:mc="http://schemas.openxmlformats.org/markup-compatibility/2006">
      <mc:Choice Requires="x14">
        <oleObject progId="Prism9.Document" shapeId="10253" r:id="rId6">
          <objectPr defaultSize="0" autoPict="0" r:id="rId7">
            <anchor moveWithCells="1">
              <from>
                <xdr:col>7</xdr:col>
                <xdr:colOff>0</xdr:colOff>
                <xdr:row>32</xdr:row>
                <xdr:rowOff>0</xdr:rowOff>
              </from>
              <to>
                <xdr:col>10</xdr:col>
                <xdr:colOff>276225</xdr:colOff>
                <xdr:row>45</xdr:row>
                <xdr:rowOff>76200</xdr:rowOff>
              </to>
            </anchor>
          </objectPr>
        </oleObject>
      </mc:Choice>
      <mc:Fallback>
        <oleObject progId="Prism9.Document" shapeId="10253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92353-6488-491A-B27D-0F23CE228C57}">
  <dimension ref="A1:AL134"/>
  <sheetViews>
    <sheetView zoomScale="62" zoomScaleNormal="62" workbookViewId="0">
      <selection activeCell="M33" sqref="M33"/>
    </sheetView>
  </sheetViews>
  <sheetFormatPr defaultRowHeight="15"/>
  <cols>
    <col min="1" max="1" width="22.7109375" style="19" customWidth="1"/>
    <col min="2" max="5" width="13.7109375" style="20" customWidth="1"/>
    <col min="6" max="6" width="13.5703125" style="20" customWidth="1"/>
    <col min="7" max="7" width="13.85546875" style="21" customWidth="1"/>
    <col min="8" max="8" width="30.28515625" style="21" customWidth="1"/>
    <col min="9" max="9" width="10.7109375" style="21" customWidth="1"/>
    <col min="10" max="27" width="10.7109375" style="20" customWidth="1"/>
    <col min="29" max="29" width="11.5703125" customWidth="1"/>
    <col min="30" max="30" width="8.140625" bestFit="1" customWidth="1"/>
    <col min="31" max="31" width="11.28515625" customWidth="1"/>
    <col min="34" max="34" width="16.42578125" bestFit="1" customWidth="1"/>
  </cols>
  <sheetData>
    <row r="1" spans="1:34" ht="18">
      <c r="A1" s="145" t="s">
        <v>177</v>
      </c>
      <c r="F1" s="2" t="s">
        <v>162</v>
      </c>
    </row>
    <row r="2" spans="1:34" ht="18">
      <c r="A2" s="145"/>
      <c r="F2" t="s">
        <v>174</v>
      </c>
    </row>
    <row r="3" spans="1:34" ht="18.75">
      <c r="A3" s="232" t="s">
        <v>171</v>
      </c>
      <c r="F3" t="s">
        <v>173</v>
      </c>
    </row>
    <row r="4" spans="1:34" ht="15.75">
      <c r="A4" s="231" t="s">
        <v>156</v>
      </c>
      <c r="B4" s="327" t="s">
        <v>168</v>
      </c>
      <c r="C4" s="327"/>
      <c r="D4" s="327"/>
      <c r="E4" s="327"/>
      <c r="F4" s="30"/>
      <c r="H4" s="66"/>
      <c r="P4" s="83"/>
      <c r="Q4" s="83"/>
    </row>
    <row r="5" spans="1:34">
      <c r="A5" s="205"/>
      <c r="B5" s="206" t="s">
        <v>0</v>
      </c>
      <c r="C5" s="206" t="s">
        <v>1</v>
      </c>
      <c r="D5" s="206" t="s">
        <v>2</v>
      </c>
      <c r="E5" s="206" t="s">
        <v>3</v>
      </c>
      <c r="F5" s="242"/>
      <c r="G5" s="25"/>
      <c r="L5" s="28"/>
      <c r="M5" s="28"/>
      <c r="N5" s="26"/>
      <c r="O5" s="27"/>
      <c r="P5" s="83"/>
      <c r="U5" s="44"/>
      <c r="AC5" s="3"/>
      <c r="AD5" s="3"/>
      <c r="AE5" s="3"/>
      <c r="AF5" s="3"/>
      <c r="AG5" s="3"/>
      <c r="AH5" s="3"/>
    </row>
    <row r="6" spans="1:34" ht="15.75" thickBot="1">
      <c r="A6" s="263" t="s">
        <v>165</v>
      </c>
      <c r="B6" s="276"/>
      <c r="C6" s="276"/>
      <c r="D6" s="276"/>
      <c r="E6" s="276"/>
      <c r="F6" s="242"/>
      <c r="G6" s="22"/>
      <c r="H6" s="22"/>
      <c r="I6" s="22"/>
      <c r="J6" s="83"/>
      <c r="K6" s="83"/>
      <c r="L6" s="83"/>
      <c r="M6" s="83"/>
      <c r="N6" s="83"/>
      <c r="O6" s="83"/>
      <c r="P6" s="83"/>
      <c r="Q6" s="83"/>
      <c r="AC6" s="3"/>
      <c r="AD6" s="3"/>
      <c r="AE6" s="3"/>
      <c r="AF6" s="3"/>
      <c r="AG6" s="3"/>
      <c r="AH6" s="3"/>
    </row>
    <row r="7" spans="1:34" ht="15.75" thickBot="1">
      <c r="A7" s="225" t="s">
        <v>37</v>
      </c>
      <c r="B7" s="234">
        <v>0</v>
      </c>
      <c r="C7" s="234">
        <v>0</v>
      </c>
      <c r="D7" s="234">
        <v>0</v>
      </c>
      <c r="E7" s="234">
        <v>0</v>
      </c>
      <c r="F7" s="264"/>
      <c r="G7" s="300" t="s">
        <v>7</v>
      </c>
      <c r="H7" s="311" t="s">
        <v>8</v>
      </c>
      <c r="I7" s="313" t="s">
        <v>9</v>
      </c>
      <c r="J7" s="326" t="s">
        <v>0</v>
      </c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6"/>
      <c r="Y7" s="331" t="s">
        <v>10</v>
      </c>
      <c r="Z7" s="317" t="s">
        <v>11</v>
      </c>
      <c r="AA7" s="300" t="s">
        <v>12</v>
      </c>
      <c r="AC7" s="3"/>
      <c r="AD7" s="5"/>
      <c r="AE7" s="3"/>
      <c r="AF7" s="3"/>
      <c r="AG7" s="3"/>
      <c r="AH7" s="3"/>
    </row>
    <row r="8" spans="1:34" ht="15.75" thickBot="1">
      <c r="A8" s="225" t="s">
        <v>125</v>
      </c>
      <c r="B8" s="234">
        <v>1.6799999999999999E-2</v>
      </c>
      <c r="C8" s="234">
        <v>0</v>
      </c>
      <c r="D8" s="234">
        <v>0</v>
      </c>
      <c r="E8" s="234">
        <v>11.6829</v>
      </c>
      <c r="F8" s="213"/>
      <c r="G8" s="310"/>
      <c r="H8" s="333"/>
      <c r="I8" s="314"/>
      <c r="J8" s="319" t="s">
        <v>14</v>
      </c>
      <c r="K8" s="320"/>
      <c r="L8" s="321"/>
      <c r="M8" s="319" t="s">
        <v>15</v>
      </c>
      <c r="N8" s="320"/>
      <c r="O8" s="321"/>
      <c r="P8" s="319" t="s">
        <v>16</v>
      </c>
      <c r="Q8" s="320"/>
      <c r="R8" s="321"/>
      <c r="S8" s="322" t="s">
        <v>17</v>
      </c>
      <c r="T8" s="323"/>
      <c r="U8" s="324"/>
      <c r="V8" s="326" t="s">
        <v>19</v>
      </c>
      <c r="W8" s="315"/>
      <c r="X8" s="316"/>
      <c r="Y8" s="332"/>
      <c r="Z8" s="330">
        <v>0</v>
      </c>
      <c r="AA8" s="310">
        <v>0</v>
      </c>
      <c r="AC8" s="3"/>
      <c r="AD8" s="5"/>
      <c r="AE8" s="6"/>
      <c r="AF8" s="6"/>
      <c r="AG8" s="6"/>
      <c r="AH8" s="7"/>
    </row>
    <row r="9" spans="1:34" ht="15.75" thickBot="1">
      <c r="A9" s="225" t="s">
        <v>49</v>
      </c>
      <c r="B9" s="234">
        <v>2.87E-2</v>
      </c>
      <c r="C9" s="234">
        <v>0</v>
      </c>
      <c r="D9" s="234">
        <v>0</v>
      </c>
      <c r="E9" s="234">
        <v>0</v>
      </c>
      <c r="F9" s="213"/>
      <c r="G9" s="300" t="s">
        <v>3</v>
      </c>
      <c r="H9" s="114" t="s">
        <v>125</v>
      </c>
      <c r="I9" s="130">
        <v>0</v>
      </c>
      <c r="J9" s="83">
        <f>B8</f>
        <v>1.6799999999999999E-2</v>
      </c>
      <c r="K9" s="83">
        <f>B31</f>
        <v>2.0500000000000001E-2</v>
      </c>
      <c r="L9" s="159">
        <f>B54</f>
        <v>1.9E-2</v>
      </c>
      <c r="M9" s="34">
        <f t="shared" ref="M9:O14" si="0">(J9-$K$79)/$J$79</f>
        <v>-0.62888992104040875</v>
      </c>
      <c r="N9" s="34">
        <f t="shared" si="0"/>
        <v>-0.61170459823502099</v>
      </c>
      <c r="O9" s="34">
        <f t="shared" si="0"/>
        <v>-0.618671620993962</v>
      </c>
      <c r="P9" s="166">
        <f>M9*1</f>
        <v>-0.62888992104040875</v>
      </c>
      <c r="Q9" s="147">
        <f>N9</f>
        <v>-0.61170459823502099</v>
      </c>
      <c r="R9" s="167">
        <f>O9</f>
        <v>-0.618671620993962</v>
      </c>
      <c r="S9" s="335">
        <f t="shared" ref="S9:U14" si="1">(P9/4000)/10</f>
        <v>-1.5722248026010218E-5</v>
      </c>
      <c r="T9" s="335">
        <f t="shared" si="1"/>
        <v>-1.5292614955875524E-5</v>
      </c>
      <c r="U9" s="335">
        <f t="shared" si="1"/>
        <v>-1.546679052484905E-5</v>
      </c>
      <c r="V9" s="51">
        <v>0</v>
      </c>
      <c r="W9" s="34">
        <v>0</v>
      </c>
      <c r="X9" s="52">
        <v>0</v>
      </c>
      <c r="Y9" s="149"/>
      <c r="Z9" s="49"/>
      <c r="AA9" s="135"/>
      <c r="AC9" s="8"/>
      <c r="AD9" s="9"/>
      <c r="AE9" s="10"/>
      <c r="AF9" s="10"/>
      <c r="AG9" s="10"/>
      <c r="AH9" s="11"/>
    </row>
    <row r="10" spans="1:34" ht="15.75" thickBot="1">
      <c r="A10" s="225" t="s">
        <v>113</v>
      </c>
      <c r="B10" s="234">
        <v>4.0247999999999999</v>
      </c>
      <c r="C10" s="234">
        <v>0</v>
      </c>
      <c r="D10" s="234">
        <v>0</v>
      </c>
      <c r="E10" s="234">
        <v>4.0689000000000002</v>
      </c>
      <c r="F10" s="213"/>
      <c r="G10" s="310"/>
      <c r="H10" s="152" t="s">
        <v>49</v>
      </c>
      <c r="I10" s="158">
        <v>0.1</v>
      </c>
      <c r="J10" s="153">
        <f>B9</f>
        <v>2.87E-2</v>
      </c>
      <c r="K10" s="153">
        <f>B32</f>
        <v>2.3699999999999999E-2</v>
      </c>
      <c r="L10" s="124">
        <f>B55</f>
        <v>3.1800000000000002E-2</v>
      </c>
      <c r="M10" s="154">
        <f t="shared" si="0"/>
        <v>-0.57361820715281009</v>
      </c>
      <c r="N10" s="154">
        <f t="shared" si="0"/>
        <v>-0.59684161634928012</v>
      </c>
      <c r="O10" s="154">
        <f t="shared" si="0"/>
        <v>-0.55921969345099865</v>
      </c>
      <c r="P10" s="164">
        <f>M10*1</f>
        <v>-0.57361820715281009</v>
      </c>
      <c r="Q10" s="155">
        <f>N10</f>
        <v>-0.59684161634928012</v>
      </c>
      <c r="R10" s="165">
        <f>O10</f>
        <v>-0.55921969345099865</v>
      </c>
      <c r="S10" s="336">
        <f t="shared" si="1"/>
        <v>-1.4340455178820252E-5</v>
      </c>
      <c r="T10" s="336">
        <f t="shared" si="1"/>
        <v>-1.4921040408732002E-5</v>
      </c>
      <c r="U10" s="336">
        <f t="shared" si="1"/>
        <v>-1.3980492336274968E-5</v>
      </c>
      <c r="V10" s="170">
        <f>S10/I10</f>
        <v>-1.434045517882025E-4</v>
      </c>
      <c r="W10" s="154">
        <f>T10/I10</f>
        <v>-1.4921040408732002E-4</v>
      </c>
      <c r="X10" s="171">
        <f>U10/I10</f>
        <v>-1.3980492336274967E-4</v>
      </c>
      <c r="Y10" s="154">
        <f>AVERAGE(V10:X10)</f>
        <v>-1.4413995974609073E-4</v>
      </c>
      <c r="Z10" s="154">
        <f>STDEV(V10:X10)</f>
        <v>4.7456701911805977E-6</v>
      </c>
      <c r="AA10" s="156">
        <f>Z10/Y10</f>
        <v>-3.2924042711960776E-2</v>
      </c>
      <c r="AC10" s="3"/>
      <c r="AD10" s="5"/>
      <c r="AE10" s="6"/>
      <c r="AF10" s="6"/>
      <c r="AG10" s="6"/>
      <c r="AH10" s="7"/>
    </row>
    <row r="11" spans="1:34">
      <c r="A11" s="225" t="s">
        <v>114</v>
      </c>
      <c r="B11" s="234">
        <v>3.1208</v>
      </c>
      <c r="C11" s="234">
        <v>0</v>
      </c>
      <c r="D11" s="234">
        <v>0</v>
      </c>
      <c r="E11" s="234">
        <v>3.9704999999999999</v>
      </c>
      <c r="F11" s="213"/>
      <c r="G11" s="310"/>
      <c r="H11" s="117" t="s">
        <v>113</v>
      </c>
      <c r="I11" s="130">
        <v>0.1</v>
      </c>
      <c r="J11" s="83">
        <f>B10-J$10</f>
        <v>3.9960999999999998</v>
      </c>
      <c r="K11" s="83">
        <f>B33-K$10</f>
        <v>3.7801</v>
      </c>
      <c r="L11" s="159">
        <f>B56-L$10</f>
        <v>3.7778</v>
      </c>
      <c r="M11" s="34">
        <f t="shared" si="0"/>
        <v>17.853692522062239</v>
      </c>
      <c r="N11" s="34">
        <f t="shared" si="0"/>
        <v>16.850441244774732</v>
      </c>
      <c r="O11" s="34">
        <f t="shared" si="0"/>
        <v>16.839758476544358</v>
      </c>
      <c r="P11" s="166">
        <f>M11*400</f>
        <v>7141.4770088248961</v>
      </c>
      <c r="Q11" s="147">
        <f>N11*400</f>
        <v>6740.1764979098925</v>
      </c>
      <c r="R11" s="167">
        <f>O11*400</f>
        <v>6735.9033906177428</v>
      </c>
      <c r="S11" s="195">
        <f t="shared" si="1"/>
        <v>0.17853692522062242</v>
      </c>
      <c r="T11" s="195">
        <f t="shared" si="1"/>
        <v>0.16850441244774733</v>
      </c>
      <c r="U11" s="195">
        <f t="shared" si="1"/>
        <v>0.16839758476544359</v>
      </c>
      <c r="V11" s="51">
        <f>S11/I11</f>
        <v>1.7853692522062241</v>
      </c>
      <c r="W11" s="34">
        <f>T11/I11</f>
        <v>1.6850441244774732</v>
      </c>
      <c r="X11" s="52">
        <f>U11/I11</f>
        <v>1.6839758476544358</v>
      </c>
      <c r="Y11" s="34">
        <f>AVERAGE(V11:X11)</f>
        <v>1.7181297414460444</v>
      </c>
      <c r="Z11" s="34">
        <f>STDEV(V11:X11)</f>
        <v>5.8233574158675049E-2</v>
      </c>
      <c r="AA11" s="35">
        <f>Z11/Y11</f>
        <v>3.3893583676436113E-2</v>
      </c>
      <c r="AC11" s="3"/>
      <c r="AD11" s="5"/>
      <c r="AE11" s="6"/>
      <c r="AF11" s="6"/>
      <c r="AG11" s="6"/>
      <c r="AH11" s="7"/>
    </row>
    <row r="12" spans="1:34" ht="14.45" customHeight="1">
      <c r="A12" s="225" t="s">
        <v>115</v>
      </c>
      <c r="B12" s="234">
        <v>1.8533999999999999</v>
      </c>
      <c r="C12" s="234">
        <v>0</v>
      </c>
      <c r="D12" s="234">
        <v>0</v>
      </c>
      <c r="E12" s="234">
        <v>4.5015000000000001</v>
      </c>
      <c r="F12" s="213"/>
      <c r="G12" s="310"/>
      <c r="H12" s="117" t="s">
        <v>114</v>
      </c>
      <c r="I12" s="130">
        <v>0.1</v>
      </c>
      <c r="J12" s="83">
        <f>B11-J$10</f>
        <v>3.0920999999999998</v>
      </c>
      <c r="K12" s="83">
        <f>B34-K$10</f>
        <v>3.0684</v>
      </c>
      <c r="L12" s="159">
        <f>B57-L$10</f>
        <v>2.9074</v>
      </c>
      <c r="M12" s="34">
        <f t="shared" si="0"/>
        <v>13.654900139340455</v>
      </c>
      <c r="N12" s="34">
        <f t="shared" si="0"/>
        <v>13.544821179749187</v>
      </c>
      <c r="O12" s="34">
        <f t="shared" si="0"/>
        <v>12.797027403622852</v>
      </c>
      <c r="P12" s="166">
        <f>M12*800</f>
        <v>10923.920111472364</v>
      </c>
      <c r="Q12" s="147">
        <f>N12*800</f>
        <v>10835.85694379935</v>
      </c>
      <c r="R12" s="167">
        <f>O12*800</f>
        <v>10237.621922898283</v>
      </c>
      <c r="S12" s="195">
        <f t="shared" si="1"/>
        <v>0.27309800278680912</v>
      </c>
      <c r="T12" s="195">
        <f t="shared" si="1"/>
        <v>0.27089642359498373</v>
      </c>
      <c r="U12" s="195">
        <f t="shared" si="1"/>
        <v>0.25594054807245709</v>
      </c>
      <c r="V12" s="51">
        <f>S12/I12</f>
        <v>2.7309800278680911</v>
      </c>
      <c r="W12" s="34">
        <f>T12/I12</f>
        <v>2.7089642359498369</v>
      </c>
      <c r="X12" s="52">
        <f>U12/I12</f>
        <v>2.5594054807245707</v>
      </c>
      <c r="Y12" s="34">
        <f>AVERAGE(V12:X12)</f>
        <v>2.6664499148474996</v>
      </c>
      <c r="Z12" s="34">
        <f>STDEV(V12:X12)</f>
        <v>9.3354469260826009E-2</v>
      </c>
      <c r="AA12" s="35">
        <f>Z12/Y12</f>
        <v>3.5010771715982207E-2</v>
      </c>
      <c r="AC12" s="3"/>
      <c r="AD12" s="5"/>
      <c r="AE12" s="6"/>
      <c r="AF12" s="6"/>
      <c r="AG12" s="6"/>
      <c r="AH12" s="7"/>
    </row>
    <row r="13" spans="1:34" ht="14.65" customHeight="1">
      <c r="A13" s="225" t="s">
        <v>116</v>
      </c>
      <c r="B13" s="234">
        <v>1.034</v>
      </c>
      <c r="C13" s="234">
        <v>0</v>
      </c>
      <c r="D13" s="234">
        <v>0</v>
      </c>
      <c r="E13" s="234">
        <v>5.2609000000000004</v>
      </c>
      <c r="F13" s="213"/>
      <c r="G13" s="310"/>
      <c r="H13" s="117" t="s">
        <v>115</v>
      </c>
      <c r="I13" s="130">
        <v>0.1</v>
      </c>
      <c r="J13" s="83">
        <f>B12-J$10</f>
        <v>1.8247</v>
      </c>
      <c r="K13" s="83">
        <f>B35-K$10</f>
        <v>1.8176999999999999</v>
      </c>
      <c r="L13" s="159">
        <f>B58-L$10</f>
        <v>1.7639</v>
      </c>
      <c r="M13" s="34">
        <f t="shared" si="0"/>
        <v>7.7682303762192291</v>
      </c>
      <c r="N13" s="34">
        <f t="shared" si="0"/>
        <v>7.7357176033441704</v>
      </c>
      <c r="O13" s="34">
        <f t="shared" si="0"/>
        <v>7.4858337203901533</v>
      </c>
      <c r="P13" s="166">
        <f>M13*1600</f>
        <v>12429.168601950767</v>
      </c>
      <c r="Q13" s="147">
        <f>N13*1600</f>
        <v>12377.148165350673</v>
      </c>
      <c r="R13" s="167">
        <f>O13*1600</f>
        <v>11977.333952624245</v>
      </c>
      <c r="S13" s="195">
        <f t="shared" si="1"/>
        <v>0.31072921504876916</v>
      </c>
      <c r="T13" s="195">
        <f t="shared" si="1"/>
        <v>0.30942870413376677</v>
      </c>
      <c r="U13" s="195">
        <f t="shared" si="1"/>
        <v>0.29943334881560613</v>
      </c>
      <c r="V13" s="51">
        <f>S13/I13</f>
        <v>3.1072921504876914</v>
      </c>
      <c r="W13" s="34">
        <f>T13/I13</f>
        <v>3.0942870413376675</v>
      </c>
      <c r="X13" s="52">
        <f>U13/I13</f>
        <v>2.994333488156061</v>
      </c>
      <c r="Y13" s="34">
        <f>AVERAGE(V13:X13)</f>
        <v>3.0653042266604733</v>
      </c>
      <c r="Z13" s="34">
        <f>STDEV(V13:X13)</f>
        <v>6.1805481220497407E-2</v>
      </c>
      <c r="AA13" s="35">
        <f>Z13/Y13</f>
        <v>2.0162919126572965E-2</v>
      </c>
      <c r="AC13" s="3"/>
      <c r="AD13" s="3"/>
      <c r="AE13" s="3"/>
      <c r="AF13" s="3"/>
      <c r="AG13" s="3"/>
      <c r="AH13" s="3"/>
    </row>
    <row r="14" spans="1:34" ht="14.65" customHeight="1">
      <c r="A14" s="225"/>
      <c r="B14" s="234"/>
      <c r="C14" s="234"/>
      <c r="D14" s="234"/>
      <c r="E14" s="234"/>
      <c r="F14" s="213"/>
      <c r="G14" s="310"/>
      <c r="H14" s="117" t="s">
        <v>116</v>
      </c>
      <c r="I14" s="130">
        <v>0.1</v>
      </c>
      <c r="J14" s="83">
        <f>B13-J$10</f>
        <v>1.0053000000000001</v>
      </c>
      <c r="K14" s="83">
        <f>B36-K$10</f>
        <v>1.0206</v>
      </c>
      <c r="L14" s="159">
        <f>B59-L$10</f>
        <v>0.97399999999999998</v>
      </c>
      <c r="M14" s="34">
        <f t="shared" si="0"/>
        <v>3.962378077101719</v>
      </c>
      <c r="N14" s="34">
        <f t="shared" si="0"/>
        <v>4.0334417092429167</v>
      </c>
      <c r="O14" s="34">
        <f t="shared" si="0"/>
        <v>3.8169995355318163</v>
      </c>
      <c r="P14" s="166">
        <f>M14*3200</f>
        <v>12679.609846725501</v>
      </c>
      <c r="Q14" s="147">
        <f>N14*3200</f>
        <v>12907.013469577334</v>
      </c>
      <c r="R14" s="167">
        <f>O14*3200</f>
        <v>12214.398513701812</v>
      </c>
      <c r="S14" s="195">
        <f t="shared" si="1"/>
        <v>0.31699024616813753</v>
      </c>
      <c r="T14" s="195">
        <f t="shared" si="1"/>
        <v>0.32267533673943338</v>
      </c>
      <c r="U14" s="195">
        <f t="shared" si="1"/>
        <v>0.3053599628425453</v>
      </c>
      <c r="V14" s="51">
        <f>S14/I14</f>
        <v>3.1699024616813753</v>
      </c>
      <c r="W14" s="34">
        <f>T14/I14</f>
        <v>3.2267533673943336</v>
      </c>
      <c r="X14" s="52">
        <f>U14/I14</f>
        <v>3.0535996284254527</v>
      </c>
      <c r="Y14" s="34">
        <f>AVERAGE(V14:X14)</f>
        <v>3.1500851525003868</v>
      </c>
      <c r="Z14" s="34">
        <f>STDEV(V14:X14)</f>
        <v>8.8261535433658694E-2</v>
      </c>
      <c r="AA14" s="35">
        <f>Z14/Y14</f>
        <v>2.801877763958251E-2</v>
      </c>
    </row>
    <row r="15" spans="1:34" ht="14.65" customHeight="1" thickBot="1">
      <c r="A15" s="225" t="s">
        <v>55</v>
      </c>
      <c r="B15" s="234">
        <v>6.88E-2</v>
      </c>
      <c r="C15" s="234">
        <v>0</v>
      </c>
      <c r="D15" s="234">
        <v>0</v>
      </c>
      <c r="E15" s="234">
        <v>0</v>
      </c>
      <c r="F15" s="213"/>
      <c r="G15" s="310"/>
      <c r="H15" s="117"/>
      <c r="I15" s="130"/>
      <c r="J15" s="83"/>
      <c r="K15" s="83"/>
      <c r="L15" s="159"/>
      <c r="M15" s="34"/>
      <c r="N15" s="34"/>
      <c r="O15" s="34"/>
      <c r="P15" s="166"/>
      <c r="Q15" s="147"/>
      <c r="R15" s="167"/>
      <c r="S15" s="195"/>
      <c r="T15" s="195"/>
      <c r="U15" s="195"/>
      <c r="V15" s="51"/>
      <c r="W15" s="34"/>
      <c r="X15" s="52"/>
      <c r="Y15" s="34"/>
      <c r="Z15" s="34"/>
      <c r="AA15" s="35"/>
    </row>
    <row r="16" spans="1:34" ht="15" customHeight="1" thickBot="1">
      <c r="A16" s="225" t="s">
        <v>117</v>
      </c>
      <c r="B16" s="234">
        <v>6.0846999999999998</v>
      </c>
      <c r="C16" s="234">
        <v>0</v>
      </c>
      <c r="D16" s="234">
        <v>0</v>
      </c>
      <c r="E16" s="234">
        <v>2.6655000000000002</v>
      </c>
      <c r="F16" s="213"/>
      <c r="G16" s="310"/>
      <c r="H16" s="152" t="s">
        <v>55</v>
      </c>
      <c r="I16" s="158">
        <v>0.2</v>
      </c>
      <c r="J16" s="153">
        <f>B15</f>
        <v>6.88E-2</v>
      </c>
      <c r="K16" s="153">
        <f>B38</f>
        <v>6.9000000000000006E-2</v>
      </c>
      <c r="L16" s="124">
        <f>B61</f>
        <v>6.7599999999999993E-2</v>
      </c>
      <c r="M16" s="154">
        <f t="shared" ref="M16:O20" si="2">(J16-$K$79)/$J$79</f>
        <v>-0.38736646539712033</v>
      </c>
      <c r="N16" s="154">
        <f t="shared" si="2"/>
        <v>-0.38643752902926148</v>
      </c>
      <c r="O16" s="154">
        <f t="shared" si="2"/>
        <v>-0.39294008360427318</v>
      </c>
      <c r="P16" s="164">
        <f>M16*1</f>
        <v>-0.38736646539712033</v>
      </c>
      <c r="Q16" s="155">
        <f>N16*1</f>
        <v>-0.38643752902926148</v>
      </c>
      <c r="R16" s="165">
        <f>O16*1</f>
        <v>-0.39294008360427318</v>
      </c>
      <c r="S16" s="336">
        <f t="shared" ref="S16:U20" si="3">(P16/4000)/10</f>
        <v>-9.6841616349280092E-6</v>
      </c>
      <c r="T16" s="336">
        <f t="shared" si="3"/>
        <v>-9.6609382257315376E-6</v>
      </c>
      <c r="U16" s="336">
        <f t="shared" si="3"/>
        <v>-9.8235020901068301E-6</v>
      </c>
      <c r="V16" s="170">
        <f>S16/I16</f>
        <v>-4.8420808174640044E-5</v>
      </c>
      <c r="W16" s="154">
        <f>T16/I16</f>
        <v>-4.8304691128657685E-5</v>
      </c>
      <c r="X16" s="171">
        <f>U16/I16</f>
        <v>-4.9117510450534147E-5</v>
      </c>
      <c r="Y16" s="154">
        <f>AVERAGE(V16:X16)</f>
        <v>-4.8614336584610625E-5</v>
      </c>
      <c r="Z16" s="154">
        <f>STDEV(V16:X16)</f>
        <v>4.3961204101256605E-7</v>
      </c>
      <c r="AA16" s="156">
        <f>Z16/Y16</f>
        <v>-9.0428476843954254E-3</v>
      </c>
    </row>
    <row r="17" spans="1:28" ht="15" customHeight="1">
      <c r="A17" s="225" t="s">
        <v>118</v>
      </c>
      <c r="B17" s="234">
        <v>5.0450999999999997</v>
      </c>
      <c r="C17" s="234">
        <v>0</v>
      </c>
      <c r="D17" s="234">
        <v>0</v>
      </c>
      <c r="E17" s="234">
        <v>2.9866999999999999</v>
      </c>
      <c r="F17" s="213"/>
      <c r="G17" s="310"/>
      <c r="H17" s="117" t="s">
        <v>117</v>
      </c>
      <c r="I17" s="130">
        <v>0.2</v>
      </c>
      <c r="J17" s="83">
        <f>B16-J$16</f>
        <v>6.0158999999999994</v>
      </c>
      <c r="K17" s="83">
        <f>B39-K$16</f>
        <v>5.7599</v>
      </c>
      <c r="L17" s="159">
        <f>B62-L$16</f>
        <v>5.7550000000000008</v>
      </c>
      <c r="M17" s="34">
        <f t="shared" si="2"/>
        <v>27.235020901068278</v>
      </c>
      <c r="N17" s="34">
        <f t="shared" si="2"/>
        <v>26.045982350209012</v>
      </c>
      <c r="O17" s="34">
        <f t="shared" si="2"/>
        <v>26.023223409196476</v>
      </c>
      <c r="P17" s="166">
        <f>M17*400</f>
        <v>10894.008360427311</v>
      </c>
      <c r="Q17" s="147">
        <f>N17*400</f>
        <v>10418.392940083604</v>
      </c>
      <c r="R17" s="167">
        <f>O17*400</f>
        <v>10409.28936367859</v>
      </c>
      <c r="S17" s="195">
        <f t="shared" si="3"/>
        <v>0.27235020901068274</v>
      </c>
      <c r="T17" s="195">
        <f t="shared" si="3"/>
        <v>0.26045982350209013</v>
      </c>
      <c r="U17" s="195">
        <f t="shared" si="3"/>
        <v>0.26023223409196478</v>
      </c>
      <c r="V17" s="51">
        <f>S17/I17</f>
        <v>1.3617510450534136</v>
      </c>
      <c r="W17" s="34">
        <f>T17/I17</f>
        <v>1.3022991175104506</v>
      </c>
      <c r="X17" s="52">
        <f>U17/I17</f>
        <v>1.3011611704598238</v>
      </c>
      <c r="Y17" s="34">
        <f>AVERAGE(V17:X17)</f>
        <v>1.3217371110078959</v>
      </c>
      <c r="Z17" s="34">
        <f>STDEV(V17:X17)</f>
        <v>3.4657754099505375E-2</v>
      </c>
      <c r="AA17" s="35">
        <f>Z17/Y17</f>
        <v>2.6221367177227072E-2</v>
      </c>
    </row>
    <row r="18" spans="1:28" ht="15" customHeight="1">
      <c r="A18" s="225" t="s">
        <v>119</v>
      </c>
      <c r="B18" s="234">
        <v>2.8761000000000001</v>
      </c>
      <c r="C18" s="234">
        <v>0</v>
      </c>
      <c r="D18" s="234">
        <v>0</v>
      </c>
      <c r="E18" s="234">
        <v>3.4805999999999999</v>
      </c>
      <c r="F18" s="213"/>
      <c r="G18" s="310"/>
      <c r="H18" s="117" t="s">
        <v>118</v>
      </c>
      <c r="I18" s="130">
        <v>0.2</v>
      </c>
      <c r="J18" s="83">
        <f>B17-J$16</f>
        <v>4.9762999999999993</v>
      </c>
      <c r="K18" s="83">
        <f>B40-K$16</f>
        <v>5.1075999999999997</v>
      </c>
      <c r="L18" s="159">
        <f>B63-L$16</f>
        <v>4.7204000000000006</v>
      </c>
      <c r="M18" s="34">
        <f t="shared" si="2"/>
        <v>22.406409660938223</v>
      </c>
      <c r="N18" s="34">
        <f t="shared" si="2"/>
        <v>23.016256386437529</v>
      </c>
      <c r="O18" s="34">
        <f t="shared" si="2"/>
        <v>21.217835578262893</v>
      </c>
      <c r="P18" s="166">
        <f>M18*800</f>
        <v>17925.12772875058</v>
      </c>
      <c r="Q18" s="147">
        <f>N18*800</f>
        <v>18413.005109150025</v>
      </c>
      <c r="R18" s="167">
        <f>O18*800</f>
        <v>16974.268462610315</v>
      </c>
      <c r="S18" s="195">
        <f t="shared" si="3"/>
        <v>0.44812819321876451</v>
      </c>
      <c r="T18" s="195">
        <f t="shared" si="3"/>
        <v>0.46032512772875062</v>
      </c>
      <c r="U18" s="195">
        <f t="shared" si="3"/>
        <v>0.42435671156525789</v>
      </c>
      <c r="V18" s="51">
        <f>S18/I18</f>
        <v>2.2406409660938222</v>
      </c>
      <c r="W18" s="34">
        <f>T18/I18</f>
        <v>2.301625638643753</v>
      </c>
      <c r="X18" s="52">
        <f>U18/I18</f>
        <v>2.1217835578262894</v>
      </c>
      <c r="Y18" s="34">
        <f>AVERAGE(V18:X18)</f>
        <v>2.2213500541879547</v>
      </c>
      <c r="Z18" s="34">
        <f>STDEV(V18:X18)</f>
        <v>9.1459816147905826E-2</v>
      </c>
      <c r="AA18" s="35">
        <f>Z18/Y18</f>
        <v>4.1173076695172312E-2</v>
      </c>
    </row>
    <row r="19" spans="1:28">
      <c r="A19" s="225" t="s">
        <v>120</v>
      </c>
      <c r="B19" s="234">
        <v>1.7165999999999999</v>
      </c>
      <c r="C19" s="234">
        <v>0</v>
      </c>
      <c r="D19" s="234">
        <v>0</v>
      </c>
      <c r="E19" s="234">
        <v>4.2218</v>
      </c>
      <c r="F19" s="213"/>
      <c r="G19" s="310"/>
      <c r="H19" s="117" t="s">
        <v>119</v>
      </c>
      <c r="I19" s="130">
        <v>0.2</v>
      </c>
      <c r="J19" s="83">
        <f>B18-J$16</f>
        <v>2.8073000000000001</v>
      </c>
      <c r="K19" s="83">
        <f>B41-K$16</f>
        <v>2.8494999999999999</v>
      </c>
      <c r="L19" s="159">
        <f>B64-L$16</f>
        <v>2.8397999999999999</v>
      </c>
      <c r="M19" s="34">
        <f t="shared" si="2"/>
        <v>12.332094751509523</v>
      </c>
      <c r="N19" s="34">
        <f t="shared" si="2"/>
        <v>12.528100325127728</v>
      </c>
      <c r="O19" s="34">
        <f t="shared" si="2"/>
        <v>12.483046911286577</v>
      </c>
      <c r="P19" s="166">
        <f>M19*1600</f>
        <v>19731.351602415238</v>
      </c>
      <c r="Q19" s="147">
        <f>N19*1600</f>
        <v>20044.960520204364</v>
      </c>
      <c r="R19" s="167">
        <f>O19*1600</f>
        <v>19972.875058058522</v>
      </c>
      <c r="S19" s="195">
        <f t="shared" si="3"/>
        <v>0.49328379006038092</v>
      </c>
      <c r="T19" s="195">
        <f t="shared" si="3"/>
        <v>0.50112401300510911</v>
      </c>
      <c r="U19" s="195">
        <f t="shared" si="3"/>
        <v>0.49932187645146309</v>
      </c>
      <c r="V19" s="51">
        <f>S19/I19</f>
        <v>2.4664189503019043</v>
      </c>
      <c r="W19" s="34">
        <f>T19/I19</f>
        <v>2.5056200650255454</v>
      </c>
      <c r="X19" s="52">
        <f>U19/I19</f>
        <v>2.4966093822573154</v>
      </c>
      <c r="Y19" s="34">
        <f>AVERAGE(V19:X19)</f>
        <v>2.4895494658615882</v>
      </c>
      <c r="Z19" s="34">
        <f>STDEV(V19:X19)</f>
        <v>2.0532015573976398E-2</v>
      </c>
      <c r="AA19" s="35">
        <f>Z19/Y19</f>
        <v>8.2472816288752214E-3</v>
      </c>
      <c r="AB19" s="4"/>
    </row>
    <row r="20" spans="1:28">
      <c r="A20" s="225"/>
      <c r="B20" s="234"/>
      <c r="C20" s="234"/>
      <c r="D20" s="234"/>
      <c r="E20" s="234"/>
      <c r="F20" s="213"/>
      <c r="G20" s="310"/>
      <c r="H20" s="117" t="s">
        <v>120</v>
      </c>
      <c r="I20" s="130">
        <v>0.2</v>
      </c>
      <c r="J20" s="83">
        <f>B19-J$16</f>
        <v>1.6477999999999999</v>
      </c>
      <c r="K20" s="83">
        <f>B42-K$16</f>
        <v>1.6302000000000001</v>
      </c>
      <c r="L20" s="159">
        <f>B65-L$16</f>
        <v>1.6553</v>
      </c>
      <c r="M20" s="34">
        <f t="shared" si="2"/>
        <v>6.9465861588481195</v>
      </c>
      <c r="N20" s="34">
        <f t="shared" si="2"/>
        <v>6.8648397584765455</v>
      </c>
      <c r="O20" s="34">
        <f t="shared" si="2"/>
        <v>6.981421272642824</v>
      </c>
      <c r="P20" s="166">
        <f>M20*3200</f>
        <v>22229.075708313983</v>
      </c>
      <c r="Q20" s="147">
        <f>N20*3200</f>
        <v>21967.487227124944</v>
      </c>
      <c r="R20" s="167">
        <f>O20*3200</f>
        <v>22340.548072457037</v>
      </c>
      <c r="S20" s="195">
        <f t="shared" si="3"/>
        <v>0.55572689270784958</v>
      </c>
      <c r="T20" s="195">
        <f t="shared" si="3"/>
        <v>0.54918718067812367</v>
      </c>
      <c r="U20" s="195">
        <f t="shared" si="3"/>
        <v>0.5585137018114259</v>
      </c>
      <c r="V20" s="51">
        <f>S20/I20</f>
        <v>2.7786344635392477</v>
      </c>
      <c r="W20" s="34">
        <f>T20/I20</f>
        <v>2.7459359033906181</v>
      </c>
      <c r="X20" s="52">
        <f>U20/I20</f>
        <v>2.7925685090571295</v>
      </c>
      <c r="Y20" s="34">
        <f>AVERAGE(V20:X20)</f>
        <v>2.7723796253289983</v>
      </c>
      <c r="Z20" s="34">
        <f>STDEV(V20:X20)</f>
        <v>2.393725607895323E-2</v>
      </c>
      <c r="AA20" s="35">
        <f>Z20/Y20</f>
        <v>8.6341913135769052E-3</v>
      </c>
      <c r="AB20" s="4"/>
    </row>
    <row r="21" spans="1:28" ht="15.75" thickBot="1">
      <c r="A21" s="225" t="s">
        <v>61</v>
      </c>
      <c r="B21" s="234">
        <v>0.1069</v>
      </c>
      <c r="C21" s="234">
        <v>0</v>
      </c>
      <c r="D21" s="234">
        <v>0</v>
      </c>
      <c r="E21" s="234">
        <v>0</v>
      </c>
      <c r="F21" s="213"/>
      <c r="G21" s="310"/>
      <c r="H21" s="117"/>
      <c r="I21" s="160"/>
      <c r="J21" s="83"/>
      <c r="K21" s="83"/>
      <c r="L21" s="159"/>
      <c r="M21" s="34"/>
      <c r="N21" s="34"/>
      <c r="O21" s="34"/>
      <c r="P21" s="166"/>
      <c r="Q21" s="147"/>
      <c r="R21" s="167"/>
      <c r="S21" s="195"/>
      <c r="T21" s="195"/>
      <c r="U21" s="195"/>
      <c r="V21" s="51"/>
      <c r="W21" s="34"/>
      <c r="X21" s="52"/>
      <c r="Y21" s="34"/>
      <c r="Z21" s="34"/>
      <c r="AA21" s="35"/>
      <c r="AB21" s="91"/>
    </row>
    <row r="22" spans="1:28" ht="15" customHeight="1" thickBot="1">
      <c r="A22" s="225" t="s">
        <v>121</v>
      </c>
      <c r="B22" s="234">
        <v>7.1626000000000003</v>
      </c>
      <c r="C22" s="234">
        <v>0</v>
      </c>
      <c r="D22" s="234">
        <v>0</v>
      </c>
      <c r="E22" s="234">
        <v>1.9388000000000001</v>
      </c>
      <c r="F22" s="213"/>
      <c r="G22" s="310"/>
      <c r="H22" s="152" t="s">
        <v>61</v>
      </c>
      <c r="I22" s="161">
        <v>0.3</v>
      </c>
      <c r="J22" s="153">
        <f>B21</f>
        <v>0.1069</v>
      </c>
      <c r="K22" s="153">
        <f>B44</f>
        <v>0.10730000000000001</v>
      </c>
      <c r="L22" s="124">
        <f>B67</f>
        <v>0.10680000000000001</v>
      </c>
      <c r="M22" s="154">
        <f t="shared" ref="M22:O26" si="4">(J22-$K$79)/$J$79</f>
        <v>-0.21040408732001861</v>
      </c>
      <c r="N22" s="154">
        <f t="shared" si="4"/>
        <v>-0.20854621458430098</v>
      </c>
      <c r="O22" s="154">
        <f t="shared" si="4"/>
        <v>-0.21086855550394798</v>
      </c>
      <c r="P22" s="164">
        <f>M22*1</f>
        <v>-0.21040408732001861</v>
      </c>
      <c r="Q22" s="155">
        <f>N22*1</f>
        <v>-0.20854621458430098</v>
      </c>
      <c r="R22" s="165">
        <f>O22*1</f>
        <v>-0.21086855550394798</v>
      </c>
      <c r="S22" s="336">
        <f t="shared" ref="S22:U26" si="5">(P22/4000)/10</f>
        <v>-5.2601021830004657E-6</v>
      </c>
      <c r="T22" s="336">
        <f t="shared" si="5"/>
        <v>-5.2136553646075242E-6</v>
      </c>
      <c r="U22" s="336">
        <f t="shared" si="5"/>
        <v>-5.2717138875986998E-6</v>
      </c>
      <c r="V22" s="170">
        <f>S22/I22</f>
        <v>-1.7533673943334885E-5</v>
      </c>
      <c r="W22" s="154">
        <f>T22/I22</f>
        <v>-1.7378851215358415E-5</v>
      </c>
      <c r="X22" s="171">
        <f>U22/I22</f>
        <v>-1.7572379625328999E-5</v>
      </c>
      <c r="Y22" s="154">
        <f>AVERAGE(V22:X22)</f>
        <v>-1.7494968261340767E-5</v>
      </c>
      <c r="Z22" s="154">
        <f>STDEV(V22:X22)</f>
        <v>1.0240560888158443E-7</v>
      </c>
      <c r="AA22" s="156">
        <f>Z22/Y22</f>
        <v>-5.853432104125254E-3</v>
      </c>
      <c r="AB22" s="91"/>
    </row>
    <row r="23" spans="1:28" ht="15" customHeight="1">
      <c r="A23" s="225" t="s">
        <v>122</v>
      </c>
      <c r="B23" s="234">
        <v>6.0007999999999999</v>
      </c>
      <c r="C23" s="234">
        <v>0</v>
      </c>
      <c r="D23" s="234">
        <v>0</v>
      </c>
      <c r="E23" s="234">
        <v>2.5621</v>
      </c>
      <c r="F23" s="213"/>
      <c r="G23" s="310"/>
      <c r="H23" s="117" t="s">
        <v>121</v>
      </c>
      <c r="I23" s="130">
        <v>0.3</v>
      </c>
      <c r="J23" s="83">
        <f>B22-J$22</f>
        <v>7.0556999999999999</v>
      </c>
      <c r="K23" s="83">
        <f>B45-K$22</f>
        <v>7.0571999999999999</v>
      </c>
      <c r="L23" s="159">
        <f>B68-L$22</f>
        <v>6.8841999999999999</v>
      </c>
      <c r="M23" s="34">
        <f t="shared" si="4"/>
        <v>32.064561077566189</v>
      </c>
      <c r="N23" s="34">
        <f t="shared" si="4"/>
        <v>32.071528100325132</v>
      </c>
      <c r="O23" s="34">
        <f t="shared" si="4"/>
        <v>31.267998142127265</v>
      </c>
      <c r="P23" s="166">
        <f>M23*400</f>
        <v>12825.824431026476</v>
      </c>
      <c r="Q23" s="147">
        <f>N23*400</f>
        <v>12828.611240130052</v>
      </c>
      <c r="R23" s="167">
        <f>O23*400</f>
        <v>12507.199256850907</v>
      </c>
      <c r="S23" s="195">
        <f t="shared" si="5"/>
        <v>0.32064561077566189</v>
      </c>
      <c r="T23" s="195">
        <f t="shared" si="5"/>
        <v>0.32071528100325131</v>
      </c>
      <c r="U23" s="195">
        <f t="shared" si="5"/>
        <v>0.31267998142127268</v>
      </c>
      <c r="V23" s="51">
        <f>S23/I23</f>
        <v>1.0688187025855398</v>
      </c>
      <c r="W23" s="34">
        <f>T23/I23</f>
        <v>1.0690509366775045</v>
      </c>
      <c r="X23" s="52">
        <f>U23/I23</f>
        <v>1.0422666047375757</v>
      </c>
      <c r="Y23" s="34">
        <f>AVERAGE(V23:X23)</f>
        <v>1.0600454146668734</v>
      </c>
      <c r="Z23" s="34">
        <f>STDEV(V23:X23)</f>
        <v>1.5397338894917413E-2</v>
      </c>
      <c r="AA23" s="35">
        <f>Z23/Y23</f>
        <v>1.4525169093586554E-2</v>
      </c>
      <c r="AB23" s="91"/>
    </row>
    <row r="24" spans="1:28" ht="15" customHeight="1">
      <c r="A24" s="225" t="s">
        <v>123</v>
      </c>
      <c r="B24" s="234">
        <v>4.6371000000000002</v>
      </c>
      <c r="C24" s="234">
        <v>0</v>
      </c>
      <c r="D24" s="234">
        <v>0</v>
      </c>
      <c r="E24" s="234">
        <v>3.9275000000000002</v>
      </c>
      <c r="F24" s="213"/>
      <c r="G24" s="310"/>
      <c r="H24" s="117" t="s">
        <v>122</v>
      </c>
      <c r="I24" s="130">
        <v>0.3</v>
      </c>
      <c r="J24" s="83">
        <f>B23-J$22</f>
        <v>5.8939000000000004</v>
      </c>
      <c r="K24" s="83">
        <f>B46-K$22</f>
        <v>5.8447999999999993</v>
      </c>
      <c r="L24" s="159">
        <f>B69-L$22</f>
        <v>5.8721000000000005</v>
      </c>
      <c r="M24" s="34">
        <f t="shared" si="4"/>
        <v>26.668369716674412</v>
      </c>
      <c r="N24" s="34">
        <f t="shared" si="4"/>
        <v>26.44031583836507</v>
      </c>
      <c r="O24" s="34">
        <f t="shared" si="4"/>
        <v>26.567115652577804</v>
      </c>
      <c r="P24" s="166">
        <f>M24*800</f>
        <v>21334.695773339528</v>
      </c>
      <c r="Q24" s="147">
        <f>N24*800</f>
        <v>21152.252670692054</v>
      </c>
      <c r="R24" s="167">
        <f>O24*800</f>
        <v>21253.692522062243</v>
      </c>
      <c r="S24" s="195">
        <f t="shared" si="5"/>
        <v>0.53336739433348823</v>
      </c>
      <c r="T24" s="195">
        <f t="shared" si="5"/>
        <v>0.52880631676730139</v>
      </c>
      <c r="U24" s="195">
        <f t="shared" si="5"/>
        <v>0.5313423130515561</v>
      </c>
      <c r="V24" s="51">
        <f>S24/I24</f>
        <v>1.7778913144449608</v>
      </c>
      <c r="W24" s="34">
        <f>T24/I24</f>
        <v>1.7626877225576714</v>
      </c>
      <c r="X24" s="52">
        <f>U24/I24</f>
        <v>1.7711410435051871</v>
      </c>
      <c r="Y24" s="34">
        <f>AVERAGE(V24:X24)</f>
        <v>1.770573360169273</v>
      </c>
      <c r="Z24" s="34">
        <f>STDEV(V24:X24)</f>
        <v>7.6176768011132793E-3</v>
      </c>
      <c r="AA24" s="35">
        <f>Z24/Y24</f>
        <v>4.3023785246520388E-3</v>
      </c>
      <c r="AB24" s="91"/>
    </row>
    <row r="25" spans="1:28" ht="15" customHeight="1">
      <c r="A25" s="225" t="s">
        <v>124</v>
      </c>
      <c r="B25" s="234">
        <v>2.3997999999999999</v>
      </c>
      <c r="C25" s="234">
        <v>0</v>
      </c>
      <c r="D25" s="234">
        <v>0</v>
      </c>
      <c r="E25" s="234">
        <v>3.9319000000000002</v>
      </c>
      <c r="F25" s="213"/>
      <c r="G25" s="310"/>
      <c r="H25" s="117" t="s">
        <v>123</v>
      </c>
      <c r="I25" s="130">
        <v>0.3</v>
      </c>
      <c r="J25" s="83">
        <f>B24-J$22</f>
        <v>4.5302000000000007</v>
      </c>
      <c r="K25" s="83">
        <f>B47-K$22</f>
        <v>4.3445</v>
      </c>
      <c r="L25" s="159">
        <f>B70-L$22</f>
        <v>4.3064</v>
      </c>
      <c r="M25" s="34">
        <f t="shared" si="4"/>
        <v>20.334417092429174</v>
      </c>
      <c r="N25" s="34">
        <f t="shared" si="4"/>
        <v>19.471899674872272</v>
      </c>
      <c r="O25" s="34">
        <f t="shared" si="4"/>
        <v>19.294937296795172</v>
      </c>
      <c r="P25" s="166">
        <f>M25*1600</f>
        <v>32535.067347886677</v>
      </c>
      <c r="Q25" s="147">
        <f>N25*1600</f>
        <v>31155.039479795636</v>
      </c>
      <c r="R25" s="167">
        <f>O25*1600</f>
        <v>30871.899674872275</v>
      </c>
      <c r="S25" s="195">
        <f t="shared" si="5"/>
        <v>0.81337668369716698</v>
      </c>
      <c r="T25" s="195">
        <f t="shared" si="5"/>
        <v>0.77887598699489091</v>
      </c>
      <c r="U25" s="195">
        <f t="shared" si="5"/>
        <v>0.77179749187180691</v>
      </c>
      <c r="V25" s="51">
        <f>S25/I25</f>
        <v>2.7112556123238902</v>
      </c>
      <c r="W25" s="34">
        <f>T25/I25</f>
        <v>2.59625328998297</v>
      </c>
      <c r="X25" s="52">
        <f>U25/I25</f>
        <v>2.5726583062393567</v>
      </c>
      <c r="Y25" s="34">
        <f>AVERAGE(V25:X25)</f>
        <v>2.6267224028487388</v>
      </c>
      <c r="Z25" s="34">
        <f>STDEV(V25:X25)</f>
        <v>7.4152400113500688E-2</v>
      </c>
      <c r="AA25" s="35">
        <f>Z25/Y25</f>
        <v>2.8230010157556339E-2</v>
      </c>
      <c r="AB25" s="91"/>
    </row>
    <row r="26" spans="1:28" ht="15" customHeight="1">
      <c r="A26" s="225"/>
      <c r="B26" s="210"/>
      <c r="C26" s="210"/>
      <c r="D26" s="210"/>
      <c r="E26" s="210"/>
      <c r="F26" s="213"/>
      <c r="G26" s="310"/>
      <c r="H26" s="117" t="s">
        <v>124</v>
      </c>
      <c r="I26" s="130">
        <v>0.3</v>
      </c>
      <c r="J26" s="83">
        <f>B25-J$22</f>
        <v>2.2928999999999999</v>
      </c>
      <c r="K26" s="83">
        <f>B48-K$22</f>
        <v>2.3052999999999999</v>
      </c>
      <c r="L26" s="159">
        <f>B71-L$22</f>
        <v>2.3472</v>
      </c>
      <c r="M26" s="34">
        <f t="shared" si="4"/>
        <v>9.9428704133766832</v>
      </c>
      <c r="N26" s="34">
        <f t="shared" si="4"/>
        <v>10.000464468183928</v>
      </c>
      <c r="O26" s="34">
        <f t="shared" si="4"/>
        <v>10.195076637250349</v>
      </c>
      <c r="P26" s="166">
        <f>M26*3200</f>
        <v>31817.185322805388</v>
      </c>
      <c r="Q26" s="147">
        <f>N26*3200</f>
        <v>32001.486298188571</v>
      </c>
      <c r="R26" s="167">
        <f>O26*3200</f>
        <v>32624.245239201115</v>
      </c>
      <c r="S26" s="195">
        <f t="shared" si="5"/>
        <v>0.7954296330701347</v>
      </c>
      <c r="T26" s="195">
        <f t="shared" si="5"/>
        <v>0.80003715745471438</v>
      </c>
      <c r="U26" s="195">
        <f t="shared" si="5"/>
        <v>0.81560613098002788</v>
      </c>
      <c r="V26" s="51">
        <f>S26/I26</f>
        <v>2.6514321102337823</v>
      </c>
      <c r="W26" s="34">
        <f>T26/I26</f>
        <v>2.666790524849048</v>
      </c>
      <c r="X26" s="52">
        <f>U26/I26</f>
        <v>2.7186871032667597</v>
      </c>
      <c r="Y26" s="34">
        <f>AVERAGE(V26:X26)</f>
        <v>2.6789699127831965</v>
      </c>
      <c r="Z26" s="34">
        <f>STDEV(V26:X26)</f>
        <v>3.5242894883995013E-2</v>
      </c>
      <c r="AA26" s="35">
        <f>Z26/Y26</f>
        <v>1.3155390329628964E-2</v>
      </c>
      <c r="AB26" s="91"/>
    </row>
    <row r="27" spans="1:28" ht="15" customHeight="1" thickBot="1">
      <c r="A27" s="265"/>
      <c r="B27" s="266"/>
      <c r="C27" s="266"/>
      <c r="D27" s="266"/>
      <c r="E27" s="266"/>
      <c r="F27" s="267"/>
      <c r="G27" s="301"/>
      <c r="H27" s="119"/>
      <c r="I27" s="131"/>
      <c r="J27" s="64"/>
      <c r="K27" s="64"/>
      <c r="L27" s="63"/>
      <c r="M27" s="58"/>
      <c r="N27" s="58"/>
      <c r="O27" s="58"/>
      <c r="P27" s="168"/>
      <c r="Q27" s="150"/>
      <c r="R27" s="169"/>
      <c r="S27" s="172"/>
      <c r="T27" s="172"/>
      <c r="U27" s="172"/>
      <c r="V27" s="57"/>
      <c r="W27" s="58"/>
      <c r="X27" s="59"/>
      <c r="Y27" s="151"/>
      <c r="Z27" s="58"/>
      <c r="AA27" s="136"/>
    </row>
    <row r="28" spans="1:28" ht="15" customHeight="1">
      <c r="A28" s="265"/>
      <c r="B28" s="266"/>
      <c r="C28" s="266"/>
      <c r="D28" s="266"/>
      <c r="E28" s="266"/>
      <c r="F28" s="204"/>
      <c r="G28" s="95"/>
    </row>
    <row r="29" spans="1:28" ht="15" customHeight="1">
      <c r="A29" s="268" t="s">
        <v>166</v>
      </c>
      <c r="B29" s="277"/>
      <c r="C29" s="277"/>
      <c r="D29" s="277"/>
      <c r="E29" s="277"/>
      <c r="F29" s="267"/>
      <c r="G29" s="95"/>
      <c r="H29" s="1"/>
      <c r="I29" s="190"/>
      <c r="J29" s="190"/>
      <c r="K29" s="190"/>
      <c r="L29" s="1"/>
      <c r="M29" s="1"/>
      <c r="N29" s="1"/>
      <c r="O29" s="1"/>
      <c r="T29"/>
      <c r="U29"/>
    </row>
    <row r="30" spans="1:28" ht="15" customHeight="1">
      <c r="A30" s="217" t="s">
        <v>37</v>
      </c>
      <c r="B30" s="236">
        <v>0</v>
      </c>
      <c r="C30" s="236">
        <v>0</v>
      </c>
      <c r="D30" s="236">
        <v>0</v>
      </c>
      <c r="E30" s="236">
        <v>0</v>
      </c>
      <c r="F30" s="267"/>
      <c r="G30" s="36"/>
      <c r="H30" s="185"/>
      <c r="I30" s="1"/>
      <c r="J30" s="1"/>
      <c r="K30" s="1"/>
      <c r="L30" s="115"/>
      <c r="M30" s="116"/>
      <c r="N30" s="1"/>
      <c r="O30" s="1"/>
    </row>
    <row r="31" spans="1:28" ht="15" customHeight="1">
      <c r="A31" s="227" t="s">
        <v>125</v>
      </c>
      <c r="B31" s="236">
        <v>2.0500000000000001E-2</v>
      </c>
      <c r="C31" s="236">
        <v>0</v>
      </c>
      <c r="D31" s="236">
        <v>0</v>
      </c>
      <c r="E31" s="236">
        <v>11.3934</v>
      </c>
      <c r="F31" s="204"/>
      <c r="H31" s="185"/>
      <c r="I31" s="1"/>
      <c r="J31" s="1"/>
      <c r="K31" s="1"/>
      <c r="L31" s="115"/>
      <c r="M31" s="116"/>
      <c r="N31" s="196"/>
      <c r="O31" s="196"/>
    </row>
    <row r="32" spans="1:28" ht="15" customHeight="1">
      <c r="A32" s="217" t="s">
        <v>49</v>
      </c>
      <c r="B32" s="236">
        <v>2.3699999999999999E-2</v>
      </c>
      <c r="C32" s="236">
        <v>0</v>
      </c>
      <c r="D32" s="236">
        <v>0</v>
      </c>
      <c r="E32" s="236">
        <v>0</v>
      </c>
      <c r="F32" s="267"/>
      <c r="H32" s="185"/>
      <c r="I32" s="1"/>
      <c r="J32" s="1"/>
      <c r="K32" s="1"/>
      <c r="L32" s="115"/>
      <c r="M32" s="116"/>
      <c r="N32" s="196"/>
      <c r="O32" s="196"/>
      <c r="P32" s="34"/>
      <c r="Q32" s="89"/>
      <c r="R32" s="34"/>
      <c r="S32" s="94"/>
    </row>
    <row r="33" spans="1:23" ht="15" customHeight="1">
      <c r="A33" s="217" t="s">
        <v>113</v>
      </c>
      <c r="B33" s="236">
        <v>3.8037999999999998</v>
      </c>
      <c r="C33" s="236">
        <v>0</v>
      </c>
      <c r="D33" s="236">
        <v>0</v>
      </c>
      <c r="E33" s="236">
        <v>3.8208000000000002</v>
      </c>
      <c r="F33" s="213"/>
      <c r="H33" s="1"/>
      <c r="I33" s="1"/>
      <c r="J33" s="1"/>
      <c r="K33" s="1"/>
      <c r="L33" s="1"/>
      <c r="M33" s="1"/>
      <c r="N33" s="186"/>
      <c r="O33" s="187"/>
      <c r="P33" s="34"/>
      <c r="Q33" s="89"/>
      <c r="R33" s="34"/>
      <c r="S33" s="94"/>
    </row>
    <row r="34" spans="1:23" ht="15" customHeight="1">
      <c r="A34" s="217" t="s">
        <v>114</v>
      </c>
      <c r="B34" s="236">
        <v>3.0920999999999998</v>
      </c>
      <c r="C34" s="236">
        <v>0</v>
      </c>
      <c r="D34" s="236">
        <v>0</v>
      </c>
      <c r="E34" s="236">
        <v>3.9314</v>
      </c>
      <c r="F34" s="213"/>
      <c r="H34" s="1"/>
      <c r="I34" s="118"/>
      <c r="J34" s="1"/>
      <c r="K34" s="1"/>
      <c r="L34" s="1"/>
      <c r="M34" s="1"/>
      <c r="N34" s="186"/>
      <c r="O34" s="187"/>
      <c r="P34" s="34"/>
    </row>
    <row r="35" spans="1:23" ht="15" customHeight="1">
      <c r="A35" s="217" t="s">
        <v>115</v>
      </c>
      <c r="B35" s="236">
        <v>1.8413999999999999</v>
      </c>
      <c r="C35" s="236">
        <v>0</v>
      </c>
      <c r="D35" s="236">
        <v>0</v>
      </c>
      <c r="E35" s="236">
        <v>4.4617000000000004</v>
      </c>
      <c r="F35" s="213"/>
      <c r="H35" s="1"/>
      <c r="I35" s="118"/>
      <c r="J35" s="1"/>
      <c r="K35" s="1"/>
      <c r="L35" s="1"/>
      <c r="M35" s="1"/>
      <c r="N35" s="186"/>
      <c r="O35" s="187"/>
      <c r="P35" s="34"/>
      <c r="Q35" s="37"/>
      <c r="R35" s="32"/>
      <c r="S35" s="38"/>
    </row>
    <row r="36" spans="1:23" ht="15" customHeight="1">
      <c r="A36" s="217" t="s">
        <v>116</v>
      </c>
      <c r="B36" s="236">
        <v>1.0443</v>
      </c>
      <c r="C36" s="236">
        <v>0</v>
      </c>
      <c r="D36" s="236">
        <v>0</v>
      </c>
      <c r="E36" s="236">
        <v>5.3014999999999999</v>
      </c>
      <c r="F36" s="213"/>
      <c r="H36" s="1"/>
      <c r="I36" s="118"/>
      <c r="J36" s="1"/>
      <c r="K36" s="1"/>
      <c r="L36" s="1"/>
      <c r="M36" s="1"/>
      <c r="N36" s="186"/>
      <c r="O36" s="187"/>
      <c r="P36" s="34"/>
    </row>
    <row r="37" spans="1:23" ht="15" customHeight="1">
      <c r="A37" s="217"/>
      <c r="B37" s="236"/>
      <c r="C37" s="236"/>
      <c r="D37" s="236"/>
      <c r="E37" s="236"/>
      <c r="F37" s="213"/>
      <c r="H37" s="1"/>
      <c r="I37" s="1"/>
      <c r="J37" s="1"/>
      <c r="K37" s="1"/>
      <c r="L37" s="1"/>
      <c r="M37"/>
      <c r="N37" s="186"/>
      <c r="O37" s="187"/>
      <c r="P37" s="30"/>
    </row>
    <row r="38" spans="1:23" ht="15.75" customHeight="1">
      <c r="A38" s="217" t="s">
        <v>55</v>
      </c>
      <c r="B38" s="236">
        <v>6.9000000000000006E-2</v>
      </c>
      <c r="C38" s="236">
        <v>0</v>
      </c>
      <c r="D38" s="236">
        <v>0</v>
      </c>
      <c r="E38" s="236">
        <v>0</v>
      </c>
      <c r="F38" s="213"/>
      <c r="H38" s="185"/>
      <c r="I38" s="1"/>
      <c r="J38" s="1"/>
      <c r="K38" s="1"/>
      <c r="L38" s="1"/>
      <c r="M38" s="1"/>
      <c r="N38" s="186"/>
      <c r="O38" s="187"/>
    </row>
    <row r="39" spans="1:23" ht="15" customHeight="1">
      <c r="A39" s="217" t="s">
        <v>117</v>
      </c>
      <c r="B39" s="236">
        <v>5.8289</v>
      </c>
      <c r="C39" s="236">
        <v>0</v>
      </c>
      <c r="D39" s="236">
        <v>0</v>
      </c>
      <c r="E39" s="236">
        <v>2.5108000000000001</v>
      </c>
      <c r="F39" s="213"/>
      <c r="H39" s="185"/>
      <c r="I39" s="1"/>
      <c r="J39" s="1"/>
      <c r="K39" s="1"/>
      <c r="L39"/>
      <c r="M39" s="1"/>
      <c r="N39" s="186"/>
      <c r="O39" s="187"/>
      <c r="P39" s="83"/>
    </row>
    <row r="40" spans="1:23" ht="15" customHeight="1">
      <c r="A40" s="217" t="s">
        <v>118</v>
      </c>
      <c r="B40" s="236">
        <v>5.1765999999999996</v>
      </c>
      <c r="C40" s="236">
        <v>0</v>
      </c>
      <c r="D40" s="236">
        <v>0</v>
      </c>
      <c r="E40" s="236">
        <v>3.0990000000000002</v>
      </c>
      <c r="F40" s="213"/>
      <c r="H40" s="1"/>
      <c r="I40" s="1"/>
      <c r="J40" s="1"/>
      <c r="K40" s="1"/>
      <c r="L40" s="1"/>
      <c r="M40" s="1"/>
      <c r="N40" s="188"/>
      <c r="O40" s="194"/>
    </row>
    <row r="41" spans="1:23" ht="15.75" customHeight="1">
      <c r="A41" s="217" t="s">
        <v>119</v>
      </c>
      <c r="B41" s="236">
        <v>2.9184999999999999</v>
      </c>
      <c r="C41" s="236">
        <v>0</v>
      </c>
      <c r="D41" s="236">
        <v>0</v>
      </c>
      <c r="E41" s="236">
        <v>3.5366</v>
      </c>
      <c r="F41" s="213"/>
      <c r="H41" s="189"/>
      <c r="I41" s="1"/>
      <c r="J41" s="1"/>
      <c r="K41" s="1"/>
      <c r="L41" s="1"/>
      <c r="M41" s="1"/>
      <c r="N41" s="123"/>
      <c r="O41" s="83"/>
    </row>
    <row r="42" spans="1:23" ht="14.45" customHeight="1">
      <c r="A42" s="217" t="s">
        <v>120</v>
      </c>
      <c r="B42" s="236">
        <v>1.6992</v>
      </c>
      <c r="C42" s="236">
        <v>0</v>
      </c>
      <c r="D42" s="236">
        <v>0</v>
      </c>
      <c r="E42" s="236">
        <v>4.1611000000000002</v>
      </c>
      <c r="F42" s="213"/>
      <c r="H42" s="271" t="s">
        <v>126</v>
      </c>
      <c r="I42" s="103"/>
      <c r="J42" s="103"/>
      <c r="K42" s="83"/>
      <c r="L42" s="83"/>
      <c r="M42" s="83"/>
      <c r="N42" s="83"/>
      <c r="O42" s="83"/>
    </row>
    <row r="43" spans="1:23" ht="15" customHeight="1">
      <c r="A43" s="217"/>
      <c r="B43" s="236"/>
      <c r="C43" s="236"/>
      <c r="D43" s="236"/>
      <c r="E43" s="236"/>
      <c r="F43" s="213"/>
      <c r="I43" s="103"/>
      <c r="J43" s="103"/>
      <c r="T43"/>
      <c r="U43"/>
    </row>
    <row r="44" spans="1:23" ht="15.75">
      <c r="A44" s="217" t="s">
        <v>61</v>
      </c>
      <c r="B44" s="236">
        <v>0.10730000000000001</v>
      </c>
      <c r="C44" s="236">
        <v>0</v>
      </c>
      <c r="D44" s="236">
        <v>0</v>
      </c>
      <c r="E44" s="236">
        <v>0</v>
      </c>
      <c r="F44" s="213"/>
      <c r="I44" s="103"/>
      <c r="J44" s="103"/>
      <c r="T44"/>
      <c r="U44"/>
    </row>
    <row r="45" spans="1:23" ht="15.75">
      <c r="A45" s="217" t="s">
        <v>121</v>
      </c>
      <c r="B45" s="236">
        <v>7.1645000000000003</v>
      </c>
      <c r="C45" s="236">
        <v>0</v>
      </c>
      <c r="D45" s="236">
        <v>0</v>
      </c>
      <c r="E45" s="236">
        <v>1.9582999999999999</v>
      </c>
      <c r="F45" s="213"/>
      <c r="H45" s="103"/>
      <c r="J45" s="103"/>
      <c r="T45"/>
      <c r="U45"/>
    </row>
    <row r="46" spans="1:23" ht="15.75">
      <c r="A46" s="217" t="s">
        <v>122</v>
      </c>
      <c r="B46" s="236">
        <v>5.9520999999999997</v>
      </c>
      <c r="C46" s="236">
        <v>0</v>
      </c>
      <c r="D46" s="236">
        <v>0</v>
      </c>
      <c r="E46" s="236">
        <v>2.5371000000000001</v>
      </c>
      <c r="F46" s="213"/>
      <c r="H46" s="103"/>
      <c r="I46" s="143"/>
      <c r="J46" s="103"/>
      <c r="L46" s="144" t="s">
        <v>75</v>
      </c>
      <c r="Q46"/>
      <c r="T46"/>
      <c r="U46"/>
    </row>
    <row r="47" spans="1:23" ht="16.5" customHeight="1">
      <c r="A47" s="217" t="s">
        <v>123</v>
      </c>
      <c r="B47" s="236">
        <v>4.4518000000000004</v>
      </c>
      <c r="C47" s="236">
        <v>0</v>
      </c>
      <c r="D47" s="236">
        <v>0</v>
      </c>
      <c r="E47" s="236">
        <v>3.7574000000000001</v>
      </c>
      <c r="F47" s="213"/>
      <c r="H47" s="103"/>
      <c r="I47" s="143"/>
      <c r="J47" s="103"/>
      <c r="L47" s="272" t="s">
        <v>97</v>
      </c>
      <c r="M47" s="273" t="s">
        <v>76</v>
      </c>
      <c r="N47" s="274" t="s">
        <v>77</v>
      </c>
      <c r="O47" s="273" t="s">
        <v>78</v>
      </c>
      <c r="P47" s="274" t="s">
        <v>79</v>
      </c>
      <c r="Q47" s="273"/>
      <c r="T47"/>
      <c r="U47"/>
    </row>
    <row r="48" spans="1:23" ht="15.75">
      <c r="A48" s="217" t="s">
        <v>124</v>
      </c>
      <c r="B48" s="236">
        <v>2.4125999999999999</v>
      </c>
      <c r="C48" s="236">
        <v>0</v>
      </c>
      <c r="D48" s="236">
        <v>0</v>
      </c>
      <c r="E48" s="236">
        <v>3.9975999999999998</v>
      </c>
      <c r="F48" s="213"/>
      <c r="H48" s="29"/>
      <c r="I48" s="103"/>
      <c r="J48" s="103"/>
      <c r="K48" s="103"/>
      <c r="L48" s="193" t="s">
        <v>89</v>
      </c>
      <c r="M48" s="193">
        <v>-9.4829999999999998E-2</v>
      </c>
      <c r="N48" s="193" t="s">
        <v>81</v>
      </c>
      <c r="O48" s="193" t="s">
        <v>82</v>
      </c>
      <c r="P48" s="193" t="s">
        <v>83</v>
      </c>
      <c r="Q48" s="193" t="s">
        <v>84</v>
      </c>
      <c r="T48"/>
      <c r="W48" s="143"/>
    </row>
    <row r="49" spans="1:23" ht="15.75">
      <c r="A49" s="217"/>
      <c r="B49" s="216"/>
      <c r="C49" s="216"/>
      <c r="D49" s="216"/>
      <c r="E49" s="216"/>
      <c r="F49" s="213"/>
      <c r="H49" s="29"/>
      <c r="I49" s="103"/>
      <c r="J49" s="103"/>
      <c r="K49" s="103"/>
      <c r="L49" s="193" t="s">
        <v>99</v>
      </c>
      <c r="M49" s="193">
        <v>-0.13469999999999999</v>
      </c>
      <c r="N49" s="193" t="s">
        <v>81</v>
      </c>
      <c r="O49" s="193" t="s">
        <v>82</v>
      </c>
      <c r="P49" s="193" t="s">
        <v>83</v>
      </c>
      <c r="Q49" s="193" t="s">
        <v>86</v>
      </c>
      <c r="T49"/>
      <c r="W49" s="143"/>
    </row>
    <row r="50" spans="1:23" ht="15.75">
      <c r="A50" s="265"/>
      <c r="B50" s="266"/>
      <c r="C50" s="266"/>
      <c r="D50" s="266"/>
      <c r="E50" s="266"/>
      <c r="F50" s="213"/>
      <c r="H50" s="29"/>
      <c r="I50" s="103"/>
      <c r="J50" s="103"/>
      <c r="K50" s="103"/>
      <c r="L50" s="193" t="s">
        <v>101</v>
      </c>
      <c r="M50" s="193">
        <v>-0.14319999999999999</v>
      </c>
      <c r="N50" s="193" t="s">
        <v>81</v>
      </c>
      <c r="O50" s="193" t="s">
        <v>82</v>
      </c>
      <c r="P50" s="193" t="s">
        <v>83</v>
      </c>
      <c r="Q50" s="193" t="s">
        <v>88</v>
      </c>
      <c r="T50"/>
      <c r="W50" s="143"/>
    </row>
    <row r="51" spans="1:23" ht="15.75">
      <c r="A51" s="265"/>
      <c r="B51" s="266"/>
      <c r="C51" s="266"/>
      <c r="D51" s="266"/>
      <c r="E51" s="266"/>
      <c r="F51" s="213"/>
      <c r="H51" s="29"/>
      <c r="I51" s="103"/>
      <c r="J51" s="103"/>
      <c r="K51" s="103"/>
      <c r="L51" s="193" t="s">
        <v>104</v>
      </c>
      <c r="M51" s="193">
        <v>-3.9870000000000003E-2</v>
      </c>
      <c r="N51" s="193" t="s">
        <v>81</v>
      </c>
      <c r="O51" s="193" t="s">
        <v>98</v>
      </c>
      <c r="P51" s="180">
        <v>4.0000000000000002E-4</v>
      </c>
      <c r="Q51" s="193" t="s">
        <v>90</v>
      </c>
      <c r="T51"/>
      <c r="W51" s="143"/>
    </row>
    <row r="52" spans="1:23" ht="15.75">
      <c r="A52" s="269" t="s">
        <v>167</v>
      </c>
      <c r="B52" s="270"/>
      <c r="C52" s="270"/>
      <c r="D52" s="270"/>
      <c r="E52" s="270"/>
      <c r="F52" s="267"/>
      <c r="H52" s="29"/>
      <c r="I52" s="103"/>
      <c r="J52" s="103"/>
      <c r="K52" s="103"/>
      <c r="L52" s="193" t="s">
        <v>106</v>
      </c>
      <c r="M52" s="193">
        <v>-4.8399999999999999E-2</v>
      </c>
      <c r="N52" s="193" t="s">
        <v>81</v>
      </c>
      <c r="O52" s="193" t="s">
        <v>98</v>
      </c>
      <c r="P52" s="180">
        <v>2.0000000000000001E-4</v>
      </c>
      <c r="Q52" s="193" t="s">
        <v>94</v>
      </c>
      <c r="T52"/>
      <c r="W52" s="143"/>
    </row>
    <row r="53" spans="1:23" ht="15.75">
      <c r="A53" s="222" t="s">
        <v>37</v>
      </c>
      <c r="B53" s="238">
        <v>0</v>
      </c>
      <c r="C53" s="238">
        <v>0</v>
      </c>
      <c r="D53" s="238">
        <v>0</v>
      </c>
      <c r="E53" s="238">
        <v>0</v>
      </c>
      <c r="F53" s="267"/>
      <c r="H53" s="29"/>
      <c r="I53" s="103"/>
      <c r="J53" s="103"/>
      <c r="K53" s="103"/>
      <c r="L53" s="193" t="s">
        <v>109</v>
      </c>
      <c r="M53" s="193">
        <v>-8.5330000000000007E-3</v>
      </c>
      <c r="N53" s="193" t="s">
        <v>92</v>
      </c>
      <c r="O53" s="193" t="s">
        <v>93</v>
      </c>
      <c r="P53" s="180">
        <v>0.21179999999999999</v>
      </c>
      <c r="Q53" s="193" t="s">
        <v>96</v>
      </c>
      <c r="T53"/>
      <c r="W53" s="143"/>
    </row>
    <row r="54" spans="1:23" ht="15.75">
      <c r="A54" s="228" t="s">
        <v>125</v>
      </c>
      <c r="B54" s="238">
        <v>1.9E-2</v>
      </c>
      <c r="C54" s="238">
        <v>0</v>
      </c>
      <c r="D54" s="238">
        <v>0</v>
      </c>
      <c r="E54" s="238">
        <v>11.7044</v>
      </c>
      <c r="F54" s="267"/>
      <c r="H54" s="29"/>
      <c r="I54" s="103"/>
      <c r="J54" s="103"/>
      <c r="K54" s="103"/>
      <c r="L54" s="191"/>
      <c r="M54" s="191"/>
      <c r="N54" s="192"/>
      <c r="O54" s="192"/>
      <c r="P54" s="191"/>
      <c r="Q54" s="191"/>
      <c r="T54"/>
      <c r="W54" s="143"/>
    </row>
    <row r="55" spans="1:23" ht="15.75">
      <c r="A55" s="222" t="s">
        <v>49</v>
      </c>
      <c r="B55" s="238">
        <v>3.1800000000000002E-2</v>
      </c>
      <c r="C55" s="238">
        <v>0</v>
      </c>
      <c r="D55" s="238">
        <v>0</v>
      </c>
      <c r="E55" s="238">
        <v>0</v>
      </c>
      <c r="F55" s="267"/>
      <c r="I55" s="103"/>
      <c r="J55" s="103"/>
      <c r="K55" s="103"/>
      <c r="L55" s="191"/>
      <c r="M55" s="191"/>
      <c r="N55" s="192"/>
      <c r="O55" s="192"/>
      <c r="P55" s="191"/>
      <c r="Q55" s="191"/>
      <c r="T55"/>
      <c r="W55" s="143"/>
    </row>
    <row r="56" spans="1:23" ht="15.75">
      <c r="A56" s="222" t="s">
        <v>113</v>
      </c>
      <c r="B56" s="238">
        <v>3.8096000000000001</v>
      </c>
      <c r="C56" s="238">
        <v>0</v>
      </c>
      <c r="D56" s="238">
        <v>0</v>
      </c>
      <c r="E56" s="238">
        <v>3.8266</v>
      </c>
      <c r="F56" s="267"/>
      <c r="I56" s="103"/>
      <c r="J56" s="103"/>
      <c r="K56" s="103"/>
      <c r="L56" s="191"/>
      <c r="M56" s="191"/>
      <c r="N56" s="192"/>
      <c r="O56" s="192"/>
      <c r="P56" s="191"/>
      <c r="Q56" s="191"/>
      <c r="T56"/>
      <c r="W56" s="143"/>
    </row>
    <row r="57" spans="1:23" ht="15.75">
      <c r="A57" s="222" t="s">
        <v>114</v>
      </c>
      <c r="B57" s="238">
        <v>2.9392</v>
      </c>
      <c r="C57" s="238">
        <v>0</v>
      </c>
      <c r="D57" s="238">
        <v>0</v>
      </c>
      <c r="E57" s="238">
        <v>3.7246999999999999</v>
      </c>
      <c r="F57" s="267"/>
      <c r="H57" s="271" t="s">
        <v>127</v>
      </c>
    </row>
    <row r="58" spans="1:23">
      <c r="A58" s="222" t="s">
        <v>115</v>
      </c>
      <c r="B58" s="238">
        <v>1.7957000000000001</v>
      </c>
      <c r="C58" s="238">
        <v>0</v>
      </c>
      <c r="D58" s="238">
        <v>0</v>
      </c>
      <c r="E58" s="238">
        <v>4.3666</v>
      </c>
      <c r="F58" s="213"/>
    </row>
    <row r="59" spans="1:23">
      <c r="A59" s="222" t="s">
        <v>116</v>
      </c>
      <c r="B59" s="238">
        <v>1.0058</v>
      </c>
      <c r="C59" s="238">
        <v>0</v>
      </c>
      <c r="D59" s="238">
        <v>0</v>
      </c>
      <c r="E59" s="238">
        <v>5.0917000000000003</v>
      </c>
      <c r="F59" s="213"/>
    </row>
    <row r="60" spans="1:23" ht="16.5" customHeight="1">
      <c r="A60" s="222"/>
      <c r="B60" s="238"/>
      <c r="C60" s="238"/>
      <c r="D60" s="238"/>
      <c r="E60" s="238"/>
      <c r="F60" s="213"/>
    </row>
    <row r="61" spans="1:23">
      <c r="A61" s="222" t="s">
        <v>55</v>
      </c>
      <c r="B61" s="238">
        <v>6.7599999999999993E-2</v>
      </c>
      <c r="C61" s="238">
        <v>0</v>
      </c>
      <c r="D61" s="238">
        <v>0</v>
      </c>
      <c r="E61" s="238">
        <v>0</v>
      </c>
      <c r="F61" s="213"/>
    </row>
    <row r="62" spans="1:23">
      <c r="A62" s="222" t="s">
        <v>117</v>
      </c>
      <c r="B62" s="238">
        <v>5.8226000000000004</v>
      </c>
      <c r="C62" s="238">
        <v>0</v>
      </c>
      <c r="D62" s="238">
        <v>0</v>
      </c>
      <c r="E62" s="238">
        <v>2.5141</v>
      </c>
      <c r="F62" s="213"/>
    </row>
    <row r="63" spans="1:23">
      <c r="A63" s="222" t="s">
        <v>118</v>
      </c>
      <c r="B63" s="238">
        <v>4.7880000000000003</v>
      </c>
      <c r="C63" s="238">
        <v>0</v>
      </c>
      <c r="D63" s="238">
        <v>0</v>
      </c>
      <c r="E63" s="238">
        <v>2.8557999999999999</v>
      </c>
      <c r="F63" s="213"/>
    </row>
    <row r="64" spans="1:23">
      <c r="A64" s="222" t="s">
        <v>119</v>
      </c>
      <c r="B64" s="238">
        <v>2.9074</v>
      </c>
      <c r="C64" s="238">
        <v>0</v>
      </c>
      <c r="D64" s="238">
        <v>0</v>
      </c>
      <c r="E64" s="238">
        <v>3.4904000000000002</v>
      </c>
      <c r="F64" s="213"/>
    </row>
    <row r="65" spans="1:31">
      <c r="A65" s="222" t="s">
        <v>120</v>
      </c>
      <c r="B65" s="238">
        <v>1.7229000000000001</v>
      </c>
      <c r="C65" s="238">
        <v>0</v>
      </c>
      <c r="D65" s="238">
        <v>0</v>
      </c>
      <c r="E65" s="238">
        <v>4.2614000000000001</v>
      </c>
      <c r="F65" s="213"/>
    </row>
    <row r="66" spans="1:31">
      <c r="A66" s="222"/>
      <c r="B66" s="238"/>
      <c r="C66" s="238"/>
      <c r="D66" s="238"/>
      <c r="E66" s="238"/>
      <c r="F66" s="213"/>
    </row>
    <row r="67" spans="1:31">
      <c r="A67" s="222" t="s">
        <v>61</v>
      </c>
      <c r="B67" s="238">
        <v>0.10680000000000001</v>
      </c>
      <c r="C67" s="238">
        <v>0</v>
      </c>
      <c r="D67" s="238">
        <v>0</v>
      </c>
      <c r="E67" s="238">
        <v>0</v>
      </c>
      <c r="F67" s="213"/>
    </row>
    <row r="68" spans="1:31">
      <c r="A68" s="222" t="s">
        <v>121</v>
      </c>
      <c r="B68" s="238">
        <v>6.9909999999999997</v>
      </c>
      <c r="C68" s="238">
        <v>0</v>
      </c>
      <c r="D68" s="238">
        <v>0</v>
      </c>
      <c r="E68" s="238">
        <v>1.8636999999999999</v>
      </c>
      <c r="F68" s="213"/>
    </row>
    <row r="69" spans="1:31">
      <c r="A69" s="222" t="s">
        <v>122</v>
      </c>
      <c r="B69" s="238">
        <v>5.9789000000000003</v>
      </c>
      <c r="C69" s="238">
        <v>0</v>
      </c>
      <c r="D69" s="238">
        <v>0</v>
      </c>
      <c r="E69" s="238">
        <v>2.5392999999999999</v>
      </c>
      <c r="F69" s="213"/>
    </row>
    <row r="70" spans="1:31" ht="15.75">
      <c r="A70" s="222" t="s">
        <v>123</v>
      </c>
      <c r="B70" s="238">
        <v>4.4131999999999998</v>
      </c>
      <c r="C70" s="238">
        <v>0</v>
      </c>
      <c r="D70" s="238">
        <v>0</v>
      </c>
      <c r="E70" s="238">
        <v>3.7658</v>
      </c>
      <c r="F70" s="213"/>
      <c r="H70" s="29"/>
      <c r="I70" s="103"/>
      <c r="J70" s="103"/>
      <c r="K70" s="103"/>
      <c r="L70" s="191"/>
      <c r="M70" s="191"/>
      <c r="N70" s="192"/>
      <c r="O70" s="192"/>
      <c r="P70" s="191"/>
      <c r="Q70" s="191"/>
      <c r="T70"/>
      <c r="W70" s="143"/>
      <c r="AE70" s="17"/>
    </row>
    <row r="71" spans="1:31" ht="15.75">
      <c r="A71" s="222" t="s">
        <v>124</v>
      </c>
      <c r="B71" s="238">
        <v>2.4540000000000002</v>
      </c>
      <c r="C71" s="238">
        <v>0</v>
      </c>
      <c r="D71" s="238">
        <v>0</v>
      </c>
      <c r="E71" s="238">
        <v>4.0225999999999997</v>
      </c>
      <c r="F71" s="213"/>
      <c r="I71" s="103"/>
      <c r="J71" s="103"/>
      <c r="K71" s="103"/>
      <c r="L71" s="1"/>
      <c r="M71" s="1"/>
      <c r="N71" s="83"/>
      <c r="O71" s="83"/>
      <c r="P71" s="83"/>
      <c r="Q71" s="83"/>
      <c r="T71"/>
      <c r="W71" s="143"/>
      <c r="AE71" s="17"/>
    </row>
    <row r="72" spans="1:31" ht="15.75">
      <c r="A72" s="222"/>
      <c r="B72" s="221"/>
      <c r="C72" s="221"/>
      <c r="D72" s="221"/>
      <c r="E72" s="221"/>
      <c r="F72" s="213"/>
      <c r="I72" s="103"/>
      <c r="J72" s="103"/>
      <c r="K72" s="103"/>
      <c r="L72" s="103"/>
      <c r="M72" s="30"/>
      <c r="N72" s="101"/>
      <c r="O72" s="103"/>
      <c r="P72" s="103"/>
      <c r="Q72" s="143"/>
      <c r="R72" s="103"/>
      <c r="W72" s="143"/>
      <c r="AE72" s="17"/>
    </row>
    <row r="73" spans="1:31" ht="15.75">
      <c r="A73" s="265"/>
      <c r="B73" s="266"/>
      <c r="C73" s="266"/>
      <c r="D73" s="266"/>
      <c r="E73" s="266"/>
      <c r="F73" s="213"/>
      <c r="I73" s="103"/>
      <c r="J73" s="103"/>
      <c r="K73" s="103"/>
      <c r="L73" s="103"/>
      <c r="M73" s="30"/>
      <c r="N73" s="101"/>
      <c r="O73" s="103"/>
      <c r="P73" s="103"/>
      <c r="Q73" s="143"/>
      <c r="R73" s="103"/>
      <c r="W73" s="143"/>
      <c r="AE73" s="17"/>
    </row>
    <row r="74" spans="1:31" ht="15.75">
      <c r="A74" s="328" t="s">
        <v>169</v>
      </c>
      <c r="B74" s="329" t="s">
        <v>168</v>
      </c>
      <c r="C74" s="329"/>
      <c r="D74" s="329"/>
      <c r="E74" s="329"/>
      <c r="F74" s="329"/>
      <c r="K74" s="30"/>
      <c r="L74" s="39"/>
      <c r="M74" s="40"/>
      <c r="N74" s="40"/>
      <c r="O74" s="40"/>
      <c r="P74" s="40"/>
      <c r="Q74" s="30"/>
    </row>
    <row r="75" spans="1:31" ht="15.75" thickBot="1">
      <c r="A75" s="328"/>
      <c r="B75" s="229" t="s">
        <v>0</v>
      </c>
      <c r="C75" s="229" t="s">
        <v>1</v>
      </c>
      <c r="D75" s="229" t="s">
        <v>2</v>
      </c>
      <c r="E75" s="229" t="s">
        <v>13</v>
      </c>
      <c r="F75" s="207" t="s">
        <v>3</v>
      </c>
      <c r="K75" s="30"/>
      <c r="L75" s="39"/>
      <c r="M75" s="40"/>
      <c r="N75" s="40"/>
      <c r="O75" s="40"/>
      <c r="P75" s="40"/>
      <c r="Q75" s="30"/>
    </row>
    <row r="76" spans="1:31" ht="16.5" customHeight="1" thickBot="1">
      <c r="A76" s="224" t="s">
        <v>165</v>
      </c>
      <c r="B76" s="219"/>
      <c r="C76" s="219"/>
      <c r="D76" s="219"/>
      <c r="E76" s="219"/>
      <c r="F76" s="213"/>
      <c r="I76" s="297" t="s">
        <v>170</v>
      </c>
      <c r="J76" s="298"/>
      <c r="K76" s="299"/>
      <c r="L76" s="67"/>
      <c r="M76" s="305" t="s">
        <v>30</v>
      </c>
      <c r="N76" s="306"/>
      <c r="O76" s="307" t="s">
        <v>32</v>
      </c>
      <c r="P76" s="308"/>
      <c r="Q76" s="308"/>
      <c r="R76" s="308"/>
      <c r="S76" s="308"/>
      <c r="T76" s="309"/>
    </row>
    <row r="77" spans="1:31" ht="17.25" thickBot="1">
      <c r="A77" s="230" t="s">
        <v>23</v>
      </c>
      <c r="B77" s="219">
        <v>0</v>
      </c>
      <c r="C77" s="219">
        <v>0</v>
      </c>
      <c r="D77" s="219">
        <v>0</v>
      </c>
      <c r="E77" s="219">
        <v>0</v>
      </c>
      <c r="F77" s="219">
        <v>0</v>
      </c>
      <c r="I77" s="243"/>
      <c r="J77" s="244"/>
      <c r="K77" s="245"/>
      <c r="L77" s="67"/>
      <c r="M77" s="82" t="s">
        <v>36</v>
      </c>
      <c r="N77" s="68" t="s">
        <v>31</v>
      </c>
      <c r="O77" s="120" t="s">
        <v>21</v>
      </c>
      <c r="P77" s="121" t="s">
        <v>20</v>
      </c>
      <c r="Q77" s="121" t="s">
        <v>22</v>
      </c>
      <c r="R77" s="121" t="s">
        <v>33</v>
      </c>
      <c r="S77" s="121" t="s">
        <v>34</v>
      </c>
      <c r="T77" s="122" t="s">
        <v>35</v>
      </c>
    </row>
    <row r="78" spans="1:31" ht="16.5">
      <c r="A78" s="230" t="s">
        <v>24</v>
      </c>
      <c r="B78" s="219">
        <v>0.1305</v>
      </c>
      <c r="C78" s="219">
        <v>3.3399999999999999E-2</v>
      </c>
      <c r="D78" s="219">
        <v>6.8699999999999997E-2</v>
      </c>
      <c r="E78" s="219">
        <v>7.6399999999999996E-2</v>
      </c>
      <c r="F78" s="219">
        <v>5.3100000000000001E-2</v>
      </c>
      <c r="I78" s="246"/>
      <c r="J78" s="247" t="s">
        <v>4</v>
      </c>
      <c r="K78" s="248" t="s">
        <v>5</v>
      </c>
      <c r="L78" s="67"/>
      <c r="M78" s="69">
        <v>0.55500000000000005</v>
      </c>
      <c r="N78" s="70">
        <v>0.1</v>
      </c>
      <c r="O78" s="96">
        <f t="shared" ref="O78:O83" si="6">B78</f>
        <v>0.1305</v>
      </c>
      <c r="P78" s="97">
        <f t="shared" ref="P78:P83" si="7">B87</f>
        <v>0.13220000000000001</v>
      </c>
      <c r="Q78" s="97">
        <f t="shared" ref="Q78:Q83" si="8">B96</f>
        <v>0.12920000000000001</v>
      </c>
      <c r="R78" s="97">
        <f t="shared" ref="R78:R83" si="9">AVERAGE(O78:Q78)</f>
        <v>0.13063333333333335</v>
      </c>
      <c r="S78" s="98">
        <f t="shared" ref="S78:S83" si="10">STDEV(O78:Q78)</f>
        <v>1.5044378795195693E-3</v>
      </c>
      <c r="T78" s="99">
        <f t="shared" ref="T78:T83" si="11">S78/R78</f>
        <v>1.1516493081292951E-2</v>
      </c>
    </row>
    <row r="79" spans="1:31" ht="16.5">
      <c r="A79" s="230" t="s">
        <v>25</v>
      </c>
      <c r="B79" s="219">
        <v>0.68310000000000004</v>
      </c>
      <c r="C79" s="219">
        <v>0.1973</v>
      </c>
      <c r="D79" s="219">
        <v>0.3584</v>
      </c>
      <c r="E79" s="219">
        <v>0.40920000000000001</v>
      </c>
      <c r="F79" s="219">
        <v>0.31169999999999998</v>
      </c>
      <c r="I79" s="249" t="s">
        <v>0</v>
      </c>
      <c r="J79" s="250">
        <v>0.21529999999999999</v>
      </c>
      <c r="K79" s="251">
        <v>0.1522</v>
      </c>
      <c r="L79" s="67"/>
      <c r="M79" s="71">
        <v>2.7750000000000004</v>
      </c>
      <c r="N79" s="72">
        <v>0.5</v>
      </c>
      <c r="O79" s="85">
        <f t="shared" si="6"/>
        <v>0.68310000000000004</v>
      </c>
      <c r="P79" s="86">
        <f t="shared" si="7"/>
        <v>0.6804</v>
      </c>
      <c r="Q79" s="84">
        <f t="shared" si="8"/>
        <v>0.67920000000000003</v>
      </c>
      <c r="R79" s="86">
        <f t="shared" si="9"/>
        <v>0.68089999999999995</v>
      </c>
      <c r="S79" s="73">
        <f t="shared" si="10"/>
        <v>1.9974984355438288E-3</v>
      </c>
      <c r="T79" s="74">
        <f t="shared" si="11"/>
        <v>2.9336149736287689E-3</v>
      </c>
    </row>
    <row r="80" spans="1:31" ht="17.25" thickBot="1">
      <c r="A80" s="230" t="s">
        <v>26</v>
      </c>
      <c r="B80" s="219">
        <v>1.3265</v>
      </c>
      <c r="C80" s="219">
        <v>0.37680000000000002</v>
      </c>
      <c r="D80" s="219">
        <v>0.70609999999999995</v>
      </c>
      <c r="E80" s="219">
        <v>0.78890000000000005</v>
      </c>
      <c r="F80" s="219">
        <v>0.62290000000000001</v>
      </c>
      <c r="I80" s="252"/>
      <c r="J80" s="253"/>
      <c r="K80" s="254"/>
      <c r="L80" s="67"/>
      <c r="M80" s="71">
        <v>5.5500000000000007</v>
      </c>
      <c r="N80" s="72">
        <v>1</v>
      </c>
      <c r="O80" s="85">
        <f t="shared" si="6"/>
        <v>1.3265</v>
      </c>
      <c r="P80" s="86">
        <f t="shared" si="7"/>
        <v>1.327</v>
      </c>
      <c r="Q80" s="84">
        <f t="shared" si="8"/>
        <v>1.3335999999999999</v>
      </c>
      <c r="R80" s="86">
        <f t="shared" si="9"/>
        <v>1.3290333333333333</v>
      </c>
      <c r="S80" s="73">
        <f t="shared" si="10"/>
        <v>3.9627431576286795E-3</v>
      </c>
      <c r="T80" s="74">
        <f t="shared" si="11"/>
        <v>2.9816732644995206E-3</v>
      </c>
    </row>
    <row r="81" spans="1:38" ht="16.5">
      <c r="A81" s="230" t="s">
        <v>27</v>
      </c>
      <c r="B81" s="219">
        <v>3.23</v>
      </c>
      <c r="C81" s="219">
        <v>0.90969999999999995</v>
      </c>
      <c r="D81" s="219">
        <v>1.7284999999999999</v>
      </c>
      <c r="E81" s="219">
        <v>1.9421999999999999</v>
      </c>
      <c r="F81" s="219">
        <v>1.5407999999999999</v>
      </c>
      <c r="I81" s="75"/>
      <c r="J81" s="76"/>
      <c r="K81" s="77"/>
      <c r="L81" s="67"/>
      <c r="M81" s="71">
        <v>13.875000000000002</v>
      </c>
      <c r="N81" s="72">
        <v>2.5</v>
      </c>
      <c r="O81" s="85">
        <f t="shared" si="6"/>
        <v>3.23</v>
      </c>
      <c r="P81" s="86">
        <f t="shared" si="7"/>
        <v>3.2635999999999998</v>
      </c>
      <c r="Q81" s="84">
        <f t="shared" si="8"/>
        <v>3.3288000000000002</v>
      </c>
      <c r="R81" s="86">
        <f t="shared" si="9"/>
        <v>3.2741333333333333</v>
      </c>
      <c r="S81" s="73">
        <f t="shared" si="10"/>
        <v>5.0235180235899887E-2</v>
      </c>
      <c r="T81" s="74">
        <f t="shared" si="11"/>
        <v>1.5343046577995159E-2</v>
      </c>
    </row>
    <row r="82" spans="1:38" ht="16.5">
      <c r="A82" s="230" t="s">
        <v>28</v>
      </c>
      <c r="B82" s="219">
        <v>6.3612000000000002</v>
      </c>
      <c r="C82" s="219">
        <v>1.7719</v>
      </c>
      <c r="D82" s="219">
        <v>3.2625999999999999</v>
      </c>
      <c r="E82" s="219">
        <v>3.8963000000000001</v>
      </c>
      <c r="F82" s="219">
        <v>3.1303999999999998</v>
      </c>
      <c r="I82" s="75"/>
      <c r="J82" s="76"/>
      <c r="K82" s="77"/>
      <c r="L82" s="67"/>
      <c r="M82" s="71">
        <v>27.750000000000004</v>
      </c>
      <c r="N82" s="72">
        <v>5</v>
      </c>
      <c r="O82" s="85">
        <f t="shared" si="6"/>
        <v>6.3612000000000002</v>
      </c>
      <c r="P82" s="86">
        <f t="shared" si="7"/>
        <v>6.3167</v>
      </c>
      <c r="Q82" s="84">
        <f t="shared" si="8"/>
        <v>6.4230999999999998</v>
      </c>
      <c r="R82" s="86">
        <f t="shared" si="9"/>
        <v>6.367</v>
      </c>
      <c r="S82" s="73">
        <f t="shared" si="10"/>
        <v>5.3436597945602689E-2</v>
      </c>
      <c r="T82" s="74">
        <f t="shared" si="11"/>
        <v>8.3927435127379747E-3</v>
      </c>
    </row>
    <row r="83" spans="1:38" s="20" customFormat="1" ht="17.25" thickBot="1">
      <c r="A83" s="230" t="s">
        <v>29</v>
      </c>
      <c r="B83" s="219">
        <v>12.0367</v>
      </c>
      <c r="C83" s="219">
        <v>3.4228000000000001</v>
      </c>
      <c r="D83" s="219">
        <v>6.1134000000000004</v>
      </c>
      <c r="E83" s="219">
        <v>7.7202999999999999</v>
      </c>
      <c r="F83" s="219">
        <v>6.3003999999999998</v>
      </c>
      <c r="G83" s="21"/>
      <c r="H83" s="21"/>
      <c r="I83" s="75"/>
      <c r="J83" s="76"/>
      <c r="K83" s="77"/>
      <c r="L83" s="67"/>
      <c r="M83" s="78">
        <v>55.500000000000007</v>
      </c>
      <c r="N83" s="79">
        <v>10</v>
      </c>
      <c r="O83" s="87">
        <f t="shared" si="6"/>
        <v>12.0367</v>
      </c>
      <c r="P83" s="88">
        <f t="shared" si="7"/>
        <v>11.828200000000001</v>
      </c>
      <c r="Q83" s="100">
        <f t="shared" si="8"/>
        <v>11.997400000000001</v>
      </c>
      <c r="R83" s="88">
        <f t="shared" si="9"/>
        <v>11.954099999999999</v>
      </c>
      <c r="S83" s="80">
        <f t="shared" si="10"/>
        <v>0.11078912401494978</v>
      </c>
      <c r="T83" s="81">
        <f t="shared" si="11"/>
        <v>9.2678766293530918E-3</v>
      </c>
      <c r="AB83"/>
      <c r="AC83"/>
      <c r="AD83"/>
      <c r="AE83"/>
      <c r="AF83"/>
      <c r="AG83"/>
      <c r="AH83"/>
      <c r="AI83"/>
      <c r="AJ83"/>
      <c r="AK83"/>
      <c r="AL83"/>
    </row>
    <row r="84" spans="1:38" s="20" customFormat="1">
      <c r="G84" s="21"/>
      <c r="H84" s="21"/>
      <c r="I84" s="22"/>
      <c r="J84" s="83"/>
      <c r="K84" s="30"/>
      <c r="L84" s="39"/>
      <c r="M84" s="40"/>
      <c r="N84" s="40"/>
      <c r="O84" s="41"/>
      <c r="P84" s="40"/>
      <c r="Q84" s="30"/>
      <c r="AB84"/>
      <c r="AC84"/>
      <c r="AD84"/>
      <c r="AE84"/>
      <c r="AF84"/>
      <c r="AG84"/>
      <c r="AH84"/>
      <c r="AI84"/>
      <c r="AJ84"/>
      <c r="AK84"/>
      <c r="AL84"/>
    </row>
    <row r="85" spans="1:38" s="20" customFormat="1" ht="16.5" customHeight="1">
      <c r="A85" s="2" t="s">
        <v>166</v>
      </c>
      <c r="B85" s="219"/>
      <c r="C85" s="219"/>
      <c r="D85" s="219"/>
      <c r="E85" s="219"/>
      <c r="F85" s="213"/>
      <c r="G85" s="21"/>
      <c r="H85" s="21"/>
      <c r="I85" s="21"/>
      <c r="P85" s="65"/>
      <c r="Q85" s="83"/>
      <c r="AB85"/>
      <c r="AC85"/>
      <c r="AD85"/>
      <c r="AE85"/>
      <c r="AF85"/>
      <c r="AG85"/>
      <c r="AH85"/>
      <c r="AI85"/>
      <c r="AJ85"/>
      <c r="AK85"/>
      <c r="AL85"/>
    </row>
    <row r="86" spans="1:38" s="20" customFormat="1">
      <c r="A86" s="230" t="s">
        <v>23</v>
      </c>
      <c r="B86" s="219">
        <v>0</v>
      </c>
      <c r="C86" s="219">
        <v>0</v>
      </c>
      <c r="D86" s="219">
        <v>0</v>
      </c>
      <c r="E86" s="219">
        <v>0</v>
      </c>
      <c r="F86" s="219">
        <v>0</v>
      </c>
      <c r="G86" s="21"/>
      <c r="H86" s="21"/>
      <c r="I86" s="21"/>
      <c r="AB86"/>
      <c r="AC86"/>
      <c r="AD86"/>
      <c r="AE86"/>
      <c r="AF86"/>
      <c r="AG86"/>
      <c r="AH86"/>
      <c r="AI86"/>
      <c r="AJ86"/>
      <c r="AK86"/>
      <c r="AL86"/>
    </row>
    <row r="87" spans="1:38" s="20" customFormat="1">
      <c r="A87" s="230" t="s">
        <v>24</v>
      </c>
      <c r="B87" s="219">
        <v>0.13220000000000001</v>
      </c>
      <c r="C87" s="219">
        <v>3.8399999999999997E-2</v>
      </c>
      <c r="D87" s="219">
        <v>6.3500000000000001E-2</v>
      </c>
      <c r="E87" s="219">
        <v>7.6799999999999993E-2</v>
      </c>
      <c r="F87" s="219">
        <v>5.3900000000000003E-2</v>
      </c>
      <c r="G87" s="21"/>
      <c r="H87" s="21"/>
      <c r="I87" s="21"/>
      <c r="AB87"/>
      <c r="AC87"/>
      <c r="AD87"/>
      <c r="AE87"/>
      <c r="AF87"/>
      <c r="AG87"/>
      <c r="AH87"/>
      <c r="AI87"/>
      <c r="AJ87"/>
      <c r="AK87"/>
      <c r="AL87"/>
    </row>
    <row r="88" spans="1:38" s="20" customFormat="1">
      <c r="A88" s="230" t="s">
        <v>25</v>
      </c>
      <c r="B88" s="219">
        <v>0.6804</v>
      </c>
      <c r="C88" s="219">
        <v>0.1953</v>
      </c>
      <c r="D88" s="219">
        <v>0.41649999999999998</v>
      </c>
      <c r="E88" s="219">
        <v>0.41210000000000002</v>
      </c>
      <c r="F88" s="219">
        <v>0.30990000000000001</v>
      </c>
      <c r="G88" s="21"/>
      <c r="H88" s="21"/>
      <c r="I88" s="21"/>
      <c r="AB88"/>
      <c r="AC88"/>
      <c r="AD88"/>
      <c r="AE88"/>
      <c r="AF88"/>
      <c r="AG88"/>
      <c r="AH88"/>
      <c r="AI88"/>
      <c r="AJ88"/>
      <c r="AK88"/>
      <c r="AL88"/>
    </row>
    <row r="89" spans="1:38" s="20" customFormat="1">
      <c r="A89" s="230" t="s">
        <v>26</v>
      </c>
      <c r="B89" s="219">
        <v>1.327</v>
      </c>
      <c r="C89" s="219">
        <v>0.37409999999999999</v>
      </c>
      <c r="D89" s="219">
        <v>0.68810000000000004</v>
      </c>
      <c r="E89" s="219">
        <v>0.79820000000000002</v>
      </c>
      <c r="F89" s="219">
        <v>0.61460000000000004</v>
      </c>
      <c r="G89" s="21"/>
      <c r="H89" s="21"/>
      <c r="I89" s="21"/>
      <c r="AB89"/>
      <c r="AC89"/>
      <c r="AD89"/>
      <c r="AE89"/>
      <c r="AF89"/>
      <c r="AG89"/>
      <c r="AH89"/>
      <c r="AI89"/>
      <c r="AJ89"/>
      <c r="AK89"/>
      <c r="AL89"/>
    </row>
    <row r="90" spans="1:38" s="20" customFormat="1">
      <c r="A90" s="230" t="s">
        <v>27</v>
      </c>
      <c r="B90" s="219">
        <v>3.2635999999999998</v>
      </c>
      <c r="C90" s="219">
        <v>0.92269999999999996</v>
      </c>
      <c r="D90" s="219">
        <v>1.7304999999999999</v>
      </c>
      <c r="E90" s="219">
        <v>1.9486000000000001</v>
      </c>
      <c r="F90" s="219">
        <v>1.5497000000000001</v>
      </c>
      <c r="G90" s="21"/>
      <c r="H90" s="21"/>
      <c r="I90" s="21"/>
      <c r="AB90"/>
      <c r="AC90"/>
      <c r="AD90"/>
      <c r="AE90"/>
      <c r="AF90"/>
      <c r="AG90"/>
      <c r="AH90"/>
      <c r="AI90"/>
      <c r="AJ90"/>
      <c r="AK90"/>
      <c r="AL90"/>
    </row>
    <row r="91" spans="1:38" s="20" customFormat="1">
      <c r="A91" s="230" t="s">
        <v>28</v>
      </c>
      <c r="B91" s="219">
        <v>6.3167</v>
      </c>
      <c r="C91" s="219">
        <v>1.7417</v>
      </c>
      <c r="D91" s="219">
        <v>3.2033</v>
      </c>
      <c r="E91" s="219">
        <v>3.8374999999999999</v>
      </c>
      <c r="F91" s="219">
        <v>3.0743</v>
      </c>
      <c r="G91" s="21"/>
      <c r="H91" s="21"/>
      <c r="I91" s="21"/>
      <c r="AB91"/>
      <c r="AC91"/>
      <c r="AD91"/>
      <c r="AE91"/>
      <c r="AF91"/>
      <c r="AG91"/>
      <c r="AH91"/>
      <c r="AI91"/>
      <c r="AJ91"/>
      <c r="AK91"/>
      <c r="AL91"/>
    </row>
    <row r="92" spans="1:38" s="20" customFormat="1">
      <c r="A92" s="230" t="s">
        <v>29</v>
      </c>
      <c r="B92" s="219">
        <v>11.828200000000001</v>
      </c>
      <c r="C92" s="219">
        <v>3.3896999999999999</v>
      </c>
      <c r="D92" s="219">
        <v>6.1871999999999998</v>
      </c>
      <c r="E92" s="219">
        <v>7.5476999999999999</v>
      </c>
      <c r="F92" s="219">
        <v>6.1403999999999996</v>
      </c>
      <c r="G92" s="21"/>
      <c r="H92" s="21"/>
      <c r="I92" s="21"/>
      <c r="P92" s="28"/>
      <c r="Q92" s="28"/>
      <c r="AB92"/>
      <c r="AC92"/>
      <c r="AD92"/>
      <c r="AE92"/>
      <c r="AF92"/>
      <c r="AG92"/>
      <c r="AH92"/>
      <c r="AI92"/>
      <c r="AJ92"/>
      <c r="AK92"/>
      <c r="AL92"/>
    </row>
    <row r="93" spans="1:38" s="20" customFormat="1">
      <c r="G93" s="21"/>
      <c r="H93" s="21"/>
      <c r="I93" s="21"/>
      <c r="L93" s="28"/>
      <c r="M93" s="28"/>
      <c r="N93" s="28"/>
      <c r="O93" s="28"/>
      <c r="P93" s="28"/>
      <c r="Q93" s="28"/>
      <c r="AB93"/>
      <c r="AC93"/>
      <c r="AD93"/>
      <c r="AE93"/>
      <c r="AF93"/>
      <c r="AG93"/>
      <c r="AH93"/>
      <c r="AI93"/>
      <c r="AJ93"/>
      <c r="AK93"/>
      <c r="AL93"/>
    </row>
    <row r="94" spans="1:38" s="20" customFormat="1">
      <c r="A94" s="2" t="s">
        <v>167</v>
      </c>
      <c r="B94" s="219"/>
      <c r="C94" s="219"/>
      <c r="D94" s="219"/>
      <c r="E94" s="219"/>
      <c r="F94" s="266"/>
      <c r="G94" s="21"/>
      <c r="H94" s="21"/>
      <c r="I94" s="21"/>
      <c r="K94" s="28"/>
      <c r="L94" s="28"/>
      <c r="M94" s="28"/>
      <c r="N94" s="28"/>
      <c r="O94" s="28"/>
      <c r="P94" s="28"/>
      <c r="Q94" s="28"/>
      <c r="AB94"/>
      <c r="AC94"/>
      <c r="AD94"/>
      <c r="AE94"/>
      <c r="AF94"/>
      <c r="AG94"/>
      <c r="AH94"/>
      <c r="AI94"/>
      <c r="AJ94"/>
      <c r="AK94"/>
      <c r="AL94"/>
    </row>
    <row r="95" spans="1:38" s="20" customFormat="1">
      <c r="A95" s="230" t="s">
        <v>23</v>
      </c>
      <c r="B95" s="219">
        <v>0</v>
      </c>
      <c r="C95" s="219">
        <v>0</v>
      </c>
      <c r="D95" s="219">
        <v>0</v>
      </c>
      <c r="E95" s="219">
        <v>0</v>
      </c>
      <c r="F95" s="219">
        <v>0</v>
      </c>
      <c r="G95" s="21"/>
      <c r="H95" s="21"/>
      <c r="I95" s="21"/>
      <c r="K95" s="28"/>
      <c r="L95" s="28"/>
      <c r="M95" s="28"/>
      <c r="N95" s="28"/>
      <c r="O95" s="28"/>
      <c r="P95" s="28"/>
      <c r="Q95" s="28"/>
      <c r="AB95"/>
      <c r="AC95"/>
      <c r="AD95"/>
      <c r="AE95"/>
      <c r="AF95"/>
      <c r="AG95"/>
      <c r="AH95"/>
      <c r="AI95"/>
      <c r="AJ95"/>
      <c r="AK95"/>
      <c r="AL95"/>
    </row>
    <row r="96" spans="1:38" s="20" customFormat="1">
      <c r="A96" s="230" t="s">
        <v>24</v>
      </c>
      <c r="B96" s="219">
        <v>0.12920000000000001</v>
      </c>
      <c r="C96" s="219">
        <v>4.1099999999999998E-2</v>
      </c>
      <c r="D96" s="219">
        <v>6.7100000000000007E-2</v>
      </c>
      <c r="E96" s="219">
        <v>8.1699999999999995E-2</v>
      </c>
      <c r="F96" s="219">
        <v>6.7000000000000004E-2</v>
      </c>
      <c r="G96" s="21"/>
      <c r="H96" s="21"/>
      <c r="I96" s="21"/>
      <c r="K96" s="28"/>
      <c r="L96" s="28"/>
      <c r="M96" s="28"/>
      <c r="N96" s="28"/>
      <c r="O96" s="28"/>
      <c r="P96" s="28"/>
      <c r="Q96" s="28"/>
      <c r="AB96"/>
      <c r="AC96"/>
      <c r="AD96"/>
      <c r="AE96"/>
      <c r="AF96"/>
      <c r="AG96"/>
      <c r="AH96"/>
      <c r="AI96"/>
      <c r="AJ96"/>
      <c r="AK96"/>
      <c r="AL96"/>
    </row>
    <row r="97" spans="1:38" s="20" customFormat="1">
      <c r="A97" s="230" t="s">
        <v>25</v>
      </c>
      <c r="B97" s="219">
        <v>0.67920000000000003</v>
      </c>
      <c r="C97" s="219">
        <v>0.19139999999999999</v>
      </c>
      <c r="D97" s="219">
        <v>0.34670000000000001</v>
      </c>
      <c r="E97" s="219">
        <v>0.4143</v>
      </c>
      <c r="F97" s="219">
        <v>0.31309999999999999</v>
      </c>
      <c r="G97" s="21"/>
      <c r="H97" s="21"/>
      <c r="I97" s="21"/>
      <c r="K97" s="28"/>
      <c r="L97" s="28"/>
      <c r="M97" s="28"/>
      <c r="N97" s="28"/>
      <c r="O97" s="28"/>
      <c r="P97" s="28"/>
      <c r="Q97" s="28"/>
      <c r="AB97"/>
      <c r="AC97"/>
      <c r="AD97"/>
      <c r="AE97"/>
      <c r="AF97"/>
      <c r="AG97"/>
      <c r="AH97"/>
      <c r="AI97"/>
      <c r="AJ97"/>
      <c r="AK97"/>
      <c r="AL97"/>
    </row>
    <row r="98" spans="1:38" s="20" customFormat="1">
      <c r="A98" s="230" t="s">
        <v>26</v>
      </c>
      <c r="B98" s="219">
        <v>1.3335999999999999</v>
      </c>
      <c r="C98" s="219">
        <v>0.37369999999999998</v>
      </c>
      <c r="D98" s="219">
        <v>0.73360000000000003</v>
      </c>
      <c r="E98" s="219">
        <v>0.79520000000000002</v>
      </c>
      <c r="F98" s="219">
        <v>0.61470000000000002</v>
      </c>
      <c r="G98" s="21"/>
      <c r="H98" s="21"/>
      <c r="I98" s="21"/>
      <c r="K98" s="28"/>
      <c r="L98" s="28"/>
      <c r="M98" s="28"/>
      <c r="N98" s="28"/>
      <c r="O98" s="28"/>
      <c r="P98" s="28"/>
      <c r="Q98" s="28"/>
      <c r="AB98"/>
      <c r="AC98"/>
      <c r="AD98"/>
      <c r="AE98"/>
      <c r="AF98"/>
      <c r="AG98"/>
      <c r="AH98"/>
      <c r="AI98"/>
      <c r="AJ98"/>
      <c r="AK98"/>
      <c r="AL98"/>
    </row>
    <row r="99" spans="1:38" s="20" customFormat="1">
      <c r="A99" s="230" t="s">
        <v>27</v>
      </c>
      <c r="B99" s="219">
        <v>3.3288000000000002</v>
      </c>
      <c r="C99" s="219">
        <v>0.93400000000000005</v>
      </c>
      <c r="D99" s="219">
        <v>1.75</v>
      </c>
      <c r="E99" s="219">
        <v>1.9961</v>
      </c>
      <c r="F99" s="219">
        <v>1.6067</v>
      </c>
      <c r="G99" s="21"/>
      <c r="H99" s="21"/>
      <c r="I99" s="21"/>
      <c r="K99" s="28"/>
      <c r="L99" s="28"/>
      <c r="M99" s="28"/>
      <c r="N99" s="28"/>
      <c r="O99" s="28"/>
      <c r="P99" s="28"/>
      <c r="Q99" s="28"/>
      <c r="AB99"/>
      <c r="AC99"/>
      <c r="AD99"/>
      <c r="AE99"/>
      <c r="AF99"/>
      <c r="AG99"/>
      <c r="AH99"/>
      <c r="AI99"/>
      <c r="AJ99"/>
      <c r="AK99"/>
      <c r="AL99"/>
    </row>
    <row r="100" spans="1:38" s="20" customFormat="1">
      <c r="A100" s="230" t="s">
        <v>28</v>
      </c>
      <c r="B100" s="219">
        <v>6.4230999999999998</v>
      </c>
      <c r="C100" s="219">
        <v>1.7787999999999999</v>
      </c>
      <c r="D100" s="219">
        <v>3.2136</v>
      </c>
      <c r="E100" s="219">
        <v>3.8828999999999998</v>
      </c>
      <c r="F100" s="219">
        <v>3.1126999999999998</v>
      </c>
      <c r="G100" s="21"/>
      <c r="H100" s="21"/>
      <c r="I100" s="21"/>
      <c r="K100" s="28"/>
      <c r="L100" s="28"/>
      <c r="M100" s="28"/>
      <c r="N100" s="28"/>
      <c r="O100" s="28"/>
      <c r="P100" s="28"/>
      <c r="Q100" s="28"/>
      <c r="AB100"/>
      <c r="AC100"/>
      <c r="AD100"/>
      <c r="AE100"/>
      <c r="AF100"/>
      <c r="AG100"/>
      <c r="AH100"/>
      <c r="AI100"/>
      <c r="AJ100"/>
      <c r="AK100"/>
      <c r="AL100"/>
    </row>
    <row r="101" spans="1:38" s="20" customFormat="1">
      <c r="A101" s="230" t="s">
        <v>29</v>
      </c>
      <c r="B101" s="219">
        <v>11.997400000000001</v>
      </c>
      <c r="C101" s="219">
        <v>3.4483000000000001</v>
      </c>
      <c r="D101" s="219">
        <v>6.0968999999999998</v>
      </c>
      <c r="E101" s="219">
        <v>7.7314999999999996</v>
      </c>
      <c r="F101" s="219">
        <v>6.2131999999999996</v>
      </c>
      <c r="G101" s="21"/>
      <c r="H101" s="21"/>
      <c r="I101" s="21"/>
      <c r="K101" s="28"/>
      <c r="L101" s="28"/>
      <c r="M101" s="28"/>
      <c r="N101" s="28"/>
      <c r="O101" s="28"/>
      <c r="P101" s="28"/>
      <c r="Q101" s="28"/>
      <c r="AB101"/>
      <c r="AC101"/>
      <c r="AD101"/>
      <c r="AE101"/>
      <c r="AF101"/>
      <c r="AG101"/>
      <c r="AH101"/>
      <c r="AI101"/>
      <c r="AJ101"/>
      <c r="AK101"/>
      <c r="AL101"/>
    </row>
    <row r="102" spans="1:38" s="20" customFormat="1">
      <c r="A102" s="19"/>
      <c r="G102" s="21"/>
      <c r="H102" s="21"/>
      <c r="I102" s="21"/>
      <c r="K102" s="28"/>
      <c r="L102" s="28"/>
      <c r="M102" s="28"/>
      <c r="N102" s="28"/>
      <c r="O102" s="28"/>
      <c r="P102" s="28"/>
      <c r="Q102" s="28"/>
      <c r="AB102"/>
      <c r="AC102"/>
      <c r="AD102"/>
      <c r="AE102"/>
      <c r="AF102"/>
      <c r="AG102"/>
      <c r="AH102"/>
      <c r="AI102"/>
      <c r="AJ102"/>
      <c r="AK102"/>
      <c r="AL102"/>
    </row>
    <row r="103" spans="1:38" s="20" customFormat="1">
      <c r="A103" s="19"/>
      <c r="G103" s="21"/>
      <c r="H103" s="21"/>
      <c r="I103" s="21"/>
      <c r="K103" s="28"/>
      <c r="L103" s="28"/>
      <c r="M103" s="28"/>
      <c r="N103" s="28"/>
      <c r="O103" s="28"/>
      <c r="P103" s="28"/>
      <c r="Q103" s="28"/>
      <c r="AB103"/>
      <c r="AC103"/>
      <c r="AD103"/>
      <c r="AE103"/>
      <c r="AF103"/>
      <c r="AG103"/>
      <c r="AH103"/>
      <c r="AI103"/>
      <c r="AJ103"/>
      <c r="AK103"/>
      <c r="AL103"/>
    </row>
    <row r="104" spans="1:38" s="20" customFormat="1">
      <c r="A104" s="19"/>
      <c r="G104" s="21"/>
      <c r="H104" s="21"/>
      <c r="I104" s="21"/>
      <c r="K104" s="28"/>
      <c r="L104" s="28"/>
      <c r="M104" s="28"/>
      <c r="N104" s="28"/>
      <c r="O104" s="28"/>
      <c r="P104" s="28"/>
      <c r="Q104" s="28"/>
      <c r="AB104"/>
      <c r="AC104"/>
      <c r="AD104"/>
      <c r="AE104"/>
      <c r="AF104"/>
      <c r="AG104"/>
      <c r="AH104"/>
      <c r="AI104"/>
      <c r="AJ104"/>
      <c r="AK104"/>
      <c r="AL104"/>
    </row>
    <row r="105" spans="1:38" s="20" customFormat="1">
      <c r="A105" s="19"/>
      <c r="G105" s="21"/>
      <c r="H105" s="21"/>
      <c r="I105" s="21"/>
      <c r="K105" s="28"/>
      <c r="L105" s="28"/>
      <c r="M105" s="28"/>
      <c r="N105" s="28"/>
      <c r="O105" s="28"/>
      <c r="P105" s="28"/>
      <c r="Q105" s="28"/>
      <c r="AB105"/>
      <c r="AC105"/>
      <c r="AD105"/>
      <c r="AE105"/>
      <c r="AF105"/>
      <c r="AG105"/>
      <c r="AH105"/>
      <c r="AI105"/>
      <c r="AJ105"/>
      <c r="AK105"/>
      <c r="AL105"/>
    </row>
    <row r="106" spans="1:38" s="20" customFormat="1">
      <c r="A106" s="19"/>
      <c r="G106" s="21"/>
      <c r="H106" s="21"/>
      <c r="I106" s="21"/>
      <c r="K106" s="28"/>
      <c r="L106" s="28"/>
      <c r="M106" s="28"/>
      <c r="N106" s="28"/>
      <c r="O106" s="28"/>
      <c r="P106" s="28"/>
      <c r="Q106" s="28"/>
      <c r="AB106"/>
      <c r="AC106"/>
      <c r="AD106"/>
      <c r="AE106"/>
      <c r="AF106"/>
      <c r="AG106"/>
      <c r="AH106"/>
      <c r="AI106"/>
      <c r="AJ106"/>
      <c r="AK106"/>
      <c r="AL106"/>
    </row>
    <row r="107" spans="1:38" s="20" customFormat="1">
      <c r="A107" s="19"/>
      <c r="G107" s="21"/>
      <c r="H107" s="21"/>
      <c r="I107" s="21"/>
      <c r="K107" s="28"/>
      <c r="L107" s="28"/>
      <c r="M107" s="28"/>
      <c r="N107" s="28"/>
      <c r="O107" s="28"/>
      <c r="P107" s="28"/>
      <c r="Q107" s="28"/>
      <c r="AB107"/>
      <c r="AC107"/>
      <c r="AD107"/>
      <c r="AE107"/>
      <c r="AF107"/>
      <c r="AG107"/>
      <c r="AH107"/>
      <c r="AI107"/>
      <c r="AJ107"/>
      <c r="AK107"/>
      <c r="AL107"/>
    </row>
    <row r="108" spans="1:38" s="20" customFormat="1">
      <c r="A108" s="19"/>
      <c r="G108" s="21"/>
      <c r="H108" s="21"/>
      <c r="I108" s="21"/>
      <c r="K108" s="28"/>
      <c r="L108" s="28"/>
      <c r="M108" s="28"/>
      <c r="N108" s="28"/>
      <c r="O108" s="28"/>
      <c r="P108" s="28"/>
      <c r="Q108" s="28"/>
      <c r="AB108"/>
      <c r="AC108"/>
      <c r="AD108"/>
      <c r="AE108"/>
      <c r="AF108"/>
      <c r="AG108"/>
      <c r="AH108"/>
      <c r="AI108"/>
      <c r="AJ108"/>
      <c r="AK108"/>
      <c r="AL108"/>
    </row>
    <row r="109" spans="1:38" s="20" customFormat="1">
      <c r="A109" s="19"/>
      <c r="G109" s="21"/>
      <c r="H109" s="21"/>
      <c r="I109" s="21"/>
      <c r="K109" s="28"/>
      <c r="L109" s="28"/>
      <c r="M109" s="28"/>
      <c r="N109" s="28"/>
      <c r="O109" s="28"/>
      <c r="P109" s="28"/>
      <c r="Q109" s="28"/>
      <c r="AB109"/>
      <c r="AC109"/>
      <c r="AD109"/>
      <c r="AE109"/>
      <c r="AF109"/>
      <c r="AG109"/>
      <c r="AH109"/>
      <c r="AI109"/>
      <c r="AJ109"/>
      <c r="AK109"/>
      <c r="AL109"/>
    </row>
    <row r="110" spans="1:38" s="20" customFormat="1">
      <c r="A110" s="19"/>
      <c r="G110" s="21"/>
      <c r="H110" s="21"/>
      <c r="I110" s="21"/>
      <c r="K110" s="28"/>
      <c r="L110" s="28"/>
      <c r="M110" s="28"/>
      <c r="N110" s="28"/>
      <c r="O110" s="28"/>
      <c r="P110" s="28"/>
      <c r="Q110" s="28"/>
      <c r="AB110"/>
      <c r="AC110"/>
      <c r="AD110"/>
      <c r="AE110"/>
      <c r="AF110"/>
      <c r="AG110"/>
      <c r="AH110"/>
      <c r="AI110"/>
      <c r="AJ110"/>
      <c r="AK110"/>
      <c r="AL110"/>
    </row>
    <row r="111" spans="1:38" s="20" customFormat="1">
      <c r="A111" s="19"/>
      <c r="G111" s="21"/>
      <c r="H111" s="21"/>
      <c r="I111" s="21"/>
      <c r="K111" s="28"/>
      <c r="L111" s="28"/>
      <c r="M111" s="28"/>
      <c r="N111" s="28"/>
      <c r="O111" s="28"/>
      <c r="P111" s="28"/>
      <c r="Q111" s="28"/>
      <c r="AB111"/>
      <c r="AC111"/>
      <c r="AD111"/>
      <c r="AE111"/>
      <c r="AF111"/>
      <c r="AG111"/>
      <c r="AH111"/>
      <c r="AI111"/>
      <c r="AJ111"/>
      <c r="AK111"/>
      <c r="AL111"/>
    </row>
    <row r="112" spans="1:38" s="20" customFormat="1">
      <c r="A112" s="19"/>
      <c r="G112" s="21"/>
      <c r="H112" s="21"/>
      <c r="I112" s="21"/>
      <c r="K112" s="28"/>
      <c r="L112" s="28"/>
      <c r="M112" s="28"/>
      <c r="N112" s="28"/>
      <c r="O112" s="28"/>
      <c r="P112" s="28"/>
      <c r="Q112" s="28"/>
      <c r="AB112"/>
      <c r="AC112"/>
      <c r="AD112"/>
      <c r="AE112"/>
      <c r="AF112"/>
      <c r="AG112"/>
      <c r="AH112"/>
      <c r="AI112"/>
      <c r="AJ112"/>
      <c r="AK112"/>
      <c r="AL112"/>
    </row>
    <row r="113" spans="1:38" s="20" customFormat="1">
      <c r="A113" s="19"/>
      <c r="G113" s="21"/>
      <c r="H113" s="21"/>
      <c r="I113" s="21"/>
      <c r="K113" s="28"/>
      <c r="L113" s="28"/>
      <c r="M113" s="28"/>
      <c r="N113" s="28"/>
      <c r="O113" s="28"/>
      <c r="P113" s="28"/>
      <c r="Q113" s="28"/>
      <c r="AB113"/>
      <c r="AC113"/>
      <c r="AD113"/>
      <c r="AE113"/>
      <c r="AF113"/>
      <c r="AG113"/>
      <c r="AH113"/>
      <c r="AI113"/>
      <c r="AJ113"/>
      <c r="AK113"/>
      <c r="AL113"/>
    </row>
    <row r="114" spans="1:38" s="20" customFormat="1">
      <c r="A114" s="19"/>
      <c r="G114" s="21"/>
      <c r="H114" s="21"/>
      <c r="I114" s="21"/>
      <c r="K114" s="28"/>
      <c r="L114" s="28"/>
      <c r="M114" s="28"/>
      <c r="N114" s="28"/>
      <c r="O114" s="28"/>
      <c r="P114" s="28"/>
      <c r="Q114" s="28"/>
      <c r="AB114"/>
      <c r="AC114"/>
      <c r="AD114"/>
      <c r="AE114"/>
      <c r="AF114"/>
      <c r="AG114"/>
      <c r="AH114"/>
      <c r="AI114"/>
      <c r="AJ114"/>
      <c r="AK114"/>
      <c r="AL114"/>
    </row>
    <row r="115" spans="1:38" s="20" customFormat="1">
      <c r="A115" s="19"/>
      <c r="G115" s="21"/>
      <c r="H115" s="21"/>
      <c r="I115" s="21"/>
      <c r="K115" s="28"/>
      <c r="L115" s="28"/>
      <c r="M115" s="28"/>
      <c r="N115" s="28"/>
      <c r="O115" s="28"/>
      <c r="P115" s="28"/>
      <c r="Q115" s="28"/>
      <c r="AB115"/>
      <c r="AC115"/>
      <c r="AD115"/>
      <c r="AE115"/>
      <c r="AF115"/>
      <c r="AG115"/>
      <c r="AH115"/>
      <c r="AI115"/>
      <c r="AJ115"/>
      <c r="AK115"/>
      <c r="AL115"/>
    </row>
    <row r="116" spans="1:38" s="20" customFormat="1">
      <c r="A116" s="19"/>
      <c r="G116" s="21"/>
      <c r="H116" s="21"/>
      <c r="I116" s="21"/>
      <c r="K116" s="28"/>
      <c r="L116" s="28"/>
      <c r="M116" s="28"/>
      <c r="N116" s="28"/>
      <c r="O116" s="28"/>
      <c r="P116" s="28"/>
      <c r="Q116" s="28"/>
      <c r="AB116"/>
      <c r="AC116"/>
      <c r="AD116"/>
      <c r="AE116"/>
      <c r="AF116"/>
      <c r="AG116"/>
      <c r="AH116"/>
      <c r="AI116"/>
      <c r="AJ116"/>
      <c r="AK116"/>
      <c r="AL116"/>
    </row>
    <row r="117" spans="1:38" s="20" customFormat="1">
      <c r="A117" s="19"/>
      <c r="G117" s="21"/>
      <c r="H117" s="21"/>
      <c r="I117" s="21"/>
      <c r="K117" s="28"/>
      <c r="L117" s="28"/>
      <c r="M117" s="28"/>
      <c r="N117" s="28"/>
      <c r="O117" s="28"/>
      <c r="P117" s="28"/>
      <c r="Q117" s="28"/>
      <c r="AB117"/>
      <c r="AC117"/>
      <c r="AD117"/>
      <c r="AE117"/>
      <c r="AF117"/>
      <c r="AG117"/>
      <c r="AH117"/>
      <c r="AI117"/>
      <c r="AJ117"/>
      <c r="AK117"/>
      <c r="AL117"/>
    </row>
    <row r="118" spans="1:38" s="20" customFormat="1">
      <c r="A118" s="19"/>
      <c r="G118" s="21"/>
      <c r="H118" s="21"/>
      <c r="I118" s="21"/>
      <c r="K118" s="28"/>
      <c r="L118" s="28"/>
      <c r="M118" s="28"/>
      <c r="N118" s="28"/>
      <c r="O118" s="28"/>
      <c r="P118" s="28"/>
      <c r="Q118" s="28"/>
      <c r="AB118"/>
      <c r="AC118"/>
      <c r="AD118"/>
      <c r="AE118"/>
      <c r="AF118"/>
      <c r="AG118"/>
      <c r="AH118"/>
      <c r="AI118"/>
      <c r="AJ118"/>
      <c r="AK118"/>
      <c r="AL118"/>
    </row>
    <row r="119" spans="1:38" s="20" customFormat="1">
      <c r="A119" s="19"/>
      <c r="G119" s="21"/>
      <c r="H119" s="21"/>
      <c r="I119" s="21"/>
      <c r="K119" s="28"/>
      <c r="L119" s="28"/>
      <c r="M119" s="28"/>
      <c r="N119" s="28"/>
      <c r="O119" s="28"/>
      <c r="P119" s="28"/>
      <c r="Q119" s="28"/>
      <c r="AB119"/>
      <c r="AC119"/>
      <c r="AD119"/>
      <c r="AE119"/>
      <c r="AF119"/>
      <c r="AG119"/>
      <c r="AH119"/>
      <c r="AI119"/>
      <c r="AJ119"/>
      <c r="AK119"/>
      <c r="AL119"/>
    </row>
    <row r="120" spans="1:38" s="20" customFormat="1">
      <c r="A120" s="19"/>
      <c r="G120" s="21"/>
      <c r="H120" s="21"/>
      <c r="I120" s="21"/>
      <c r="K120" s="28"/>
      <c r="L120" s="28"/>
      <c r="M120" s="28"/>
      <c r="N120" s="28"/>
      <c r="O120" s="28"/>
      <c r="P120" s="28"/>
      <c r="Q120" s="28"/>
      <c r="AB120"/>
      <c r="AC120"/>
      <c r="AD120"/>
      <c r="AE120"/>
      <c r="AF120"/>
      <c r="AG120"/>
      <c r="AH120"/>
      <c r="AI120"/>
      <c r="AJ120"/>
      <c r="AK120"/>
      <c r="AL120"/>
    </row>
    <row r="121" spans="1:38" s="20" customFormat="1">
      <c r="A121" s="19"/>
      <c r="G121" s="21"/>
      <c r="H121" s="21"/>
      <c r="I121" s="21"/>
      <c r="K121" s="28"/>
      <c r="L121" s="28"/>
      <c r="M121" s="28"/>
      <c r="N121" s="28"/>
      <c r="O121" s="28"/>
      <c r="P121" s="28"/>
      <c r="Q121" s="28"/>
      <c r="AB121"/>
      <c r="AC121"/>
      <c r="AD121"/>
      <c r="AE121"/>
      <c r="AF121"/>
      <c r="AG121"/>
      <c r="AH121"/>
      <c r="AI121"/>
      <c r="AJ121"/>
      <c r="AK121"/>
      <c r="AL121"/>
    </row>
    <row r="122" spans="1:38" s="20" customFormat="1">
      <c r="A122" s="19"/>
      <c r="G122" s="21"/>
      <c r="H122" s="21"/>
      <c r="I122" s="21"/>
      <c r="K122" s="28"/>
      <c r="L122" s="28"/>
      <c r="M122" s="28"/>
      <c r="N122" s="28"/>
      <c r="O122" s="28"/>
      <c r="P122" s="28"/>
      <c r="Q122" s="28"/>
      <c r="AB122"/>
      <c r="AC122"/>
      <c r="AD122"/>
      <c r="AE122"/>
      <c r="AF122"/>
      <c r="AG122"/>
      <c r="AH122"/>
      <c r="AI122"/>
      <c r="AJ122"/>
      <c r="AK122"/>
      <c r="AL122"/>
    </row>
    <row r="123" spans="1:38" s="20" customFormat="1">
      <c r="A123" s="19"/>
      <c r="G123" s="21"/>
      <c r="H123" s="21"/>
      <c r="I123" s="21"/>
      <c r="K123" s="28"/>
      <c r="L123" s="28"/>
      <c r="M123" s="28"/>
      <c r="N123" s="28"/>
      <c r="O123" s="28"/>
      <c r="P123" s="28"/>
      <c r="Q123" s="28"/>
      <c r="AB123"/>
      <c r="AC123"/>
      <c r="AD123"/>
      <c r="AE123"/>
      <c r="AF123"/>
      <c r="AG123"/>
      <c r="AH123"/>
      <c r="AI123"/>
      <c r="AJ123"/>
      <c r="AK123"/>
      <c r="AL123"/>
    </row>
    <row r="124" spans="1:38" s="20" customFormat="1">
      <c r="A124" s="19"/>
      <c r="G124" s="21"/>
      <c r="H124" s="21"/>
      <c r="I124" s="21"/>
      <c r="K124" s="28"/>
      <c r="L124" s="28"/>
      <c r="M124" s="28"/>
      <c r="N124" s="28"/>
      <c r="O124" s="28"/>
      <c r="P124" s="28"/>
      <c r="Q124" s="28"/>
      <c r="AB124"/>
      <c r="AC124"/>
      <c r="AD124"/>
      <c r="AE124"/>
      <c r="AF124"/>
      <c r="AG124"/>
      <c r="AH124"/>
      <c r="AI124"/>
      <c r="AJ124"/>
      <c r="AK124"/>
      <c r="AL124"/>
    </row>
    <row r="125" spans="1:38" s="20" customFormat="1">
      <c r="A125" s="19"/>
      <c r="G125" s="21"/>
      <c r="H125" s="21"/>
      <c r="I125" s="21"/>
      <c r="K125" s="28"/>
      <c r="L125" s="28"/>
      <c r="M125" s="28"/>
      <c r="N125" s="28"/>
      <c r="O125" s="28"/>
      <c r="P125" s="28"/>
      <c r="Q125" s="28"/>
      <c r="AB125"/>
      <c r="AC125"/>
      <c r="AD125"/>
      <c r="AE125"/>
      <c r="AF125"/>
      <c r="AG125"/>
      <c r="AH125"/>
      <c r="AI125"/>
      <c r="AJ125"/>
      <c r="AK125"/>
      <c r="AL125"/>
    </row>
    <row r="126" spans="1:38" s="20" customFormat="1">
      <c r="A126" s="19"/>
      <c r="G126" s="21"/>
      <c r="H126" s="21"/>
      <c r="I126" s="21"/>
      <c r="K126" s="28"/>
      <c r="L126" s="28"/>
      <c r="M126" s="28"/>
      <c r="N126" s="28"/>
      <c r="O126" s="28"/>
      <c r="P126" s="28"/>
      <c r="Q126" s="28"/>
      <c r="AB126"/>
      <c r="AC126"/>
      <c r="AD126"/>
      <c r="AE126"/>
      <c r="AF126"/>
      <c r="AG126"/>
      <c r="AH126"/>
      <c r="AI126"/>
      <c r="AJ126"/>
      <c r="AK126"/>
      <c r="AL126"/>
    </row>
    <row r="127" spans="1:38" s="20" customFormat="1">
      <c r="A127" s="19"/>
      <c r="G127" s="21"/>
      <c r="H127" s="21"/>
      <c r="I127" s="21"/>
      <c r="K127" s="28"/>
      <c r="L127" s="28"/>
      <c r="M127" s="28"/>
      <c r="N127" s="28"/>
      <c r="O127" s="28"/>
      <c r="P127" s="28"/>
      <c r="Q127" s="28"/>
      <c r="AB127"/>
      <c r="AC127"/>
      <c r="AD127"/>
      <c r="AE127"/>
      <c r="AF127"/>
      <c r="AG127"/>
      <c r="AH127"/>
      <c r="AI127"/>
      <c r="AJ127"/>
      <c r="AK127"/>
      <c r="AL127"/>
    </row>
    <row r="128" spans="1:38" s="20" customFormat="1">
      <c r="A128" s="19"/>
      <c r="G128" s="21"/>
      <c r="H128" s="21"/>
      <c r="I128" s="21"/>
      <c r="K128" s="28"/>
      <c r="L128" s="28"/>
      <c r="M128" s="28"/>
      <c r="N128" s="28"/>
      <c r="O128" s="28"/>
      <c r="P128" s="28"/>
      <c r="Q128" s="28"/>
      <c r="AB128"/>
      <c r="AC128"/>
      <c r="AD128"/>
      <c r="AE128"/>
      <c r="AF128"/>
      <c r="AG128"/>
      <c r="AH128"/>
      <c r="AI128"/>
      <c r="AJ128"/>
      <c r="AK128"/>
      <c r="AL128"/>
    </row>
    <row r="129" spans="1:38" s="20" customFormat="1">
      <c r="A129" s="19"/>
      <c r="G129" s="21"/>
      <c r="H129" s="21"/>
      <c r="I129" s="21"/>
      <c r="K129" s="28"/>
      <c r="L129" s="28"/>
      <c r="M129" s="28"/>
      <c r="N129" s="28"/>
      <c r="O129" s="28"/>
      <c r="P129" s="28"/>
      <c r="Q129" s="28"/>
      <c r="AB129"/>
      <c r="AC129"/>
      <c r="AD129"/>
      <c r="AE129"/>
      <c r="AF129"/>
      <c r="AG129"/>
      <c r="AH129"/>
      <c r="AI129"/>
      <c r="AJ129"/>
      <c r="AK129"/>
      <c r="AL129"/>
    </row>
    <row r="130" spans="1:38" s="20" customFormat="1">
      <c r="A130" s="19"/>
      <c r="G130" s="21"/>
      <c r="H130" s="21"/>
      <c r="I130" s="21"/>
      <c r="K130" s="28"/>
      <c r="L130" s="28"/>
      <c r="M130" s="28"/>
      <c r="N130" s="28"/>
      <c r="O130" s="28"/>
      <c r="P130" s="28"/>
      <c r="Q130" s="28"/>
      <c r="AB130"/>
      <c r="AC130"/>
      <c r="AD130"/>
      <c r="AE130"/>
      <c r="AF130"/>
      <c r="AG130"/>
      <c r="AH130"/>
      <c r="AI130"/>
      <c r="AJ130"/>
      <c r="AK130"/>
      <c r="AL130"/>
    </row>
    <row r="131" spans="1:38" s="20" customFormat="1">
      <c r="A131" s="19"/>
      <c r="G131" s="21"/>
      <c r="H131" s="21"/>
      <c r="I131" s="21"/>
      <c r="K131" s="28"/>
      <c r="L131" s="28"/>
      <c r="M131" s="28"/>
      <c r="N131" s="28"/>
      <c r="O131" s="28"/>
      <c r="P131" s="28"/>
      <c r="Q131" s="28"/>
      <c r="AB131"/>
      <c r="AC131"/>
      <c r="AD131"/>
      <c r="AE131"/>
      <c r="AF131"/>
      <c r="AG131"/>
      <c r="AH131"/>
      <c r="AI131"/>
      <c r="AJ131"/>
      <c r="AK131"/>
      <c r="AL131"/>
    </row>
    <row r="132" spans="1:38" s="20" customFormat="1">
      <c r="A132" s="19"/>
      <c r="G132" s="21"/>
      <c r="H132" s="21"/>
      <c r="I132" s="21"/>
      <c r="K132" s="28"/>
      <c r="L132" s="28"/>
      <c r="M132" s="28"/>
      <c r="N132" s="28"/>
      <c r="O132" s="28"/>
      <c r="P132" s="28"/>
      <c r="Q132" s="28"/>
      <c r="AB132"/>
      <c r="AC132"/>
      <c r="AD132"/>
      <c r="AE132"/>
      <c r="AF132"/>
      <c r="AG132"/>
      <c r="AH132"/>
      <c r="AI132"/>
      <c r="AJ132"/>
      <c r="AK132"/>
      <c r="AL132"/>
    </row>
    <row r="133" spans="1:38" s="20" customFormat="1">
      <c r="A133" s="19"/>
      <c r="G133" s="21"/>
      <c r="H133" s="21"/>
      <c r="I133" s="21"/>
      <c r="K133" s="28"/>
      <c r="L133" s="28"/>
      <c r="M133" s="28"/>
      <c r="N133" s="28"/>
      <c r="O133" s="28"/>
      <c r="P133" s="28"/>
      <c r="Q133" s="28"/>
      <c r="AB133"/>
      <c r="AC133"/>
      <c r="AD133"/>
      <c r="AE133"/>
      <c r="AF133"/>
      <c r="AG133"/>
      <c r="AH133"/>
      <c r="AI133"/>
      <c r="AJ133"/>
      <c r="AK133"/>
      <c r="AL133"/>
    </row>
    <row r="134" spans="1:38" s="20" customFormat="1">
      <c r="A134" s="19"/>
      <c r="G134" s="21"/>
      <c r="H134" s="21"/>
      <c r="I134" s="21"/>
      <c r="K134" s="28"/>
      <c r="L134" s="28"/>
      <c r="M134" s="28"/>
      <c r="N134" s="28"/>
      <c r="O134" s="28"/>
      <c r="P134" s="28"/>
      <c r="Q134" s="28"/>
      <c r="AB134"/>
      <c r="AC134"/>
      <c r="AD134"/>
      <c r="AE134"/>
      <c r="AF134"/>
      <c r="AG134"/>
      <c r="AH134"/>
      <c r="AI134"/>
      <c r="AJ134"/>
      <c r="AK134"/>
      <c r="AL134"/>
    </row>
  </sheetData>
  <mergeCells count="19">
    <mergeCell ref="A74:A75"/>
    <mergeCell ref="B74:F74"/>
    <mergeCell ref="B4:E4"/>
    <mergeCell ref="G9:G27"/>
    <mergeCell ref="I76:K76"/>
    <mergeCell ref="G7:G8"/>
    <mergeCell ref="H7:H8"/>
    <mergeCell ref="I7:I8"/>
    <mergeCell ref="M76:N76"/>
    <mergeCell ref="O76:T76"/>
    <mergeCell ref="AA7:AA8"/>
    <mergeCell ref="J8:L8"/>
    <mergeCell ref="M8:O8"/>
    <mergeCell ref="P8:R8"/>
    <mergeCell ref="S8:U8"/>
    <mergeCell ref="V8:X8"/>
    <mergeCell ref="Z7:Z8"/>
    <mergeCell ref="J7:X7"/>
    <mergeCell ref="Y7:Y8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14344" r:id="rId4">
          <objectPr defaultSize="0" autoPict="0" r:id="rId5">
            <anchor moveWithCells="1">
              <from>
                <xdr:col>7</xdr:col>
                <xdr:colOff>19050</xdr:colOff>
                <xdr:row>28</xdr:row>
                <xdr:rowOff>0</xdr:rowOff>
              </from>
              <to>
                <xdr:col>9</xdr:col>
                <xdr:colOff>571500</xdr:colOff>
                <xdr:row>40</xdr:row>
                <xdr:rowOff>28575</xdr:rowOff>
              </to>
            </anchor>
          </objectPr>
        </oleObject>
      </mc:Choice>
      <mc:Fallback>
        <oleObject progId="Prism9.Document" shapeId="14344" r:id="rId4"/>
      </mc:Fallback>
    </mc:AlternateContent>
    <mc:AlternateContent xmlns:mc="http://schemas.openxmlformats.org/markup-compatibility/2006">
      <mc:Choice Requires="x14">
        <oleObject progId="Prism9.Document" shapeId="14346" r:id="rId6">
          <objectPr defaultSize="0" autoPict="0" r:id="rId7">
            <anchor moveWithCells="1">
              <from>
                <xdr:col>7</xdr:col>
                <xdr:colOff>38100</xdr:colOff>
                <xdr:row>43</xdr:row>
                <xdr:rowOff>47625</xdr:rowOff>
              </from>
              <to>
                <xdr:col>8</xdr:col>
                <xdr:colOff>600075</xdr:colOff>
                <xdr:row>55</xdr:row>
                <xdr:rowOff>152400</xdr:rowOff>
              </to>
            </anchor>
          </objectPr>
        </oleObject>
      </mc:Choice>
      <mc:Fallback>
        <oleObject progId="Prism9.Document" shapeId="14346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4E012-D0BB-4289-8269-294C3B477555}">
  <dimension ref="A1:AM138"/>
  <sheetViews>
    <sheetView zoomScale="62" zoomScaleNormal="62" workbookViewId="0">
      <selection activeCell="T23" activeCellId="2" sqref="T10:V11 T17:V17 T23:V23"/>
    </sheetView>
  </sheetViews>
  <sheetFormatPr defaultRowHeight="15"/>
  <cols>
    <col min="1" max="1" width="22" style="19" bestFit="1" customWidth="1"/>
    <col min="2" max="4" width="11.85546875" style="20" customWidth="1"/>
    <col min="5" max="5" width="14" style="20" bestFit="1" customWidth="1"/>
    <col min="6" max="6" width="11.85546875" style="20" customWidth="1"/>
    <col min="7" max="7" width="9.140625" style="20"/>
    <col min="8" max="8" width="13.85546875" style="21" customWidth="1"/>
    <col min="9" max="9" width="30.28515625" style="21" customWidth="1"/>
    <col min="10" max="10" width="9.140625" style="21"/>
    <col min="11" max="18" width="9.140625" style="20"/>
    <col min="19" max="19" width="11.5703125" style="20" customWidth="1"/>
    <col min="20" max="20" width="11.42578125" style="20" customWidth="1"/>
    <col min="21" max="28" width="9.140625" style="20"/>
    <col min="30" max="30" width="11.5703125" customWidth="1"/>
    <col min="31" max="31" width="8.140625" bestFit="1" customWidth="1"/>
    <col min="32" max="32" width="11.28515625" customWidth="1"/>
    <col min="35" max="35" width="16.42578125" bestFit="1" customWidth="1"/>
  </cols>
  <sheetData>
    <row r="1" spans="1:35" ht="18">
      <c r="A1" s="145" t="s">
        <v>178</v>
      </c>
    </row>
    <row r="2" spans="1:35" ht="18">
      <c r="A2" s="145"/>
      <c r="H2" s="2" t="s">
        <v>162</v>
      </c>
      <c r="J2" s="20"/>
    </row>
    <row r="3" spans="1:35" ht="18.75">
      <c r="A3" s="232" t="s">
        <v>171</v>
      </c>
      <c r="H3" t="s">
        <v>179</v>
      </c>
      <c r="J3" s="20"/>
    </row>
    <row r="4" spans="1:35" ht="15.75">
      <c r="A4" s="231" t="s">
        <v>156</v>
      </c>
      <c r="B4" s="327" t="s">
        <v>168</v>
      </c>
      <c r="C4" s="327"/>
      <c r="D4" s="327"/>
      <c r="E4" s="327"/>
      <c r="F4" s="327"/>
      <c r="G4" s="30"/>
      <c r="H4" t="s">
        <v>173</v>
      </c>
      <c r="J4" s="20"/>
      <c r="P4" s="83"/>
      <c r="Q4" s="83"/>
    </row>
    <row r="5" spans="1:35">
      <c r="A5" s="23"/>
      <c r="B5" s="24" t="s">
        <v>0</v>
      </c>
      <c r="C5" s="24" t="s">
        <v>1</v>
      </c>
      <c r="D5" s="24" t="s">
        <v>2</v>
      </c>
      <c r="E5" s="24" t="s">
        <v>67</v>
      </c>
      <c r="F5" s="24" t="s">
        <v>3</v>
      </c>
      <c r="G5" s="278"/>
      <c r="J5" s="20"/>
      <c r="AD5" s="3"/>
      <c r="AE5" s="3"/>
      <c r="AF5" s="3"/>
      <c r="AG5" s="3"/>
      <c r="AH5" s="3"/>
      <c r="AI5" s="3"/>
    </row>
    <row r="6" spans="1:35">
      <c r="A6" s="104" t="s">
        <v>165</v>
      </c>
      <c r="B6" s="105"/>
      <c r="C6" s="105"/>
      <c r="D6" s="105"/>
      <c r="E6" s="105"/>
      <c r="F6" s="105"/>
      <c r="G6" s="278"/>
      <c r="H6" s="66"/>
      <c r="J6" s="20"/>
      <c r="AD6" s="3"/>
      <c r="AE6" s="3"/>
      <c r="AF6" s="3"/>
      <c r="AG6" s="3"/>
      <c r="AH6" s="3"/>
      <c r="AI6" s="3"/>
    </row>
    <row r="7" spans="1:35" ht="15.75" thickBot="1">
      <c r="A7" s="113" t="s">
        <v>37</v>
      </c>
      <c r="B7" s="234">
        <v>0</v>
      </c>
      <c r="C7" s="234">
        <v>0</v>
      </c>
      <c r="D7" s="234">
        <v>0</v>
      </c>
      <c r="E7" s="234">
        <v>0</v>
      </c>
      <c r="F7" s="283">
        <v>0</v>
      </c>
      <c r="G7" s="278"/>
      <c r="H7" s="22"/>
      <c r="I7" s="22"/>
      <c r="J7" s="22"/>
      <c r="K7" s="83"/>
      <c r="L7" s="83"/>
      <c r="M7" s="83"/>
      <c r="N7" s="83"/>
      <c r="O7" s="83"/>
      <c r="P7" s="83"/>
      <c r="Q7" s="83"/>
      <c r="R7" s="83"/>
      <c r="AE7" s="5"/>
      <c r="AF7" s="3"/>
      <c r="AG7" s="3"/>
      <c r="AH7" s="3"/>
      <c r="AI7" s="3"/>
    </row>
    <row r="8" spans="1:35" ht="15.75" thickBot="1">
      <c r="A8" s="113" t="s">
        <v>48</v>
      </c>
      <c r="B8" s="234">
        <v>0</v>
      </c>
      <c r="C8" s="234">
        <v>0</v>
      </c>
      <c r="D8" s="234">
        <v>0</v>
      </c>
      <c r="E8" s="234">
        <v>7.1959999999999997</v>
      </c>
      <c r="F8" s="234">
        <v>0</v>
      </c>
      <c r="G8" s="278"/>
      <c r="H8" s="300" t="s">
        <v>7</v>
      </c>
      <c r="I8" s="300" t="s">
        <v>8</v>
      </c>
      <c r="J8" s="313" t="s">
        <v>9</v>
      </c>
      <c r="K8" s="304" t="s">
        <v>0</v>
      </c>
      <c r="L8" s="304"/>
      <c r="M8" s="304"/>
      <c r="N8" s="304"/>
      <c r="O8" s="304"/>
      <c r="P8" s="304"/>
      <c r="Q8" s="304"/>
      <c r="R8" s="304"/>
      <c r="S8" s="304"/>
      <c r="T8" s="304"/>
      <c r="U8" s="304"/>
      <c r="V8" s="304"/>
      <c r="W8" s="304"/>
      <c r="X8" s="304"/>
      <c r="Y8" s="334"/>
      <c r="Z8" s="331" t="s">
        <v>10</v>
      </c>
      <c r="AA8" s="317" t="s">
        <v>11</v>
      </c>
      <c r="AB8" s="300" t="s">
        <v>12</v>
      </c>
      <c r="AE8" s="5"/>
      <c r="AF8" s="6"/>
      <c r="AG8" s="6"/>
      <c r="AH8" s="6"/>
      <c r="AI8" s="7"/>
    </row>
    <row r="9" spans="1:35" ht="15.75" thickBot="1">
      <c r="A9" s="113" t="s">
        <v>49</v>
      </c>
      <c r="B9" s="234">
        <v>2.87E-2</v>
      </c>
      <c r="C9" s="234">
        <v>0</v>
      </c>
      <c r="D9" s="234">
        <v>0</v>
      </c>
      <c r="E9" s="234">
        <v>0</v>
      </c>
      <c r="F9" s="234">
        <v>0</v>
      </c>
      <c r="G9" s="278"/>
      <c r="H9" s="301"/>
      <c r="I9" s="310"/>
      <c r="J9" s="318"/>
      <c r="K9" s="319" t="s">
        <v>14</v>
      </c>
      <c r="L9" s="320"/>
      <c r="M9" s="321"/>
      <c r="N9" s="319" t="s">
        <v>15</v>
      </c>
      <c r="O9" s="320"/>
      <c r="P9" s="321"/>
      <c r="Q9" s="319" t="s">
        <v>16</v>
      </c>
      <c r="R9" s="320"/>
      <c r="S9" s="321"/>
      <c r="T9" s="322" t="s">
        <v>17</v>
      </c>
      <c r="U9" s="323"/>
      <c r="V9" s="324"/>
      <c r="W9" s="326" t="s">
        <v>19</v>
      </c>
      <c r="X9" s="315"/>
      <c r="Y9" s="316"/>
      <c r="Z9" s="332"/>
      <c r="AA9" s="330">
        <v>0</v>
      </c>
      <c r="AB9" s="310">
        <v>0</v>
      </c>
      <c r="AE9" s="9"/>
      <c r="AF9" s="10"/>
      <c r="AG9" s="10"/>
      <c r="AH9" s="10"/>
      <c r="AI9" s="11"/>
    </row>
    <row r="10" spans="1:35" ht="15.75" thickBot="1">
      <c r="A10" s="113" t="s">
        <v>50</v>
      </c>
      <c r="B10" s="234">
        <v>1.4391</v>
      </c>
      <c r="C10" s="234">
        <v>0</v>
      </c>
      <c r="D10" s="234">
        <v>0</v>
      </c>
      <c r="E10" s="234">
        <v>5.7758000000000003</v>
      </c>
      <c r="F10" s="234">
        <v>0</v>
      </c>
      <c r="G10" s="278"/>
      <c r="H10" s="300" t="s">
        <v>13</v>
      </c>
      <c r="I10" s="114" t="s">
        <v>48</v>
      </c>
      <c r="J10" s="128">
        <v>0</v>
      </c>
      <c r="K10" s="129">
        <f>B8</f>
        <v>0</v>
      </c>
      <c r="L10" s="129">
        <f>B31</f>
        <v>0</v>
      </c>
      <c r="M10" s="157">
        <f>B54</f>
        <v>0</v>
      </c>
      <c r="N10" s="49">
        <f t="shared" ref="N10:N28" si="0">(K10-$L$79)/$K$79</f>
        <v>-0.70692057594054813</v>
      </c>
      <c r="O10" s="49">
        <f t="shared" ref="O10:O28" si="1">(L10-$L$79)/$K$79</f>
        <v>-0.70692057594054813</v>
      </c>
      <c r="P10" s="49">
        <f t="shared" ref="P10:P28" si="2">(M10-$L$79)/$K$79</f>
        <v>-0.70692057594054813</v>
      </c>
      <c r="Q10" s="162">
        <f>N10*1</f>
        <v>-0.70692057594054813</v>
      </c>
      <c r="R10" s="148">
        <f t="shared" ref="R10:S11" si="3">O10</f>
        <v>-0.70692057594054813</v>
      </c>
      <c r="S10" s="163">
        <f t="shared" si="3"/>
        <v>-0.70692057594054813</v>
      </c>
      <c r="T10" s="337">
        <f t="shared" ref="T10:V10" si="4">(Q10/4000)/10</f>
        <v>-1.7673014398513704E-5</v>
      </c>
      <c r="U10" s="337">
        <f t="shared" si="4"/>
        <v>-1.7673014398513704E-5</v>
      </c>
      <c r="V10" s="337">
        <f t="shared" si="4"/>
        <v>-1.7673014398513704E-5</v>
      </c>
      <c r="W10" s="48">
        <v>0</v>
      </c>
      <c r="X10" s="49">
        <v>0</v>
      </c>
      <c r="Y10" s="50">
        <v>0</v>
      </c>
      <c r="Z10" s="149"/>
      <c r="AA10" s="49"/>
      <c r="AB10" s="135"/>
      <c r="AE10" s="5"/>
      <c r="AF10" s="6"/>
      <c r="AG10" s="6"/>
      <c r="AH10" s="6"/>
      <c r="AI10" s="7"/>
    </row>
    <row r="11" spans="1:35" ht="15.75" thickBot="1">
      <c r="A11" s="113" t="s">
        <v>51</v>
      </c>
      <c r="B11" s="234">
        <v>0.95909999999999995</v>
      </c>
      <c r="C11" s="234">
        <v>0</v>
      </c>
      <c r="D11" s="234">
        <v>0</v>
      </c>
      <c r="E11" s="234">
        <v>6.4821999999999997</v>
      </c>
      <c r="F11" s="234">
        <v>0</v>
      </c>
      <c r="G11" s="278"/>
      <c r="H11" s="310"/>
      <c r="I11" s="152" t="s">
        <v>49</v>
      </c>
      <c r="J11" s="158">
        <v>0.1</v>
      </c>
      <c r="K11" s="153">
        <f>B9</f>
        <v>2.87E-2</v>
      </c>
      <c r="L11" s="153">
        <f>B32</f>
        <v>2.3699999999999999E-2</v>
      </c>
      <c r="M11" s="124">
        <f>B55</f>
        <v>3.1800000000000002E-2</v>
      </c>
      <c r="N11" s="154">
        <f t="shared" si="0"/>
        <v>-0.57361820715281009</v>
      </c>
      <c r="O11" s="154">
        <f t="shared" si="1"/>
        <v>-0.59684161634928012</v>
      </c>
      <c r="P11" s="154">
        <f t="shared" si="2"/>
        <v>-0.55921969345099865</v>
      </c>
      <c r="Q11" s="164">
        <f>N11*1</f>
        <v>-0.57361820715281009</v>
      </c>
      <c r="R11" s="155">
        <f t="shared" si="3"/>
        <v>-0.59684161634928012</v>
      </c>
      <c r="S11" s="165">
        <f t="shared" si="3"/>
        <v>-0.55921969345099865</v>
      </c>
      <c r="T11" s="336">
        <f t="shared" ref="T11:V16" si="5">(Q11/4000)/10</f>
        <v>-1.4340455178820252E-5</v>
      </c>
      <c r="U11" s="336">
        <f t="shared" si="5"/>
        <v>-1.4921040408732002E-5</v>
      </c>
      <c r="V11" s="336">
        <f t="shared" si="5"/>
        <v>-1.3980492336274968E-5</v>
      </c>
      <c r="W11" s="170">
        <f t="shared" ref="W11" si="6">T11/J11</f>
        <v>-1.434045517882025E-4</v>
      </c>
      <c r="X11" s="154">
        <f t="shared" ref="X11" si="7">U11/J11</f>
        <v>-1.4921040408732002E-4</v>
      </c>
      <c r="Y11" s="171">
        <f t="shared" ref="Y11" si="8">V11/J11</f>
        <v>-1.3980492336274967E-4</v>
      </c>
      <c r="Z11" s="154">
        <f t="shared" ref="Z11" si="9">AVERAGE(W11:Y11)</f>
        <v>-1.4413995974609073E-4</v>
      </c>
      <c r="AA11" s="154">
        <f t="shared" ref="AA11" si="10">STDEV(W11:Y11)</f>
        <v>4.7456701911805977E-6</v>
      </c>
      <c r="AB11" s="156">
        <f t="shared" ref="AB11" si="11">AA11/Z11</f>
        <v>-3.2924042711960776E-2</v>
      </c>
      <c r="AE11" s="5"/>
      <c r="AF11" s="6"/>
      <c r="AG11" s="6"/>
      <c r="AH11" s="6"/>
      <c r="AI11" s="7"/>
    </row>
    <row r="12" spans="1:35" ht="14.45" customHeight="1">
      <c r="A12" s="113" t="s">
        <v>52</v>
      </c>
      <c r="B12" s="234">
        <v>0.56299999999999994</v>
      </c>
      <c r="C12" s="234">
        <v>0</v>
      </c>
      <c r="D12" s="234">
        <v>0</v>
      </c>
      <c r="E12" s="234">
        <v>7.1002000000000001</v>
      </c>
      <c r="F12" s="234">
        <v>0</v>
      </c>
      <c r="G12" s="278"/>
      <c r="H12" s="310"/>
      <c r="I12" s="117" t="s">
        <v>50</v>
      </c>
      <c r="J12" s="130">
        <v>0.1</v>
      </c>
      <c r="K12" s="83">
        <f>B10-K$11</f>
        <v>1.4104000000000001</v>
      </c>
      <c r="L12" s="83">
        <f>B33-L$11</f>
        <v>1.4272</v>
      </c>
      <c r="M12" s="159">
        <f>B56-M$11</f>
        <v>1.4910999999999999</v>
      </c>
      <c r="N12" s="34">
        <f t="shared" si="0"/>
        <v>5.8439386901997219</v>
      </c>
      <c r="O12" s="34">
        <f t="shared" si="1"/>
        <v>5.9219693450998605</v>
      </c>
      <c r="P12" s="34">
        <f t="shared" si="2"/>
        <v>6.2187645146307471</v>
      </c>
      <c r="Q12" s="166">
        <f>N12*400</f>
        <v>2337.5754760798886</v>
      </c>
      <c r="R12" s="147">
        <f t="shared" ref="R12:S12" si="12">O12*400</f>
        <v>2368.7877380399441</v>
      </c>
      <c r="S12" s="167">
        <f t="shared" si="12"/>
        <v>2487.5058058522986</v>
      </c>
      <c r="T12" s="195">
        <f t="shared" si="5"/>
        <v>5.8439386901997216E-2</v>
      </c>
      <c r="U12" s="195">
        <f t="shared" si="5"/>
        <v>5.9219693450998603E-2</v>
      </c>
      <c r="V12" s="195">
        <f t="shared" si="5"/>
        <v>6.2187645146307466E-2</v>
      </c>
      <c r="W12" s="51">
        <f>T12/J12</f>
        <v>0.58439386901997215</v>
      </c>
      <c r="X12" s="34">
        <f>U12/J12</f>
        <v>0.59219693450998601</v>
      </c>
      <c r="Y12" s="52">
        <f>V12/J12</f>
        <v>0.62187645146307458</v>
      </c>
      <c r="Z12" s="34">
        <f>AVERAGE(W12:Y12)</f>
        <v>0.59948908499767761</v>
      </c>
      <c r="AA12" s="34">
        <f>STDEV(W12:Y12)</f>
        <v>1.977669311847529E-2</v>
      </c>
      <c r="AB12" s="35">
        <f>AA12/Z12</f>
        <v>3.2989246365597975E-2</v>
      </c>
      <c r="AE12" s="5"/>
      <c r="AF12" s="6"/>
      <c r="AG12" s="6"/>
      <c r="AH12" s="6"/>
      <c r="AI12" s="7"/>
    </row>
    <row r="13" spans="1:35" ht="14.65" customHeight="1">
      <c r="A13" s="113" t="s">
        <v>53</v>
      </c>
      <c r="B13" s="234">
        <v>0.47889999999999999</v>
      </c>
      <c r="C13" s="234">
        <v>0</v>
      </c>
      <c r="D13" s="234">
        <v>0</v>
      </c>
      <c r="E13" s="234">
        <v>7.8160999999999996</v>
      </c>
      <c r="F13" s="234">
        <v>0</v>
      </c>
      <c r="G13" s="278"/>
      <c r="H13" s="310"/>
      <c r="I13" s="117" t="s">
        <v>51</v>
      </c>
      <c r="J13" s="130">
        <v>0.1</v>
      </c>
      <c r="K13" s="83">
        <f>B11-K$11</f>
        <v>0.9304</v>
      </c>
      <c r="L13" s="83">
        <f>B34-L$11</f>
        <v>0.9746999999999999</v>
      </c>
      <c r="M13" s="159">
        <f>B57-M$11</f>
        <v>0.96629999999999994</v>
      </c>
      <c r="N13" s="34">
        <f t="shared" si="0"/>
        <v>3.6144914073385976</v>
      </c>
      <c r="O13" s="34">
        <f t="shared" si="1"/>
        <v>3.8202508128193218</v>
      </c>
      <c r="P13" s="34">
        <f t="shared" si="2"/>
        <v>3.781235485369252</v>
      </c>
      <c r="Q13" s="166">
        <f>N13*800</f>
        <v>2891.5931258708779</v>
      </c>
      <c r="R13" s="147">
        <f t="shared" ref="R13:S13" si="13">O13*800</f>
        <v>3056.2006502554573</v>
      </c>
      <c r="S13" s="167">
        <f t="shared" si="13"/>
        <v>3024.9883882954018</v>
      </c>
      <c r="T13" s="195">
        <f t="shared" si="5"/>
        <v>7.2289828146771956E-2</v>
      </c>
      <c r="U13" s="195">
        <f t="shared" si="5"/>
        <v>7.6405016256386432E-2</v>
      </c>
      <c r="V13" s="195">
        <f t="shared" si="5"/>
        <v>7.5624709707385038E-2</v>
      </c>
      <c r="W13" s="51">
        <f>T13/J13</f>
        <v>0.72289828146771951</v>
      </c>
      <c r="X13" s="34">
        <f>U13/J13</f>
        <v>0.76405016256386427</v>
      </c>
      <c r="Y13" s="52">
        <f>V13/J13</f>
        <v>0.75624709707385029</v>
      </c>
      <c r="Z13" s="34">
        <f>AVERAGE(W13:Y13)</f>
        <v>0.74773184703514473</v>
      </c>
      <c r="AA13" s="34">
        <f>STDEV(W13:Y13)</f>
        <v>2.1857525977430885E-2</v>
      </c>
      <c r="AB13" s="35">
        <f>AA13/Z13</f>
        <v>2.9231770806738881E-2</v>
      </c>
      <c r="AE13" s="3"/>
      <c r="AF13" s="3"/>
      <c r="AG13" s="3"/>
      <c r="AH13" s="3"/>
      <c r="AI13" s="3"/>
    </row>
    <row r="14" spans="1:35" ht="14.65" customHeight="1">
      <c r="A14" s="113" t="s">
        <v>54</v>
      </c>
      <c r="B14" s="234">
        <v>0.373</v>
      </c>
      <c r="C14" s="234">
        <v>0</v>
      </c>
      <c r="D14" s="234">
        <v>0</v>
      </c>
      <c r="E14" s="234">
        <v>8.1700999999999997</v>
      </c>
      <c r="F14" s="234">
        <v>0</v>
      </c>
      <c r="G14" s="278"/>
      <c r="H14" s="310"/>
      <c r="I14" s="117" t="s">
        <v>52</v>
      </c>
      <c r="J14" s="130">
        <v>0.1</v>
      </c>
      <c r="K14" s="83">
        <f>B12-K$11</f>
        <v>0.5343</v>
      </c>
      <c r="L14" s="83">
        <f>B35-L$11</f>
        <v>0.56469999999999998</v>
      </c>
      <c r="M14" s="159">
        <f>B58-M$11</f>
        <v>0.54949999999999999</v>
      </c>
      <c r="N14" s="34">
        <f t="shared" si="0"/>
        <v>1.7747329307942405</v>
      </c>
      <c r="O14" s="34">
        <f t="shared" si="1"/>
        <v>1.9159312587087785</v>
      </c>
      <c r="P14" s="34">
        <f t="shared" si="2"/>
        <v>1.8453320947515095</v>
      </c>
      <c r="Q14" s="166">
        <f>N14*1600</f>
        <v>2839.5726892707848</v>
      </c>
      <c r="R14" s="147">
        <f t="shared" ref="R14:S14" si="14">O14*1600</f>
        <v>3065.4900139340457</v>
      </c>
      <c r="S14" s="167">
        <f t="shared" si="14"/>
        <v>2952.5313516024153</v>
      </c>
      <c r="T14" s="195">
        <f t="shared" si="5"/>
        <v>7.0989317231769627E-2</v>
      </c>
      <c r="U14" s="195">
        <f t="shared" si="5"/>
        <v>7.6637250348351144E-2</v>
      </c>
      <c r="V14" s="195">
        <f t="shared" si="5"/>
        <v>7.3813283790060386E-2</v>
      </c>
      <c r="W14" s="51">
        <f>T14/J14</f>
        <v>0.70989317231769622</v>
      </c>
      <c r="X14" s="34">
        <f>U14/J14</f>
        <v>0.76637250348351138</v>
      </c>
      <c r="Y14" s="52">
        <f>V14/J14</f>
        <v>0.7381328379006038</v>
      </c>
      <c r="Z14" s="34">
        <f>AVERAGE(W14:Y14)</f>
        <v>0.7381328379006038</v>
      </c>
      <c r="AA14" s="34">
        <f>STDEV(W14:Y14)</f>
        <v>2.823966558290758E-2</v>
      </c>
      <c r="AB14" s="35">
        <f>AA14/Z14</f>
        <v>3.8258243141203137E-2</v>
      </c>
    </row>
    <row r="15" spans="1:35" ht="14.65" customHeight="1">
      <c r="A15" s="113" t="s">
        <v>55</v>
      </c>
      <c r="B15" s="234">
        <v>6.88E-2</v>
      </c>
      <c r="C15" s="234">
        <v>0</v>
      </c>
      <c r="D15" s="234">
        <v>0</v>
      </c>
      <c r="E15" s="234">
        <v>0</v>
      </c>
      <c r="F15" s="234">
        <v>0</v>
      </c>
      <c r="G15" s="278"/>
      <c r="H15" s="310"/>
      <c r="I15" s="117" t="s">
        <v>53</v>
      </c>
      <c r="J15" s="130">
        <v>0.1</v>
      </c>
      <c r="K15" s="83">
        <f>B13-K$11</f>
        <v>0.45019999999999999</v>
      </c>
      <c r="L15" s="83">
        <f>B36-L$11</f>
        <v>0.46479999999999999</v>
      </c>
      <c r="M15" s="159">
        <f>B59-M$11</f>
        <v>0.45300000000000001</v>
      </c>
      <c r="N15" s="34">
        <f t="shared" si="0"/>
        <v>1.3841151881096145</v>
      </c>
      <c r="O15" s="34">
        <f t="shared" si="1"/>
        <v>1.4519275429633069</v>
      </c>
      <c r="P15" s="34">
        <f t="shared" si="2"/>
        <v>1.3971202972596379</v>
      </c>
      <c r="Q15" s="166">
        <f>N15*2400</f>
        <v>3321.8764514630748</v>
      </c>
      <c r="R15" s="147">
        <f t="shared" ref="R15:S15" si="15">O15*2400</f>
        <v>3484.6261031119366</v>
      </c>
      <c r="S15" s="167">
        <f t="shared" si="15"/>
        <v>3353.0887134231311</v>
      </c>
      <c r="T15" s="195">
        <f t="shared" si="5"/>
        <v>8.3046911286576874E-2</v>
      </c>
      <c r="U15" s="195">
        <f t="shared" si="5"/>
        <v>8.7115652577798422E-2</v>
      </c>
      <c r="V15" s="195">
        <f t="shared" si="5"/>
        <v>8.3827217835578283E-2</v>
      </c>
      <c r="W15" s="51">
        <f>T15/J15</f>
        <v>0.83046911286576874</v>
      </c>
      <c r="X15" s="34">
        <f>U15/J15</f>
        <v>0.87115652577798419</v>
      </c>
      <c r="Y15" s="52">
        <f>V15/J15</f>
        <v>0.83827217835578283</v>
      </c>
      <c r="Z15" s="34">
        <f>AVERAGE(W15:Y15)</f>
        <v>0.84663260566651199</v>
      </c>
      <c r="AA15" s="34">
        <f>STDEV(W15:Y15)</f>
        <v>2.1593724805733905E-2</v>
      </c>
      <c r="AB15" s="35">
        <f>AA15/Z15</f>
        <v>2.5505425448071696E-2</v>
      </c>
    </row>
    <row r="16" spans="1:35" ht="15" customHeight="1" thickBot="1">
      <c r="A16" s="113" t="s">
        <v>56</v>
      </c>
      <c r="B16" s="234">
        <v>2.6991000000000001</v>
      </c>
      <c r="C16" s="234">
        <v>0</v>
      </c>
      <c r="D16" s="234">
        <v>0</v>
      </c>
      <c r="E16" s="234">
        <v>6.0898000000000003</v>
      </c>
      <c r="F16" s="234">
        <v>0</v>
      </c>
      <c r="G16" s="278"/>
      <c r="H16" s="310"/>
      <c r="I16" s="117" t="s">
        <v>54</v>
      </c>
      <c r="J16" s="130">
        <v>0.1</v>
      </c>
      <c r="K16" s="83">
        <f>B14-K$11</f>
        <v>0.34429999999999999</v>
      </c>
      <c r="L16" s="83">
        <f>B37-L$11</f>
        <v>0.35370000000000001</v>
      </c>
      <c r="M16" s="159">
        <f>B60-M$11</f>
        <v>0.3342</v>
      </c>
      <c r="N16" s="34">
        <f t="shared" si="0"/>
        <v>0.89224338132837899</v>
      </c>
      <c r="O16" s="34">
        <f t="shared" si="1"/>
        <v>0.93590339061774275</v>
      </c>
      <c r="P16" s="34">
        <f t="shared" si="2"/>
        <v>0.8453320947515095</v>
      </c>
      <c r="Q16" s="166">
        <f>N16*3200</f>
        <v>2855.1788202508128</v>
      </c>
      <c r="R16" s="147">
        <f t="shared" ref="R16:S16" si="16">O16*3200</f>
        <v>2994.8908499767767</v>
      </c>
      <c r="S16" s="167">
        <f t="shared" si="16"/>
        <v>2705.0627032048305</v>
      </c>
      <c r="T16" s="195">
        <f t="shared" si="5"/>
        <v>7.1379470506270318E-2</v>
      </c>
      <c r="U16" s="195">
        <f t="shared" si="5"/>
        <v>7.487227124941942E-2</v>
      </c>
      <c r="V16" s="195">
        <f t="shared" si="5"/>
        <v>6.7626567580120769E-2</v>
      </c>
      <c r="W16" s="51">
        <f>T16/J16</f>
        <v>0.71379470506270315</v>
      </c>
      <c r="X16" s="34">
        <f>U16/J16</f>
        <v>0.7487227124941942</v>
      </c>
      <c r="Y16" s="52">
        <f>V16/J16</f>
        <v>0.67626567580120767</v>
      </c>
      <c r="Z16" s="34">
        <f>AVERAGE(W16:Y16)</f>
        <v>0.71292769778603493</v>
      </c>
      <c r="AA16" s="34">
        <f>STDEV(W16:Y16)</f>
        <v>3.6236298345658127E-2</v>
      </c>
      <c r="AB16" s="35">
        <f>AA16/Z16</f>
        <v>5.0827452009773684E-2</v>
      </c>
    </row>
    <row r="17" spans="1:30" ht="15" customHeight="1" thickBot="1">
      <c r="A17" s="113" t="s">
        <v>57</v>
      </c>
      <c r="B17" s="234">
        <v>1.7486999999999999</v>
      </c>
      <c r="C17" s="234">
        <v>0</v>
      </c>
      <c r="D17" s="234">
        <v>0</v>
      </c>
      <c r="E17" s="234">
        <v>6.2744</v>
      </c>
      <c r="F17" s="234">
        <v>0</v>
      </c>
      <c r="G17" s="278"/>
      <c r="H17" s="310"/>
      <c r="I17" s="152" t="s">
        <v>55</v>
      </c>
      <c r="J17" s="158">
        <v>0.2</v>
      </c>
      <c r="K17" s="153">
        <f>B15</f>
        <v>6.88E-2</v>
      </c>
      <c r="L17" s="153">
        <f>B38</f>
        <v>6.9000000000000006E-2</v>
      </c>
      <c r="M17" s="124">
        <f>B61</f>
        <v>6.7599999999999993E-2</v>
      </c>
      <c r="N17" s="154">
        <f t="shared" si="0"/>
        <v>-0.38736646539712033</v>
      </c>
      <c r="O17" s="154">
        <f t="shared" si="1"/>
        <v>-0.38643752902926148</v>
      </c>
      <c r="P17" s="154">
        <f t="shared" si="2"/>
        <v>-0.39294008360427318</v>
      </c>
      <c r="Q17" s="164">
        <f>N17*1</f>
        <v>-0.38736646539712033</v>
      </c>
      <c r="R17" s="155">
        <f t="shared" ref="R17:S17" si="17">O17*1</f>
        <v>-0.38643752902926148</v>
      </c>
      <c r="S17" s="165">
        <f t="shared" si="17"/>
        <v>-0.39294008360427318</v>
      </c>
      <c r="T17" s="336">
        <f t="shared" ref="T17:V28" si="18">(Q17/4000)/10</f>
        <v>-9.6841616349280092E-6</v>
      </c>
      <c r="U17" s="336">
        <f t="shared" si="18"/>
        <v>-9.6609382257315376E-6</v>
      </c>
      <c r="V17" s="336">
        <f t="shared" si="18"/>
        <v>-9.8235020901068301E-6</v>
      </c>
      <c r="W17" s="170">
        <f t="shared" ref="W17:W28" si="19">T17/J17</f>
        <v>-4.8420808174640044E-5</v>
      </c>
      <c r="X17" s="154">
        <f t="shared" ref="X17:X28" si="20">U17/J17</f>
        <v>-4.8304691128657685E-5</v>
      </c>
      <c r="Y17" s="171">
        <f t="shared" ref="Y17:Y28" si="21">V17/J17</f>
        <v>-4.9117510450534147E-5</v>
      </c>
      <c r="Z17" s="154">
        <f t="shared" ref="Z17:Z28" si="22">AVERAGE(W17:Y17)</f>
        <v>-4.8614336584610625E-5</v>
      </c>
      <c r="AA17" s="154">
        <f t="shared" ref="AA17:AA28" si="23">STDEV(W17:Y17)</f>
        <v>4.3961204101256605E-7</v>
      </c>
      <c r="AB17" s="156">
        <f t="shared" ref="AB17:AB28" si="24">AA17/Z17</f>
        <v>-9.0428476843954254E-3</v>
      </c>
    </row>
    <row r="18" spans="1:30" ht="15" customHeight="1">
      <c r="A18" s="113" t="s">
        <v>58</v>
      </c>
      <c r="B18" s="234">
        <v>1.2229000000000001</v>
      </c>
      <c r="C18" s="234">
        <v>0</v>
      </c>
      <c r="D18" s="234">
        <v>0</v>
      </c>
      <c r="E18" s="234">
        <v>6.9846000000000004</v>
      </c>
      <c r="F18" s="234">
        <v>0</v>
      </c>
      <c r="G18" s="278"/>
      <c r="H18" s="310"/>
      <c r="I18" s="117" t="s">
        <v>56</v>
      </c>
      <c r="J18" s="130">
        <v>0.2</v>
      </c>
      <c r="K18" s="83">
        <f>B16-K$17</f>
        <v>2.6303000000000001</v>
      </c>
      <c r="L18" s="83">
        <f>B39-L$17</f>
        <v>2.7582</v>
      </c>
      <c r="M18" s="159">
        <f>B62-M$17</f>
        <v>2.6023000000000001</v>
      </c>
      <c r="N18" s="34">
        <f t="shared" si="0"/>
        <v>11.509986065954482</v>
      </c>
      <c r="O18" s="34">
        <f t="shared" si="1"/>
        <v>12.104040873200185</v>
      </c>
      <c r="P18" s="34">
        <f t="shared" si="2"/>
        <v>11.379934974454249</v>
      </c>
      <c r="Q18" s="166">
        <f>N18*400</f>
        <v>4603.9944263817933</v>
      </c>
      <c r="R18" s="147">
        <f t="shared" ref="R18:S18" si="25">O18*400</f>
        <v>4841.6163492800742</v>
      </c>
      <c r="S18" s="167">
        <f t="shared" si="25"/>
        <v>4551.9739897816999</v>
      </c>
      <c r="T18" s="195">
        <f t="shared" si="18"/>
        <v>0.11509986065954483</v>
      </c>
      <c r="U18" s="195">
        <f t="shared" si="18"/>
        <v>0.12104040873200186</v>
      </c>
      <c r="V18" s="195">
        <f t="shared" si="18"/>
        <v>0.11379934974454249</v>
      </c>
      <c r="W18" s="51">
        <f t="shared" si="19"/>
        <v>0.57549930329772414</v>
      </c>
      <c r="X18" s="34">
        <f t="shared" si="20"/>
        <v>0.60520204366000929</v>
      </c>
      <c r="Y18" s="52">
        <f t="shared" si="21"/>
        <v>0.56899674872271244</v>
      </c>
      <c r="Z18" s="34">
        <f t="shared" si="22"/>
        <v>0.58323269856014859</v>
      </c>
      <c r="AA18" s="34">
        <f t="shared" si="23"/>
        <v>1.9301810720443568E-2</v>
      </c>
      <c r="AB18" s="35">
        <f t="shared" si="24"/>
        <v>3.3094527738404877E-2</v>
      </c>
    </row>
    <row r="19" spans="1:30">
      <c r="A19" s="113" t="s">
        <v>59</v>
      </c>
      <c r="B19" s="234">
        <v>0.92430000000000001</v>
      </c>
      <c r="C19" s="234">
        <v>0</v>
      </c>
      <c r="D19" s="234">
        <v>0</v>
      </c>
      <c r="E19" s="234">
        <v>7.4806999999999997</v>
      </c>
      <c r="F19" s="234">
        <v>0</v>
      </c>
      <c r="G19" s="278"/>
      <c r="H19" s="310"/>
      <c r="I19" s="117" t="s">
        <v>57</v>
      </c>
      <c r="J19" s="130">
        <v>0.2</v>
      </c>
      <c r="K19" s="83">
        <f>B17-K$17</f>
        <v>1.6798999999999999</v>
      </c>
      <c r="L19" s="83">
        <f>B40-L$17</f>
        <v>1.7193000000000001</v>
      </c>
      <c r="M19" s="159">
        <f>B63-M$17</f>
        <v>1.7170999999999998</v>
      </c>
      <c r="N19" s="34">
        <f t="shared" si="0"/>
        <v>7.0956804458894558</v>
      </c>
      <c r="O19" s="34">
        <f t="shared" si="1"/>
        <v>7.2786809103576404</v>
      </c>
      <c r="P19" s="34">
        <f t="shared" si="2"/>
        <v>7.2684626103111931</v>
      </c>
      <c r="Q19" s="166">
        <f>N19*800</f>
        <v>5676.5443567115644</v>
      </c>
      <c r="R19" s="147">
        <f t="shared" ref="R19:S19" si="26">O19*800</f>
        <v>5822.944728286112</v>
      </c>
      <c r="S19" s="167">
        <f t="shared" si="26"/>
        <v>5814.7700882489544</v>
      </c>
      <c r="T19" s="195">
        <f t="shared" si="18"/>
        <v>0.14191360891778909</v>
      </c>
      <c r="U19" s="195">
        <f t="shared" si="18"/>
        <v>0.14557361820715281</v>
      </c>
      <c r="V19" s="195">
        <f t="shared" si="18"/>
        <v>0.14536925220622385</v>
      </c>
      <c r="W19" s="51">
        <f t="shared" si="19"/>
        <v>0.7095680445889454</v>
      </c>
      <c r="X19" s="34">
        <f t="shared" si="20"/>
        <v>0.727868091035764</v>
      </c>
      <c r="Y19" s="52">
        <f t="shared" si="21"/>
        <v>0.72684626103111916</v>
      </c>
      <c r="Z19" s="34">
        <f t="shared" si="22"/>
        <v>0.72142746555194293</v>
      </c>
      <c r="AA19" s="34">
        <f t="shared" si="23"/>
        <v>1.0283259858760045E-2</v>
      </c>
      <c r="AB19" s="35">
        <f t="shared" si="24"/>
        <v>1.4254045416600025E-2</v>
      </c>
    </row>
    <row r="20" spans="1:30">
      <c r="A20" s="113" t="s">
        <v>60</v>
      </c>
      <c r="B20" s="234">
        <v>0.73870000000000002</v>
      </c>
      <c r="C20" s="234">
        <v>0</v>
      </c>
      <c r="D20" s="234">
        <v>0</v>
      </c>
      <c r="E20" s="234">
        <v>7.8011999999999997</v>
      </c>
      <c r="F20" s="234">
        <v>0</v>
      </c>
      <c r="G20" s="278"/>
      <c r="H20" s="310"/>
      <c r="I20" s="117" t="s">
        <v>58</v>
      </c>
      <c r="J20" s="130">
        <v>0.2</v>
      </c>
      <c r="K20" s="83">
        <f>B18-K$17</f>
        <v>1.1541000000000001</v>
      </c>
      <c r="L20" s="83">
        <f>B41-L$17</f>
        <v>1.1468</v>
      </c>
      <c r="M20" s="159">
        <f>B64-M$17</f>
        <v>1.1360999999999999</v>
      </c>
      <c r="N20" s="34">
        <f t="shared" si="0"/>
        <v>4.6535067347886674</v>
      </c>
      <c r="O20" s="34">
        <f t="shared" si="1"/>
        <v>4.6196005573618208</v>
      </c>
      <c r="P20" s="34">
        <f t="shared" si="2"/>
        <v>4.5699024616813748</v>
      </c>
      <c r="Q20" s="166">
        <f>N20*1600</f>
        <v>7445.6107756618676</v>
      </c>
      <c r="R20" s="147">
        <f t="shared" ref="R20:S20" si="27">O20*1600</f>
        <v>7391.3608917789134</v>
      </c>
      <c r="S20" s="167">
        <f t="shared" si="27"/>
        <v>7311.8439386902</v>
      </c>
      <c r="T20" s="195">
        <f t="shared" si="18"/>
        <v>0.18614026939154668</v>
      </c>
      <c r="U20" s="195">
        <f t="shared" si="18"/>
        <v>0.18478402229447283</v>
      </c>
      <c r="V20" s="195">
        <f t="shared" si="18"/>
        <v>0.182796098467255</v>
      </c>
      <c r="W20" s="51">
        <f t="shared" si="19"/>
        <v>0.93070134695773332</v>
      </c>
      <c r="X20" s="34">
        <f t="shared" si="20"/>
        <v>0.92392011147236408</v>
      </c>
      <c r="Y20" s="52">
        <f t="shared" si="21"/>
        <v>0.91398049233627499</v>
      </c>
      <c r="Z20" s="34">
        <f t="shared" si="22"/>
        <v>0.92286731692212409</v>
      </c>
      <c r="AA20" s="34">
        <f t="shared" si="23"/>
        <v>8.4099956653821972E-3</v>
      </c>
      <c r="AB20" s="35">
        <f t="shared" si="24"/>
        <v>9.1128979336168991E-3</v>
      </c>
      <c r="AC20" s="4"/>
    </row>
    <row r="21" spans="1:30">
      <c r="A21" s="113" t="s">
        <v>61</v>
      </c>
      <c r="B21" s="234">
        <v>0.1069</v>
      </c>
      <c r="C21" s="234">
        <v>0</v>
      </c>
      <c r="D21" s="234">
        <v>0</v>
      </c>
      <c r="E21" s="234">
        <v>0</v>
      </c>
      <c r="F21" s="234">
        <v>8.0999999999999996E-3</v>
      </c>
      <c r="G21" s="278"/>
      <c r="H21" s="310"/>
      <c r="I21" s="117" t="s">
        <v>59</v>
      </c>
      <c r="J21" s="130">
        <v>0.2</v>
      </c>
      <c r="K21" s="83">
        <f>B19-K$17</f>
        <v>0.85550000000000004</v>
      </c>
      <c r="L21" s="83">
        <f>B42-L$17</f>
        <v>0.81830000000000003</v>
      </c>
      <c r="M21" s="159">
        <f>B65-M$17</f>
        <v>0.81859999999999999</v>
      </c>
      <c r="N21" s="34">
        <f t="shared" si="0"/>
        <v>3.2666047375754763</v>
      </c>
      <c r="O21" s="34">
        <f t="shared" si="1"/>
        <v>3.0938225731537394</v>
      </c>
      <c r="P21" s="34">
        <f t="shared" si="2"/>
        <v>3.0952159777055273</v>
      </c>
      <c r="Q21" s="166">
        <f>N21*2400</f>
        <v>7839.8513701811435</v>
      </c>
      <c r="R21" s="147">
        <f t="shared" ref="R21:S21" si="28">O21*2400</f>
        <v>7425.1741755689745</v>
      </c>
      <c r="S21" s="167">
        <f t="shared" si="28"/>
        <v>7428.5183464932652</v>
      </c>
      <c r="T21" s="195">
        <f t="shared" si="18"/>
        <v>0.19599628425452859</v>
      </c>
      <c r="U21" s="195">
        <f t="shared" si="18"/>
        <v>0.18562935438922437</v>
      </c>
      <c r="V21" s="195">
        <f t="shared" si="18"/>
        <v>0.18571295866233165</v>
      </c>
      <c r="W21" s="51">
        <f t="shared" si="19"/>
        <v>0.97998142127264287</v>
      </c>
      <c r="X21" s="34">
        <f t="shared" si="20"/>
        <v>0.92814677194612183</v>
      </c>
      <c r="Y21" s="52">
        <f t="shared" si="21"/>
        <v>0.9285647933116582</v>
      </c>
      <c r="Z21" s="34">
        <f t="shared" si="22"/>
        <v>0.9455643288434743</v>
      </c>
      <c r="AA21" s="34">
        <f t="shared" si="23"/>
        <v>2.980680918723037E-2</v>
      </c>
      <c r="AB21" s="35">
        <f t="shared" si="24"/>
        <v>3.1522772462966392E-2</v>
      </c>
      <c r="AC21" s="4"/>
    </row>
    <row r="22" spans="1:30" ht="15" customHeight="1" thickBot="1">
      <c r="A22" s="113" t="s">
        <v>62</v>
      </c>
      <c r="B22" s="234">
        <v>3.8490000000000002</v>
      </c>
      <c r="C22" s="234">
        <v>0</v>
      </c>
      <c r="D22" s="234">
        <v>0</v>
      </c>
      <c r="E22" s="234">
        <v>5.9494999999999996</v>
      </c>
      <c r="F22" s="234">
        <v>0</v>
      </c>
      <c r="G22" s="278"/>
      <c r="H22" s="310"/>
      <c r="I22" s="117" t="s">
        <v>60</v>
      </c>
      <c r="J22" s="160">
        <v>0.2</v>
      </c>
      <c r="K22" s="83">
        <f>B20-K$17</f>
        <v>0.66990000000000005</v>
      </c>
      <c r="L22" s="83">
        <f>B43-L$17</f>
        <v>0.65829999999999989</v>
      </c>
      <c r="M22" s="159">
        <f>B66-M$17</f>
        <v>0.67079999999999995</v>
      </c>
      <c r="N22" s="34">
        <f t="shared" si="0"/>
        <v>2.4045517882025083</v>
      </c>
      <c r="O22" s="34">
        <f t="shared" si="1"/>
        <v>2.350673478866697</v>
      </c>
      <c r="P22" s="34">
        <f t="shared" si="2"/>
        <v>2.4087320018578726</v>
      </c>
      <c r="Q22" s="166">
        <f>N22*3200</f>
        <v>7694.5657222480268</v>
      </c>
      <c r="R22" s="147">
        <f t="shared" ref="R22:S22" si="29">O22*3200</f>
        <v>7522.1551323734302</v>
      </c>
      <c r="S22" s="167">
        <f t="shared" si="29"/>
        <v>7707.9424059451921</v>
      </c>
      <c r="T22" s="195">
        <f t="shared" si="18"/>
        <v>0.19236414305620067</v>
      </c>
      <c r="U22" s="195">
        <f t="shared" si="18"/>
        <v>0.18805387830933576</v>
      </c>
      <c r="V22" s="195">
        <f t="shared" si="18"/>
        <v>0.19269856014862979</v>
      </c>
      <c r="W22" s="51">
        <f t="shared" si="19"/>
        <v>0.96182071528100332</v>
      </c>
      <c r="X22" s="34">
        <f t="shared" si="20"/>
        <v>0.94026939154667877</v>
      </c>
      <c r="Y22" s="52">
        <f t="shared" si="21"/>
        <v>0.96349280074314891</v>
      </c>
      <c r="Z22" s="34">
        <f t="shared" si="22"/>
        <v>0.95519430252361026</v>
      </c>
      <c r="AA22" s="34">
        <f t="shared" si="23"/>
        <v>1.2952362456331239E-2</v>
      </c>
      <c r="AB22" s="35">
        <f t="shared" si="24"/>
        <v>1.3559924323366748E-2</v>
      </c>
      <c r="AC22" s="91"/>
      <c r="AD22" s="92"/>
    </row>
    <row r="23" spans="1:30" ht="15" customHeight="1" thickBot="1">
      <c r="A23" s="113" t="s">
        <v>63</v>
      </c>
      <c r="B23" s="234">
        <v>2.3266</v>
      </c>
      <c r="C23" s="234">
        <v>0</v>
      </c>
      <c r="D23" s="234">
        <v>0</v>
      </c>
      <c r="E23" s="234">
        <v>5.7488000000000001</v>
      </c>
      <c r="F23" s="234">
        <v>0</v>
      </c>
      <c r="G23" s="278"/>
      <c r="H23" s="310"/>
      <c r="I23" s="152" t="s">
        <v>61</v>
      </c>
      <c r="J23" s="161">
        <v>0.3</v>
      </c>
      <c r="K23" s="153">
        <f>B21</f>
        <v>0.1069</v>
      </c>
      <c r="L23" s="153">
        <f>B44</f>
        <v>0.10730000000000001</v>
      </c>
      <c r="M23" s="124">
        <f>B67</f>
        <v>0.10680000000000001</v>
      </c>
      <c r="N23" s="154">
        <f t="shared" si="0"/>
        <v>-0.21040408732001861</v>
      </c>
      <c r="O23" s="154">
        <f t="shared" si="1"/>
        <v>-0.20854621458430098</v>
      </c>
      <c r="P23" s="154">
        <f t="shared" si="2"/>
        <v>-0.21086855550394798</v>
      </c>
      <c r="Q23" s="164">
        <f>N23*1</f>
        <v>-0.21040408732001861</v>
      </c>
      <c r="R23" s="155">
        <f t="shared" ref="R23:S23" si="30">O23*1</f>
        <v>-0.20854621458430098</v>
      </c>
      <c r="S23" s="165">
        <f t="shared" si="30"/>
        <v>-0.21086855550394798</v>
      </c>
      <c r="T23" s="336">
        <f t="shared" si="18"/>
        <v>-5.2601021830004657E-6</v>
      </c>
      <c r="U23" s="336">
        <f t="shared" si="18"/>
        <v>-5.2136553646075242E-6</v>
      </c>
      <c r="V23" s="336">
        <f t="shared" si="18"/>
        <v>-5.2717138875986998E-6</v>
      </c>
      <c r="W23" s="170">
        <f t="shared" si="19"/>
        <v>-1.7533673943334885E-5</v>
      </c>
      <c r="X23" s="154">
        <f t="shared" si="20"/>
        <v>-1.7378851215358415E-5</v>
      </c>
      <c r="Y23" s="171">
        <f t="shared" si="21"/>
        <v>-1.7572379625328999E-5</v>
      </c>
      <c r="Z23" s="154">
        <f t="shared" si="22"/>
        <v>-1.7494968261340767E-5</v>
      </c>
      <c r="AA23" s="154">
        <f t="shared" si="23"/>
        <v>1.0240560888158443E-7</v>
      </c>
      <c r="AB23" s="156">
        <f t="shared" si="24"/>
        <v>-5.853432104125254E-3</v>
      </c>
      <c r="AC23" s="91"/>
      <c r="AD23" s="92"/>
    </row>
    <row r="24" spans="1:30" ht="15" customHeight="1">
      <c r="A24" s="113" t="s">
        <v>64</v>
      </c>
      <c r="B24" s="234">
        <v>1.5527</v>
      </c>
      <c r="C24" s="234">
        <v>0</v>
      </c>
      <c r="D24" s="234">
        <v>0</v>
      </c>
      <c r="E24" s="234">
        <v>6.4371</v>
      </c>
      <c r="F24" s="234">
        <v>0</v>
      </c>
      <c r="G24" s="278"/>
      <c r="H24" s="310"/>
      <c r="I24" s="117" t="s">
        <v>62</v>
      </c>
      <c r="J24" s="130">
        <v>0.3</v>
      </c>
      <c r="K24" s="83">
        <f>B22-K$23</f>
        <v>3.7421000000000002</v>
      </c>
      <c r="L24" s="83">
        <f>B45-L$23</f>
        <v>3.7532999999999999</v>
      </c>
      <c r="M24" s="159">
        <f>B68-M$23</f>
        <v>3.6834999999999996</v>
      </c>
      <c r="N24" s="34">
        <f t="shared" si="0"/>
        <v>16.67394333488156</v>
      </c>
      <c r="O24" s="34">
        <f t="shared" si="1"/>
        <v>16.725963771481652</v>
      </c>
      <c r="P24" s="34">
        <f t="shared" si="2"/>
        <v>16.401764979098928</v>
      </c>
      <c r="Q24" s="166">
        <f>N24*400</f>
        <v>6669.577333952624</v>
      </c>
      <c r="R24" s="147">
        <f t="shared" ref="R24:S24" si="31">O24*400</f>
        <v>6690.3855085926607</v>
      </c>
      <c r="S24" s="167">
        <f t="shared" si="31"/>
        <v>6560.705991639571</v>
      </c>
      <c r="T24" s="195">
        <f t="shared" si="18"/>
        <v>0.16673943334881561</v>
      </c>
      <c r="U24" s="195">
        <f t="shared" si="18"/>
        <v>0.1672596377148165</v>
      </c>
      <c r="V24" s="195">
        <f t="shared" si="18"/>
        <v>0.16401764979098926</v>
      </c>
      <c r="W24" s="51">
        <f t="shared" si="19"/>
        <v>0.55579811116271871</v>
      </c>
      <c r="X24" s="34">
        <f t="shared" si="20"/>
        <v>0.55753212571605504</v>
      </c>
      <c r="Y24" s="52">
        <f t="shared" si="21"/>
        <v>0.54672549930329761</v>
      </c>
      <c r="Z24" s="34">
        <f t="shared" si="22"/>
        <v>0.55335191206069057</v>
      </c>
      <c r="AA24" s="34">
        <f t="shared" si="23"/>
        <v>5.803766978549319E-3</v>
      </c>
      <c r="AB24" s="35">
        <f t="shared" si="24"/>
        <v>1.0488383345303725E-2</v>
      </c>
      <c r="AC24" s="91"/>
      <c r="AD24" s="93"/>
    </row>
    <row r="25" spans="1:30" ht="15" customHeight="1">
      <c r="A25" s="113" t="s">
        <v>65</v>
      </c>
      <c r="B25" s="234">
        <v>1.1796</v>
      </c>
      <c r="C25" s="234">
        <v>0</v>
      </c>
      <c r="D25" s="234">
        <v>0</v>
      </c>
      <c r="E25" s="234">
        <v>6.9071999999999996</v>
      </c>
      <c r="F25" s="234">
        <v>0</v>
      </c>
      <c r="G25" s="278"/>
      <c r="H25" s="310"/>
      <c r="I25" s="117" t="s">
        <v>63</v>
      </c>
      <c r="J25" s="130">
        <v>0.3</v>
      </c>
      <c r="K25" s="83">
        <f>B23-K$23</f>
        <v>2.2197</v>
      </c>
      <c r="L25" s="83">
        <f>B46-L$23</f>
        <v>2.1962999999999999</v>
      </c>
      <c r="M25" s="159">
        <f>B69-M$23</f>
        <v>2.1127000000000002</v>
      </c>
      <c r="N25" s="34">
        <f t="shared" si="0"/>
        <v>9.6028797027403616</v>
      </c>
      <c r="O25" s="34">
        <f t="shared" si="1"/>
        <v>9.4941941477008811</v>
      </c>
      <c r="P25" s="34">
        <f t="shared" si="2"/>
        <v>9.1058987459359049</v>
      </c>
      <c r="Q25" s="166">
        <f t="shared" ref="Q25:S25" si="32">N25*800</f>
        <v>7682.3037621922895</v>
      </c>
      <c r="R25" s="147">
        <f t="shared" si="32"/>
        <v>7595.3553181607049</v>
      </c>
      <c r="S25" s="167">
        <f t="shared" si="32"/>
        <v>7284.7189967487238</v>
      </c>
      <c r="T25" s="195">
        <f t="shared" si="18"/>
        <v>0.19205759405480724</v>
      </c>
      <c r="U25" s="195">
        <f t="shared" si="18"/>
        <v>0.18988388295401762</v>
      </c>
      <c r="V25" s="195">
        <f t="shared" si="18"/>
        <v>0.18211797491871812</v>
      </c>
      <c r="W25" s="51">
        <f t="shared" si="19"/>
        <v>0.64019198018269086</v>
      </c>
      <c r="X25" s="34">
        <f t="shared" si="20"/>
        <v>0.63294627651339208</v>
      </c>
      <c r="Y25" s="52">
        <f t="shared" si="21"/>
        <v>0.60705991639572709</v>
      </c>
      <c r="Z25" s="34">
        <f t="shared" si="22"/>
        <v>0.62673272436393668</v>
      </c>
      <c r="AA25" s="34">
        <f t="shared" si="23"/>
        <v>1.7418082139872927E-2</v>
      </c>
      <c r="AB25" s="35">
        <f t="shared" si="24"/>
        <v>2.7791882349131082E-2</v>
      </c>
      <c r="AC25" s="91"/>
      <c r="AD25" s="92"/>
    </row>
    <row r="26" spans="1:30" ht="15" customHeight="1">
      <c r="A26" s="113" t="s">
        <v>66</v>
      </c>
      <c r="B26" s="234">
        <v>0.99319999999999997</v>
      </c>
      <c r="C26" s="234">
        <v>0</v>
      </c>
      <c r="D26" s="234">
        <v>0</v>
      </c>
      <c r="E26" s="234">
        <v>7.4360999999999997</v>
      </c>
      <c r="F26" s="234">
        <v>0</v>
      </c>
      <c r="G26" s="278"/>
      <c r="H26" s="310"/>
      <c r="I26" s="117" t="s">
        <v>64</v>
      </c>
      <c r="J26" s="130">
        <v>0.3</v>
      </c>
      <c r="K26" s="83">
        <f>B24-K$23</f>
        <v>1.4458</v>
      </c>
      <c r="L26" s="83">
        <f>B47-L$23</f>
        <v>1.5159</v>
      </c>
      <c r="M26" s="159">
        <f>B70-M$23</f>
        <v>1.5786</v>
      </c>
      <c r="N26" s="34">
        <f t="shared" si="0"/>
        <v>6.0083604273107296</v>
      </c>
      <c r="O26" s="34">
        <f t="shared" si="1"/>
        <v>6.3339526242452404</v>
      </c>
      <c r="P26" s="34">
        <f t="shared" si="2"/>
        <v>6.6251741755689739</v>
      </c>
      <c r="Q26" s="166">
        <f>N26*1600</f>
        <v>9613.3766836971681</v>
      </c>
      <c r="R26" s="147">
        <f t="shared" ref="R26:S26" si="33">O26*1600</f>
        <v>10134.324198792385</v>
      </c>
      <c r="S26" s="167">
        <f t="shared" si="33"/>
        <v>10600.278680910358</v>
      </c>
      <c r="T26" s="195">
        <f t="shared" si="18"/>
        <v>0.24033441709242923</v>
      </c>
      <c r="U26" s="195">
        <f t="shared" si="18"/>
        <v>0.25335810496980959</v>
      </c>
      <c r="V26" s="195">
        <f t="shared" si="18"/>
        <v>0.26500696702275894</v>
      </c>
      <c r="W26" s="51">
        <f t="shared" si="19"/>
        <v>0.80111472364143077</v>
      </c>
      <c r="X26" s="34">
        <f t="shared" si="20"/>
        <v>0.84452701656603202</v>
      </c>
      <c r="Y26" s="52">
        <f t="shared" si="21"/>
        <v>0.88335655674252989</v>
      </c>
      <c r="Z26" s="34">
        <f t="shared" si="22"/>
        <v>0.84299943231666419</v>
      </c>
      <c r="AA26" s="34">
        <f t="shared" si="23"/>
        <v>4.1142191399905374E-2</v>
      </c>
      <c r="AB26" s="35">
        <f t="shared" si="24"/>
        <v>4.8804530374168424E-2</v>
      </c>
      <c r="AC26" s="91"/>
      <c r="AD26" s="92"/>
    </row>
    <row r="27" spans="1:30" ht="15" customHeight="1">
      <c r="F27" s="39"/>
      <c r="G27" s="278"/>
      <c r="H27" s="310"/>
      <c r="I27" s="117" t="s">
        <v>65</v>
      </c>
      <c r="J27" s="130">
        <v>0.3</v>
      </c>
      <c r="K27" s="83">
        <f>B25-K$23</f>
        <v>1.0727</v>
      </c>
      <c r="L27" s="83">
        <f>B48-L$23</f>
        <v>1.0944</v>
      </c>
      <c r="M27" s="159">
        <f>B71-M$23</f>
        <v>1.081</v>
      </c>
      <c r="N27" s="34">
        <f t="shared" si="0"/>
        <v>4.2754296330701349</v>
      </c>
      <c r="O27" s="34">
        <f t="shared" si="1"/>
        <v>4.3762192289828148</v>
      </c>
      <c r="P27" s="34">
        <f t="shared" si="2"/>
        <v>4.3139804923362748</v>
      </c>
      <c r="Q27" s="166">
        <f>N27*2400</f>
        <v>10261.031119368325</v>
      </c>
      <c r="R27" s="147">
        <f t="shared" ref="R27:S27" si="34">O27*2400</f>
        <v>10502.926149558756</v>
      </c>
      <c r="S27" s="167">
        <f t="shared" si="34"/>
        <v>10353.55318160706</v>
      </c>
      <c r="T27" s="195">
        <f t="shared" si="18"/>
        <v>0.25652577798420811</v>
      </c>
      <c r="U27" s="195">
        <f t="shared" si="18"/>
        <v>0.26257315373896895</v>
      </c>
      <c r="V27" s="195">
        <f t="shared" si="18"/>
        <v>0.25883882954017651</v>
      </c>
      <c r="W27" s="51">
        <f t="shared" si="19"/>
        <v>0.85508592661402705</v>
      </c>
      <c r="X27" s="34">
        <f t="shared" si="20"/>
        <v>0.87524384579656322</v>
      </c>
      <c r="Y27" s="52">
        <f t="shared" si="21"/>
        <v>0.86279609846725502</v>
      </c>
      <c r="Z27" s="34">
        <f t="shared" si="22"/>
        <v>0.86437529029261517</v>
      </c>
      <c r="AA27" s="34">
        <f t="shared" si="23"/>
        <v>1.0171322999412518E-2</v>
      </c>
      <c r="AB27" s="35">
        <f t="shared" si="24"/>
        <v>1.1767253314204806E-2</v>
      </c>
      <c r="AC27" s="91"/>
      <c r="AD27" s="92"/>
    </row>
    <row r="28" spans="1:30" ht="15" customHeight="1" thickBot="1">
      <c r="F28" s="30"/>
      <c r="G28" s="278"/>
      <c r="H28" s="301"/>
      <c r="I28" s="119" t="s">
        <v>66</v>
      </c>
      <c r="J28" s="131">
        <v>0.3</v>
      </c>
      <c r="K28" s="64">
        <f>B26-K$23</f>
        <v>0.88629999999999998</v>
      </c>
      <c r="L28" s="64">
        <f>B49-L$23</f>
        <v>0.8842000000000001</v>
      </c>
      <c r="M28" s="63">
        <f>B72-M$23</f>
        <v>0.87209999999999999</v>
      </c>
      <c r="N28" s="58">
        <f t="shared" si="0"/>
        <v>3.4096609382257315</v>
      </c>
      <c r="O28" s="58">
        <f t="shared" si="1"/>
        <v>3.3999071063632149</v>
      </c>
      <c r="P28" s="58">
        <f t="shared" si="2"/>
        <v>3.3437064561077565</v>
      </c>
      <c r="Q28" s="168">
        <f>N28*3200</f>
        <v>10910.915002322341</v>
      </c>
      <c r="R28" s="150">
        <f t="shared" ref="R28:S28" si="35">O28*3200</f>
        <v>10879.702740362287</v>
      </c>
      <c r="S28" s="169">
        <f t="shared" si="35"/>
        <v>10699.86065954482</v>
      </c>
      <c r="T28" s="197">
        <f t="shared" si="18"/>
        <v>0.27277287505805853</v>
      </c>
      <c r="U28" s="197">
        <f t="shared" si="18"/>
        <v>0.27199256850905718</v>
      </c>
      <c r="V28" s="197">
        <f t="shared" si="18"/>
        <v>0.26749651648862049</v>
      </c>
      <c r="W28" s="57">
        <f t="shared" si="19"/>
        <v>0.90924291686019509</v>
      </c>
      <c r="X28" s="58">
        <f t="shared" si="20"/>
        <v>0.90664189503019066</v>
      </c>
      <c r="Y28" s="59">
        <f t="shared" si="21"/>
        <v>0.89165505496206832</v>
      </c>
      <c r="Z28" s="58">
        <f t="shared" si="22"/>
        <v>0.90251328895081795</v>
      </c>
      <c r="AA28" s="58">
        <f t="shared" si="23"/>
        <v>9.4930112533310219E-3</v>
      </c>
      <c r="AB28" s="136">
        <f t="shared" si="24"/>
        <v>1.0518417146374383E-2</v>
      </c>
      <c r="AD28" s="92"/>
    </row>
    <row r="29" spans="1:30" ht="15" customHeight="1">
      <c r="A29" s="110" t="s">
        <v>166</v>
      </c>
      <c r="B29" s="111"/>
      <c r="C29" s="111"/>
      <c r="D29" s="111"/>
      <c r="E29" s="111"/>
      <c r="F29" s="111"/>
      <c r="G29" s="278"/>
      <c r="H29" s="95"/>
      <c r="AD29" s="92"/>
    </row>
    <row r="30" spans="1:30" ht="15" customHeight="1">
      <c r="A30" s="112" t="s">
        <v>37</v>
      </c>
      <c r="B30" s="282">
        <v>0</v>
      </c>
      <c r="C30" s="282">
        <v>0</v>
      </c>
      <c r="D30" s="282">
        <v>0</v>
      </c>
      <c r="E30" s="282">
        <v>0</v>
      </c>
      <c r="F30" s="282">
        <v>0</v>
      </c>
      <c r="G30" s="278"/>
      <c r="H30" s="95"/>
      <c r="I30" s="20"/>
      <c r="J30" s="20"/>
      <c r="U30"/>
      <c r="V30"/>
    </row>
    <row r="31" spans="1:30" ht="15" customHeight="1">
      <c r="A31" s="112" t="s">
        <v>48</v>
      </c>
      <c r="B31" s="282">
        <v>0</v>
      </c>
      <c r="C31" s="282">
        <v>0</v>
      </c>
      <c r="D31" s="282">
        <v>0</v>
      </c>
      <c r="E31" s="282">
        <v>7.3497000000000003</v>
      </c>
      <c r="F31" s="282">
        <v>0</v>
      </c>
      <c r="G31" s="278"/>
      <c r="H31" s="36"/>
      <c r="I31" s="20"/>
      <c r="J31" s="20"/>
    </row>
    <row r="32" spans="1:30" ht="15" customHeight="1">
      <c r="A32" s="112" t="s">
        <v>49</v>
      </c>
      <c r="B32" s="282">
        <v>2.3699999999999999E-2</v>
      </c>
      <c r="C32" s="282">
        <v>0</v>
      </c>
      <c r="D32" s="282">
        <v>0</v>
      </c>
      <c r="E32" s="282">
        <v>0</v>
      </c>
      <c r="F32" s="282">
        <v>0</v>
      </c>
      <c r="G32" s="278"/>
      <c r="I32" s="20"/>
      <c r="J32" s="20"/>
    </row>
    <row r="33" spans="1:22" ht="15" customHeight="1">
      <c r="A33" s="112" t="s">
        <v>50</v>
      </c>
      <c r="B33" s="282">
        <v>1.4509000000000001</v>
      </c>
      <c r="C33" s="282">
        <v>0</v>
      </c>
      <c r="D33" s="282">
        <v>0</v>
      </c>
      <c r="E33" s="282">
        <v>5.8471000000000002</v>
      </c>
      <c r="F33" s="282">
        <v>0</v>
      </c>
      <c r="G33" s="278"/>
      <c r="I33" s="54"/>
      <c r="J33" s="54"/>
      <c r="K33" s="54"/>
      <c r="L33" s="34"/>
      <c r="M33" s="34"/>
      <c r="N33" s="34"/>
      <c r="O33" s="34"/>
      <c r="P33" s="34"/>
      <c r="Q33" s="34"/>
      <c r="R33" s="89"/>
      <c r="S33" s="34"/>
      <c r="T33" s="94"/>
    </row>
    <row r="34" spans="1:22" ht="15" customHeight="1">
      <c r="A34" s="112" t="s">
        <v>51</v>
      </c>
      <c r="B34" s="282">
        <v>0.99839999999999995</v>
      </c>
      <c r="C34" s="282">
        <v>0</v>
      </c>
      <c r="D34" s="282">
        <v>0</v>
      </c>
      <c r="E34" s="282">
        <v>6.7595000000000001</v>
      </c>
      <c r="F34" s="282">
        <v>0</v>
      </c>
      <c r="G34" s="278"/>
      <c r="I34" s="54"/>
      <c r="J34" s="54"/>
      <c r="K34" s="54"/>
      <c r="L34" s="34"/>
      <c r="M34" s="34"/>
      <c r="N34" s="34"/>
      <c r="O34" s="34"/>
      <c r="P34" s="34"/>
      <c r="Q34" s="34"/>
      <c r="R34" s="89"/>
      <c r="S34" s="34"/>
      <c r="T34" s="94"/>
    </row>
    <row r="35" spans="1:22" ht="15" customHeight="1">
      <c r="A35" s="112" t="s">
        <v>52</v>
      </c>
      <c r="B35" s="282">
        <v>0.58840000000000003</v>
      </c>
      <c r="C35" s="282">
        <v>0</v>
      </c>
      <c r="D35" s="282">
        <v>0</v>
      </c>
      <c r="E35" s="282">
        <v>7.4364999999999997</v>
      </c>
      <c r="F35" s="282">
        <v>0</v>
      </c>
      <c r="G35" s="278"/>
      <c r="I35" s="54"/>
      <c r="J35" s="54"/>
      <c r="K35" s="54"/>
      <c r="L35" s="34"/>
      <c r="M35" s="34"/>
      <c r="N35" s="34"/>
      <c r="O35" s="34"/>
      <c r="P35" s="34"/>
      <c r="Q35" s="34"/>
    </row>
    <row r="36" spans="1:22" ht="15" customHeight="1">
      <c r="A36" s="112" t="s">
        <v>53</v>
      </c>
      <c r="B36" s="282">
        <v>0.48849999999999999</v>
      </c>
      <c r="C36" s="282">
        <v>0</v>
      </c>
      <c r="D36" s="282">
        <v>0</v>
      </c>
      <c r="E36" s="282">
        <v>7.9749999999999996</v>
      </c>
      <c r="F36" s="282">
        <v>0</v>
      </c>
      <c r="G36" s="278"/>
      <c r="I36" s="54"/>
      <c r="J36" s="54"/>
      <c r="K36" s="54"/>
      <c r="L36" s="34"/>
      <c r="M36" s="34"/>
      <c r="N36" s="34"/>
      <c r="O36" s="34"/>
      <c r="P36" s="34"/>
      <c r="Q36" s="34"/>
      <c r="R36" s="37"/>
      <c r="S36" s="32"/>
      <c r="T36" s="38"/>
    </row>
    <row r="37" spans="1:22" ht="15" customHeight="1">
      <c r="A37" s="112" t="s">
        <v>54</v>
      </c>
      <c r="B37" s="282">
        <v>0.37740000000000001</v>
      </c>
      <c r="C37" s="282">
        <v>0</v>
      </c>
      <c r="D37" s="282">
        <v>0</v>
      </c>
      <c r="E37" s="282">
        <v>8.2337000000000007</v>
      </c>
      <c r="F37" s="282">
        <v>0</v>
      </c>
      <c r="G37" s="278"/>
      <c r="I37" s="54"/>
      <c r="J37" s="54"/>
      <c r="K37" s="54"/>
      <c r="L37" s="34"/>
      <c r="M37" s="34"/>
      <c r="N37" s="34"/>
      <c r="O37" s="34"/>
      <c r="P37" s="34"/>
      <c r="Q37" s="34"/>
    </row>
    <row r="38" spans="1:22" ht="15.75" customHeight="1">
      <c r="A38" s="112" t="s">
        <v>55</v>
      </c>
      <c r="B38" s="282">
        <v>6.9000000000000006E-2</v>
      </c>
      <c r="C38" s="282">
        <v>0</v>
      </c>
      <c r="D38" s="282">
        <v>0</v>
      </c>
      <c r="E38" s="282">
        <v>0</v>
      </c>
      <c r="F38" s="282">
        <v>7.1000000000000004E-3</v>
      </c>
      <c r="G38" s="278"/>
      <c r="I38" s="54"/>
      <c r="J38" s="54"/>
      <c r="K38" s="54"/>
      <c r="L38" s="34"/>
      <c r="M38" s="34"/>
      <c r="N38" s="34"/>
      <c r="O38" s="34"/>
      <c r="P38" s="34"/>
      <c r="Q38" s="30"/>
    </row>
    <row r="39" spans="1:22" ht="15" customHeight="1">
      <c r="A39" s="112" t="s">
        <v>56</v>
      </c>
      <c r="B39" s="282">
        <v>2.8271999999999999</v>
      </c>
      <c r="C39" s="282">
        <v>0</v>
      </c>
      <c r="D39" s="282">
        <v>9.2899999999999996E-2</v>
      </c>
      <c r="E39" s="282">
        <v>6.3551000000000002</v>
      </c>
      <c r="F39" s="282">
        <v>0</v>
      </c>
      <c r="G39" s="278"/>
      <c r="I39" s="20"/>
      <c r="J39" s="20"/>
    </row>
    <row r="40" spans="1:22" ht="15" customHeight="1">
      <c r="A40" s="112" t="s">
        <v>57</v>
      </c>
      <c r="B40" s="282">
        <v>1.7883</v>
      </c>
      <c r="C40" s="282">
        <v>0</v>
      </c>
      <c r="D40" s="282">
        <v>0</v>
      </c>
      <c r="E40" s="282">
        <v>6.4382999999999999</v>
      </c>
      <c r="F40" s="282">
        <v>0</v>
      </c>
      <c r="G40" s="278"/>
      <c r="I40" s="101"/>
      <c r="J40" s="101"/>
      <c r="K40" s="101"/>
      <c r="L40" s="43"/>
      <c r="M40" s="43"/>
      <c r="N40" s="43"/>
      <c r="O40" s="32"/>
      <c r="P40" s="32"/>
      <c r="Q40" s="83"/>
    </row>
    <row r="41" spans="1:22" ht="15.75" customHeight="1">
      <c r="A41" s="112" t="s">
        <v>58</v>
      </c>
      <c r="B41" s="282">
        <v>1.2158</v>
      </c>
      <c r="C41" s="282">
        <v>0</v>
      </c>
      <c r="D41" s="282">
        <v>0</v>
      </c>
      <c r="E41" s="282">
        <v>6.9493999999999998</v>
      </c>
      <c r="F41" s="282">
        <v>0</v>
      </c>
      <c r="G41" s="278"/>
      <c r="I41" s="101"/>
      <c r="J41" s="30"/>
      <c r="K41" s="101"/>
      <c r="L41" s="43"/>
      <c r="M41" s="43"/>
      <c r="N41" s="43"/>
    </row>
    <row r="42" spans="1:22" ht="14.45" customHeight="1">
      <c r="A42" s="112" t="s">
        <v>59</v>
      </c>
      <c r="B42" s="282">
        <v>0.88729999999999998</v>
      </c>
      <c r="C42" s="282">
        <v>0</v>
      </c>
      <c r="D42" s="282">
        <v>0</v>
      </c>
      <c r="E42" s="282">
        <v>7.1881000000000004</v>
      </c>
      <c r="F42" s="282">
        <v>0</v>
      </c>
      <c r="G42" s="278"/>
      <c r="I42" s="102"/>
      <c r="J42" s="102"/>
      <c r="K42" s="102"/>
    </row>
    <row r="43" spans="1:22" ht="15" customHeight="1">
      <c r="A43" s="112" t="s">
        <v>60</v>
      </c>
      <c r="B43" s="282">
        <v>0.72729999999999995</v>
      </c>
      <c r="C43" s="282">
        <v>0</v>
      </c>
      <c r="D43" s="282">
        <v>0</v>
      </c>
      <c r="E43" s="282">
        <v>7.7314999999999996</v>
      </c>
      <c r="F43" s="282">
        <v>0</v>
      </c>
      <c r="G43" s="278"/>
      <c r="I43" s="103"/>
      <c r="J43" s="103"/>
      <c r="K43" s="103"/>
    </row>
    <row r="44" spans="1:22" ht="15.75">
      <c r="A44" s="112" t="s">
        <v>61</v>
      </c>
      <c r="B44" s="282">
        <v>0.10730000000000001</v>
      </c>
      <c r="C44" s="282">
        <v>0</v>
      </c>
      <c r="D44" s="282">
        <v>0</v>
      </c>
      <c r="E44" s="282">
        <v>0</v>
      </c>
      <c r="F44" s="282">
        <v>5.0000000000000001E-3</v>
      </c>
      <c r="G44" s="278"/>
      <c r="I44" s="271" t="s">
        <v>68</v>
      </c>
      <c r="J44" s="103"/>
      <c r="K44" s="103"/>
      <c r="U44"/>
      <c r="V44"/>
    </row>
    <row r="45" spans="1:22" ht="15.75">
      <c r="A45" s="112" t="s">
        <v>62</v>
      </c>
      <c r="B45" s="282">
        <v>3.8605999999999998</v>
      </c>
      <c r="C45" s="282">
        <v>0</v>
      </c>
      <c r="D45" s="282">
        <v>2.58E-2</v>
      </c>
      <c r="E45" s="282">
        <v>5.9859</v>
      </c>
      <c r="F45" s="282">
        <v>0</v>
      </c>
      <c r="G45" s="278"/>
      <c r="J45" s="103"/>
      <c r="K45" s="103"/>
      <c r="U45"/>
      <c r="V45"/>
    </row>
    <row r="46" spans="1:22" ht="15.75">
      <c r="A46" s="112" t="s">
        <v>63</v>
      </c>
      <c r="B46" s="282">
        <v>2.3035999999999999</v>
      </c>
      <c r="C46" s="282">
        <v>0</v>
      </c>
      <c r="D46" s="282">
        <v>0</v>
      </c>
      <c r="E46" s="282">
        <v>5.7024999999999997</v>
      </c>
      <c r="F46" s="282">
        <v>0</v>
      </c>
      <c r="G46" s="278"/>
      <c r="I46" s="103"/>
      <c r="K46" s="103"/>
      <c r="U46"/>
      <c r="V46"/>
    </row>
    <row r="47" spans="1:22" ht="15.75">
      <c r="A47" s="112" t="s">
        <v>64</v>
      </c>
      <c r="B47" s="282">
        <v>1.6232</v>
      </c>
      <c r="C47" s="282">
        <v>0</v>
      </c>
      <c r="D47" s="282">
        <v>0</v>
      </c>
      <c r="E47" s="282">
        <v>6.7161</v>
      </c>
      <c r="F47" s="282">
        <v>0</v>
      </c>
      <c r="G47" s="278"/>
      <c r="I47"/>
      <c r="J47" s="143"/>
      <c r="K47" s="103"/>
      <c r="M47" s="144" t="s">
        <v>75</v>
      </c>
      <c r="R47"/>
      <c r="U47"/>
      <c r="V47"/>
    </row>
    <row r="48" spans="1:22" ht="14.25" customHeight="1">
      <c r="A48" s="112" t="s">
        <v>65</v>
      </c>
      <c r="B48" s="282">
        <v>1.2017</v>
      </c>
      <c r="C48" s="282">
        <v>0</v>
      </c>
      <c r="D48" s="282">
        <v>0</v>
      </c>
      <c r="E48" s="282">
        <v>7.0206999999999997</v>
      </c>
      <c r="F48" s="282">
        <v>0</v>
      </c>
      <c r="G48" s="278"/>
      <c r="I48" s="103"/>
      <c r="J48" s="143"/>
      <c r="K48" s="103"/>
      <c r="M48" s="182" t="s">
        <v>97</v>
      </c>
      <c r="N48" s="183" t="s">
        <v>76</v>
      </c>
      <c r="O48" s="184" t="s">
        <v>77</v>
      </c>
      <c r="P48" s="183" t="s">
        <v>78</v>
      </c>
      <c r="Q48" s="184" t="s">
        <v>79</v>
      </c>
      <c r="R48" s="183"/>
      <c r="U48"/>
      <c r="V48"/>
    </row>
    <row r="49" spans="1:24" ht="15.75">
      <c r="A49" s="112" t="s">
        <v>66</v>
      </c>
      <c r="B49" s="282">
        <v>0.99150000000000005</v>
      </c>
      <c r="C49" s="282">
        <v>0</v>
      </c>
      <c r="D49" s="282">
        <v>0</v>
      </c>
      <c r="E49" s="282">
        <v>7.4081999999999999</v>
      </c>
      <c r="F49" s="282">
        <v>0</v>
      </c>
      <c r="G49" s="278"/>
      <c r="I49" s="29"/>
      <c r="J49" s="103"/>
      <c r="K49" s="103"/>
      <c r="L49" s="103"/>
      <c r="M49" s="180" t="s">
        <v>89</v>
      </c>
      <c r="N49" s="180">
        <v>-1.4829999999999999E-2</v>
      </c>
      <c r="O49" s="181" t="s">
        <v>81</v>
      </c>
      <c r="P49" s="181" t="s">
        <v>98</v>
      </c>
      <c r="Q49" s="180">
        <v>4.0000000000000002E-4</v>
      </c>
      <c r="R49" s="180" t="s">
        <v>84</v>
      </c>
      <c r="U49"/>
      <c r="X49" s="143"/>
    </row>
    <row r="50" spans="1:24" ht="15.75">
      <c r="G50" s="278"/>
      <c r="I50" s="29"/>
      <c r="J50" s="103"/>
      <c r="K50" s="103"/>
      <c r="L50" s="103"/>
      <c r="M50" s="180" t="s">
        <v>99</v>
      </c>
      <c r="N50" s="180">
        <v>-1.387E-2</v>
      </c>
      <c r="O50" s="181" t="s">
        <v>81</v>
      </c>
      <c r="P50" s="181" t="s">
        <v>98</v>
      </c>
      <c r="Q50" s="180">
        <v>5.9999999999999995E-4</v>
      </c>
      <c r="R50" s="180" t="s">
        <v>86</v>
      </c>
      <c r="U50"/>
      <c r="X50" s="143"/>
    </row>
    <row r="51" spans="1:24" ht="15.75">
      <c r="G51" s="278"/>
      <c r="I51" s="29"/>
      <c r="J51" s="103"/>
      <c r="K51" s="103"/>
      <c r="L51" s="103"/>
      <c r="M51" s="180" t="s">
        <v>100</v>
      </c>
      <c r="N51" s="180">
        <v>-2.47E-2</v>
      </c>
      <c r="O51" s="181" t="s">
        <v>81</v>
      </c>
      <c r="P51" s="181" t="s">
        <v>82</v>
      </c>
      <c r="Q51" s="180" t="s">
        <v>83</v>
      </c>
      <c r="R51" s="180" t="s">
        <v>88</v>
      </c>
      <c r="U51"/>
      <c r="X51" s="143"/>
    </row>
    <row r="52" spans="1:24" ht="15.75">
      <c r="A52" s="108" t="s">
        <v>167</v>
      </c>
      <c r="B52" s="279"/>
      <c r="C52" s="279"/>
      <c r="D52" s="279"/>
      <c r="E52" s="279"/>
      <c r="F52" s="280"/>
      <c r="G52" s="278"/>
      <c r="I52" s="29"/>
      <c r="J52" s="103"/>
      <c r="K52"/>
      <c r="L52" s="103"/>
      <c r="M52" s="180" t="s">
        <v>101</v>
      </c>
      <c r="N52" s="180">
        <v>-1.137E-2</v>
      </c>
      <c r="O52" s="181" t="s">
        <v>81</v>
      </c>
      <c r="P52" s="181" t="s">
        <v>102</v>
      </c>
      <c r="Q52" s="180">
        <v>2.0999999999999999E-3</v>
      </c>
      <c r="R52" s="180" t="s">
        <v>103</v>
      </c>
      <c r="U52"/>
      <c r="X52" s="143"/>
    </row>
    <row r="53" spans="1:24" ht="15.75">
      <c r="A53" s="109" t="s">
        <v>37</v>
      </c>
      <c r="B53" s="281">
        <v>0</v>
      </c>
      <c r="C53" s="281">
        <v>0</v>
      </c>
      <c r="D53" s="281">
        <v>0</v>
      </c>
      <c r="E53" s="281">
        <v>0</v>
      </c>
      <c r="F53" s="281">
        <v>0</v>
      </c>
      <c r="G53" s="278"/>
      <c r="I53" s="29"/>
      <c r="J53" s="103"/>
      <c r="K53" s="103"/>
      <c r="L53" s="103"/>
      <c r="M53" s="180" t="s">
        <v>104</v>
      </c>
      <c r="N53" s="180">
        <v>9.6670000000000002E-4</v>
      </c>
      <c r="O53" s="181" t="s">
        <v>92</v>
      </c>
      <c r="P53" s="181" t="s">
        <v>93</v>
      </c>
      <c r="Q53" s="180">
        <v>0.66239999999999999</v>
      </c>
      <c r="R53" s="180" t="s">
        <v>90</v>
      </c>
      <c r="U53"/>
      <c r="X53" s="143"/>
    </row>
    <row r="54" spans="1:24" ht="15.75">
      <c r="A54" s="109" t="s">
        <v>48</v>
      </c>
      <c r="B54" s="281">
        <v>0</v>
      </c>
      <c r="C54" s="281">
        <v>0</v>
      </c>
      <c r="D54" s="281">
        <v>0</v>
      </c>
      <c r="E54" s="281">
        <v>6.8023999999999996</v>
      </c>
      <c r="F54" s="281">
        <v>0</v>
      </c>
      <c r="G54" s="278"/>
      <c r="I54" s="29"/>
      <c r="J54" s="103"/>
      <c r="K54" s="103"/>
      <c r="L54" s="103"/>
      <c r="M54" s="180" t="s">
        <v>105</v>
      </c>
      <c r="N54" s="180">
        <v>-9.8670000000000008E-3</v>
      </c>
      <c r="O54" s="181" t="s">
        <v>81</v>
      </c>
      <c r="P54" s="181" t="s">
        <v>102</v>
      </c>
      <c r="Q54" s="180">
        <v>4.0000000000000001E-3</v>
      </c>
      <c r="R54" s="180" t="s">
        <v>94</v>
      </c>
      <c r="U54"/>
      <c r="X54" s="143"/>
    </row>
    <row r="55" spans="1:24" ht="15.75">
      <c r="A55" s="109" t="s">
        <v>49</v>
      </c>
      <c r="B55" s="281">
        <v>3.1800000000000002E-2</v>
      </c>
      <c r="C55" s="281">
        <v>0</v>
      </c>
      <c r="D55" s="281">
        <v>0</v>
      </c>
      <c r="E55" s="281">
        <v>0</v>
      </c>
      <c r="F55" s="281">
        <v>0</v>
      </c>
      <c r="G55" s="278"/>
      <c r="I55" s="29"/>
      <c r="J55" s="103"/>
      <c r="K55" s="103"/>
      <c r="L55" s="103"/>
      <c r="M55" s="180" t="s">
        <v>106</v>
      </c>
      <c r="N55" s="180">
        <v>3.467E-3</v>
      </c>
      <c r="O55" s="181" t="s">
        <v>92</v>
      </c>
      <c r="P55" s="181" t="s">
        <v>93</v>
      </c>
      <c r="Q55" s="180">
        <v>0.3589</v>
      </c>
      <c r="R55" s="180" t="s">
        <v>107</v>
      </c>
      <c r="U55"/>
      <c r="X55" s="143"/>
    </row>
    <row r="56" spans="1:24" ht="15.75">
      <c r="A56" s="109" t="s">
        <v>50</v>
      </c>
      <c r="B56" s="281">
        <v>1.5228999999999999</v>
      </c>
      <c r="C56" s="281">
        <v>0</v>
      </c>
      <c r="D56" s="281">
        <v>0</v>
      </c>
      <c r="E56" s="281">
        <v>6.1201999999999996</v>
      </c>
      <c r="F56" s="281">
        <v>0</v>
      </c>
      <c r="G56" s="278"/>
      <c r="I56" s="29"/>
      <c r="J56" s="103"/>
      <c r="K56" s="103"/>
      <c r="L56" s="103"/>
      <c r="M56" s="180" t="s">
        <v>108</v>
      </c>
      <c r="N56" s="180">
        <v>-1.0829999999999999E-2</v>
      </c>
      <c r="O56" s="181" t="s">
        <v>81</v>
      </c>
      <c r="P56" s="181" t="s">
        <v>102</v>
      </c>
      <c r="Q56" s="180">
        <v>2.5000000000000001E-3</v>
      </c>
      <c r="R56" s="180" t="s">
        <v>96</v>
      </c>
      <c r="U56"/>
      <c r="X56" s="143"/>
    </row>
    <row r="57" spans="1:24" ht="15.75">
      <c r="A57" s="109" t="s">
        <v>51</v>
      </c>
      <c r="B57" s="281">
        <v>0.99809999999999999</v>
      </c>
      <c r="C57" s="281">
        <v>0</v>
      </c>
      <c r="D57" s="281">
        <v>0</v>
      </c>
      <c r="E57" s="281">
        <v>6.7225999999999999</v>
      </c>
      <c r="F57" s="281">
        <v>0</v>
      </c>
      <c r="G57" s="278"/>
      <c r="I57" s="29"/>
      <c r="J57" s="103"/>
      <c r="K57" s="103"/>
      <c r="L57" s="103"/>
      <c r="M57" s="180" t="s">
        <v>109</v>
      </c>
      <c r="N57" s="180">
        <v>2.5000000000000001E-3</v>
      </c>
      <c r="O57" s="181" t="s">
        <v>92</v>
      </c>
      <c r="P57" s="181" t="s">
        <v>93</v>
      </c>
      <c r="Q57" s="180">
        <v>0.46949999999999997</v>
      </c>
      <c r="R57" s="180" t="s">
        <v>110</v>
      </c>
      <c r="U57"/>
      <c r="X57" s="143"/>
    </row>
    <row r="58" spans="1:24" ht="15.75">
      <c r="A58" s="109" t="s">
        <v>52</v>
      </c>
      <c r="B58" s="281">
        <v>0.58130000000000004</v>
      </c>
      <c r="C58" s="281">
        <v>0</v>
      </c>
      <c r="D58" s="281">
        <v>0</v>
      </c>
      <c r="E58" s="281">
        <v>7.3381999999999996</v>
      </c>
      <c r="F58" s="281">
        <v>0</v>
      </c>
      <c r="G58" s="278"/>
      <c r="J58" s="103"/>
      <c r="K58" s="103"/>
      <c r="L58" s="103"/>
      <c r="M58" s="180" t="s">
        <v>111</v>
      </c>
      <c r="N58" s="180">
        <v>1.333E-2</v>
      </c>
      <c r="O58" s="181" t="s">
        <v>81</v>
      </c>
      <c r="P58" s="181" t="s">
        <v>98</v>
      </c>
      <c r="Q58" s="180">
        <v>6.9999999999999999E-4</v>
      </c>
      <c r="R58" s="180" t="s">
        <v>112</v>
      </c>
      <c r="U58"/>
      <c r="X58" s="143"/>
    </row>
    <row r="59" spans="1:24" ht="15.75">
      <c r="A59" s="109" t="s">
        <v>53</v>
      </c>
      <c r="B59" s="281">
        <v>0.48480000000000001</v>
      </c>
      <c r="C59" s="281">
        <v>0</v>
      </c>
      <c r="D59" s="281">
        <v>0</v>
      </c>
      <c r="E59" s="281">
        <v>7.9192999999999998</v>
      </c>
      <c r="F59" s="281">
        <v>0</v>
      </c>
      <c r="G59" s="278"/>
      <c r="I59" s="29"/>
      <c r="J59" s="103"/>
      <c r="K59" s="103"/>
      <c r="L59" s="103"/>
      <c r="M59"/>
      <c r="N59"/>
      <c r="U59"/>
      <c r="X59" s="143"/>
    </row>
    <row r="60" spans="1:24" ht="15.75" customHeight="1">
      <c r="A60" s="109" t="s">
        <v>54</v>
      </c>
      <c r="B60" s="281">
        <v>0.36599999999999999</v>
      </c>
      <c r="C60" s="281">
        <v>0</v>
      </c>
      <c r="D60" s="281">
        <v>0</v>
      </c>
      <c r="E60" s="281">
        <v>8.1514000000000006</v>
      </c>
      <c r="F60" s="281">
        <v>0</v>
      </c>
      <c r="G60" s="278"/>
      <c r="I60" s="271" t="s">
        <v>69</v>
      </c>
      <c r="J60" s="103"/>
      <c r="K60" s="103"/>
      <c r="L60" s="103"/>
      <c r="M60" s="103"/>
      <c r="N60" s="30"/>
      <c r="O60" s="101"/>
      <c r="P60" s="103"/>
      <c r="Q60" s="103"/>
      <c r="R60" s="143"/>
      <c r="S60" s="103"/>
      <c r="X60" s="143"/>
    </row>
    <row r="61" spans="1:24">
      <c r="A61" s="109" t="s">
        <v>55</v>
      </c>
      <c r="B61" s="281">
        <v>6.7599999999999993E-2</v>
      </c>
      <c r="C61" s="281">
        <v>0</v>
      </c>
      <c r="D61" s="281">
        <v>0</v>
      </c>
      <c r="E61" s="281">
        <v>0</v>
      </c>
      <c r="F61" s="281">
        <v>0</v>
      </c>
      <c r="G61" s="278"/>
    </row>
    <row r="62" spans="1:24">
      <c r="A62" s="109" t="s">
        <v>56</v>
      </c>
      <c r="B62" s="281">
        <v>2.6699000000000002</v>
      </c>
      <c r="C62" s="281">
        <v>0</v>
      </c>
      <c r="D62" s="281">
        <v>0</v>
      </c>
      <c r="E62" s="281">
        <v>6.024</v>
      </c>
      <c r="F62" s="281">
        <v>0</v>
      </c>
      <c r="G62" s="278"/>
    </row>
    <row r="63" spans="1:24">
      <c r="A63" s="109" t="s">
        <v>57</v>
      </c>
      <c r="B63" s="281">
        <v>1.7847</v>
      </c>
      <c r="C63" s="281">
        <v>0</v>
      </c>
      <c r="D63" s="281">
        <v>0</v>
      </c>
      <c r="E63" s="281">
        <v>6.3924000000000003</v>
      </c>
      <c r="F63" s="281">
        <v>0</v>
      </c>
      <c r="G63" s="278"/>
    </row>
    <row r="64" spans="1:24">
      <c r="A64" s="109" t="s">
        <v>58</v>
      </c>
      <c r="B64" s="281">
        <v>1.2037</v>
      </c>
      <c r="C64" s="281">
        <v>0</v>
      </c>
      <c r="D64" s="281">
        <v>0</v>
      </c>
      <c r="E64" s="281">
        <v>6.8608000000000002</v>
      </c>
      <c r="F64" s="281">
        <v>0</v>
      </c>
      <c r="G64" s="278"/>
    </row>
    <row r="65" spans="1:24">
      <c r="A65" s="109" t="s">
        <v>59</v>
      </c>
      <c r="B65" s="281">
        <v>0.88619999999999999</v>
      </c>
      <c r="C65" s="281">
        <v>0</v>
      </c>
      <c r="D65" s="281">
        <v>0</v>
      </c>
      <c r="E65" s="281">
        <v>7.1879</v>
      </c>
      <c r="F65" s="281">
        <v>0</v>
      </c>
      <c r="G65" s="278"/>
    </row>
    <row r="66" spans="1:24">
      <c r="A66" s="109" t="s">
        <v>60</v>
      </c>
      <c r="B66" s="281">
        <v>0.73839999999999995</v>
      </c>
      <c r="C66" s="281">
        <v>0</v>
      </c>
      <c r="D66" s="281">
        <v>0</v>
      </c>
      <c r="E66" s="281">
        <v>7.7656000000000001</v>
      </c>
      <c r="F66" s="281">
        <v>0</v>
      </c>
      <c r="G66" s="278"/>
    </row>
    <row r="67" spans="1:24">
      <c r="A67" s="109" t="s">
        <v>61</v>
      </c>
      <c r="B67" s="281">
        <v>0.10680000000000001</v>
      </c>
      <c r="C67" s="281">
        <v>0</v>
      </c>
      <c r="D67" s="281">
        <v>0</v>
      </c>
      <c r="E67" s="281">
        <v>0</v>
      </c>
      <c r="F67" s="281">
        <v>0</v>
      </c>
      <c r="G67" s="278"/>
    </row>
    <row r="68" spans="1:24">
      <c r="A68" s="109" t="s">
        <v>62</v>
      </c>
      <c r="B68" s="281">
        <v>3.7902999999999998</v>
      </c>
      <c r="C68" s="281">
        <v>0</v>
      </c>
      <c r="D68" s="281">
        <v>2.3300000000000001E-2</v>
      </c>
      <c r="E68" s="281">
        <v>5.8708</v>
      </c>
      <c r="F68" s="281">
        <v>0</v>
      </c>
      <c r="G68" s="278"/>
    </row>
    <row r="69" spans="1:24">
      <c r="A69" s="109" t="s">
        <v>63</v>
      </c>
      <c r="B69" s="281">
        <v>2.2195</v>
      </c>
      <c r="C69" s="281">
        <v>0</v>
      </c>
      <c r="D69" s="281">
        <v>0</v>
      </c>
      <c r="E69" s="281">
        <v>5.4816000000000003</v>
      </c>
      <c r="F69" s="281">
        <v>0</v>
      </c>
      <c r="G69" s="278"/>
    </row>
    <row r="70" spans="1:24">
      <c r="A70" s="109" t="s">
        <v>64</v>
      </c>
      <c r="B70" s="281">
        <v>1.6854</v>
      </c>
      <c r="C70" s="281">
        <v>0</v>
      </c>
      <c r="D70" s="281">
        <v>0</v>
      </c>
      <c r="E70" s="281">
        <v>6.9532999999999996</v>
      </c>
      <c r="F70" s="281">
        <v>0</v>
      </c>
      <c r="G70" s="278"/>
    </row>
    <row r="71" spans="1:24">
      <c r="A71" s="109" t="s">
        <v>65</v>
      </c>
      <c r="B71" s="281">
        <v>1.1878</v>
      </c>
      <c r="C71" s="281">
        <v>0</v>
      </c>
      <c r="D71" s="281">
        <v>0</v>
      </c>
      <c r="E71" s="281">
        <v>6.9481000000000002</v>
      </c>
      <c r="F71" s="281">
        <v>0</v>
      </c>
      <c r="G71" s="278"/>
    </row>
    <row r="72" spans="1:24">
      <c r="A72" s="109" t="s">
        <v>66</v>
      </c>
      <c r="B72" s="281">
        <v>0.97889999999999999</v>
      </c>
      <c r="C72" s="281">
        <v>0</v>
      </c>
      <c r="D72" s="281">
        <v>0</v>
      </c>
      <c r="E72" s="281">
        <v>7.3464</v>
      </c>
      <c r="F72" s="281">
        <v>0</v>
      </c>
      <c r="G72" s="278"/>
    </row>
    <row r="73" spans="1:24" ht="15.75">
      <c r="G73" s="278"/>
      <c r="J73" s="103"/>
      <c r="K73" s="103"/>
      <c r="L73" s="103"/>
      <c r="M73" s="103"/>
      <c r="N73" s="30"/>
      <c r="O73" s="101"/>
      <c r="P73" s="103"/>
      <c r="Q73" s="103"/>
      <c r="R73" s="143"/>
      <c r="S73" s="103"/>
      <c r="X73" s="143"/>
    </row>
    <row r="74" spans="1:24" ht="15.75">
      <c r="G74" s="278"/>
      <c r="I74" s="29"/>
      <c r="J74" s="103"/>
      <c r="K74" s="103"/>
      <c r="L74" s="103"/>
      <c r="M74" s="103"/>
      <c r="N74" s="30"/>
      <c r="O74" s="101"/>
      <c r="P74" s="103"/>
      <c r="Q74" s="103"/>
      <c r="R74" s="143"/>
      <c r="S74" s="103"/>
      <c r="X74" s="143"/>
    </row>
    <row r="75" spans="1:24" ht="16.5" thickBot="1">
      <c r="A75" s="328" t="s">
        <v>169</v>
      </c>
      <c r="B75" s="329" t="s">
        <v>168</v>
      </c>
      <c r="C75" s="329"/>
      <c r="D75" s="329"/>
      <c r="E75" s="329"/>
      <c r="F75" s="329"/>
      <c r="G75" s="278"/>
      <c r="L75" s="30"/>
      <c r="M75" s="39"/>
      <c r="N75" s="40"/>
      <c r="O75" s="40"/>
      <c r="P75" s="40"/>
      <c r="Q75" s="40"/>
      <c r="R75" s="30"/>
      <c r="X75" s="143"/>
    </row>
    <row r="76" spans="1:24" ht="17.25" thickBot="1">
      <c r="A76" s="328"/>
      <c r="B76" s="229" t="s">
        <v>0</v>
      </c>
      <c r="C76" s="229" t="s">
        <v>1</v>
      </c>
      <c r="D76" s="229" t="s">
        <v>2</v>
      </c>
      <c r="E76" s="229" t="s">
        <v>13</v>
      </c>
      <c r="F76" s="207" t="s">
        <v>3</v>
      </c>
      <c r="G76" s="278"/>
      <c r="J76" s="297" t="s">
        <v>170</v>
      </c>
      <c r="K76" s="298"/>
      <c r="L76" s="299"/>
      <c r="M76" s="67"/>
      <c r="N76" s="305" t="s">
        <v>30</v>
      </c>
      <c r="O76" s="306"/>
      <c r="P76" s="307" t="s">
        <v>32</v>
      </c>
      <c r="Q76" s="308"/>
      <c r="R76" s="308"/>
      <c r="S76" s="308"/>
      <c r="T76" s="308"/>
      <c r="U76" s="309"/>
      <c r="X76" s="143"/>
    </row>
    <row r="77" spans="1:24" ht="17.25" thickBot="1">
      <c r="A77" s="224" t="s">
        <v>165</v>
      </c>
      <c r="B77" s="219"/>
      <c r="C77" s="219"/>
      <c r="D77" s="219"/>
      <c r="E77" s="219"/>
      <c r="F77" s="213"/>
      <c r="G77" s="278"/>
      <c r="J77" s="243"/>
      <c r="K77" s="244"/>
      <c r="L77" s="245"/>
      <c r="M77" s="67"/>
      <c r="N77" s="82" t="s">
        <v>36</v>
      </c>
      <c r="O77" s="68" t="s">
        <v>31</v>
      </c>
      <c r="P77" s="120" t="s">
        <v>21</v>
      </c>
      <c r="Q77" s="121" t="s">
        <v>20</v>
      </c>
      <c r="R77" s="121" t="s">
        <v>22</v>
      </c>
      <c r="S77" s="121" t="s">
        <v>33</v>
      </c>
      <c r="T77" s="121" t="s">
        <v>34</v>
      </c>
      <c r="U77" s="122" t="s">
        <v>35</v>
      </c>
      <c r="X77" s="143"/>
    </row>
    <row r="78" spans="1:24" ht="16.5">
      <c r="A78" s="230" t="s">
        <v>23</v>
      </c>
      <c r="B78" s="237">
        <v>0</v>
      </c>
      <c r="C78" s="237">
        <v>0</v>
      </c>
      <c r="D78" s="237">
        <v>0</v>
      </c>
      <c r="E78" s="237">
        <v>0</v>
      </c>
      <c r="F78" s="237">
        <v>0</v>
      </c>
      <c r="G78" s="278"/>
      <c r="J78" s="246"/>
      <c r="K78" s="247" t="s">
        <v>4</v>
      </c>
      <c r="L78" s="248" t="s">
        <v>5</v>
      </c>
      <c r="M78" s="67"/>
      <c r="N78" s="69">
        <v>0.55500000000000005</v>
      </c>
      <c r="O78" s="70">
        <v>0.1</v>
      </c>
      <c r="P78" s="96">
        <f t="shared" ref="P78:P83" si="36">B79</f>
        <v>0.1305</v>
      </c>
      <c r="Q78" s="97">
        <f t="shared" ref="Q78:Q83" si="37">B88</f>
        <v>0.13220000000000001</v>
      </c>
      <c r="R78" s="97">
        <f t="shared" ref="R78:R83" si="38">B97</f>
        <v>0.12920000000000001</v>
      </c>
      <c r="S78" s="97">
        <f t="shared" ref="S78:S83" si="39">AVERAGE(P78:R78)</f>
        <v>0.13063333333333335</v>
      </c>
      <c r="T78" s="98">
        <f t="shared" ref="T78:T83" si="40">STDEV(P78:R78)</f>
        <v>1.5044378795195693E-3</v>
      </c>
      <c r="U78" s="99">
        <f t="shared" ref="U78:U83" si="41">T78/S78</f>
        <v>1.1516493081292951E-2</v>
      </c>
    </row>
    <row r="79" spans="1:24" ht="16.5">
      <c r="A79" s="230" t="s">
        <v>24</v>
      </c>
      <c r="B79" s="237">
        <v>0.1305</v>
      </c>
      <c r="C79" s="237">
        <v>3.3399999999999999E-2</v>
      </c>
      <c r="D79" s="237">
        <v>6.8699999999999997E-2</v>
      </c>
      <c r="E79" s="237">
        <v>7.6399999999999996E-2</v>
      </c>
      <c r="F79" s="237">
        <v>5.3100000000000001E-2</v>
      </c>
      <c r="G79" s="278"/>
      <c r="J79" s="249" t="s">
        <v>0</v>
      </c>
      <c r="K79" s="250">
        <v>0.21529999999999999</v>
      </c>
      <c r="L79" s="251">
        <v>0.1522</v>
      </c>
      <c r="M79" s="67"/>
      <c r="N79" s="71">
        <v>2.7750000000000004</v>
      </c>
      <c r="O79" s="72">
        <v>0.5</v>
      </c>
      <c r="P79" s="85">
        <f t="shared" si="36"/>
        <v>0.68310000000000004</v>
      </c>
      <c r="Q79" s="86">
        <f t="shared" si="37"/>
        <v>0.6804</v>
      </c>
      <c r="R79" s="84">
        <f t="shared" si="38"/>
        <v>0.67920000000000003</v>
      </c>
      <c r="S79" s="86">
        <f t="shared" si="39"/>
        <v>0.68089999999999995</v>
      </c>
      <c r="T79" s="73">
        <f t="shared" si="40"/>
        <v>1.9974984355438288E-3</v>
      </c>
      <c r="U79" s="74">
        <f t="shared" si="41"/>
        <v>2.9336149736287689E-3</v>
      </c>
    </row>
    <row r="80" spans="1:24" ht="16.5" customHeight="1" thickBot="1">
      <c r="A80" s="230" t="s">
        <v>25</v>
      </c>
      <c r="B80" s="237">
        <v>0.68310000000000004</v>
      </c>
      <c r="C80" s="237">
        <v>0.1973</v>
      </c>
      <c r="D80" s="237">
        <v>0.3584</v>
      </c>
      <c r="E80" s="237">
        <v>0.40920000000000001</v>
      </c>
      <c r="F80" s="237">
        <v>0.31169999999999998</v>
      </c>
      <c r="G80" s="278"/>
      <c r="J80" s="252"/>
      <c r="K80" s="253"/>
      <c r="L80" s="254"/>
      <c r="M80" s="67"/>
      <c r="N80" s="71">
        <v>5.5500000000000007</v>
      </c>
      <c r="O80" s="72">
        <v>1</v>
      </c>
      <c r="P80" s="85">
        <f t="shared" si="36"/>
        <v>1.3265</v>
      </c>
      <c r="Q80" s="86">
        <f t="shared" si="37"/>
        <v>1.327</v>
      </c>
      <c r="R80" s="84">
        <f t="shared" si="38"/>
        <v>1.3335999999999999</v>
      </c>
      <c r="S80" s="86">
        <f t="shared" si="39"/>
        <v>1.3290333333333333</v>
      </c>
      <c r="T80" s="73">
        <f t="shared" si="40"/>
        <v>3.9627431576286795E-3</v>
      </c>
      <c r="U80" s="74">
        <f t="shared" si="41"/>
        <v>2.9816732644995206E-3</v>
      </c>
    </row>
    <row r="81" spans="1:39" ht="16.5">
      <c r="A81" s="230" t="s">
        <v>26</v>
      </c>
      <c r="B81" s="237">
        <v>1.3265</v>
      </c>
      <c r="C81" s="237">
        <v>0.37680000000000002</v>
      </c>
      <c r="D81" s="237">
        <v>0.70609999999999995</v>
      </c>
      <c r="E81" s="237">
        <v>0.78890000000000005</v>
      </c>
      <c r="F81" s="237">
        <v>0.62290000000000001</v>
      </c>
      <c r="G81" s="278"/>
      <c r="J81" s="75"/>
      <c r="K81" s="76"/>
      <c r="L81" s="77"/>
      <c r="M81" s="67"/>
      <c r="N81" s="71">
        <v>13.875000000000002</v>
      </c>
      <c r="O81" s="72">
        <v>2.5</v>
      </c>
      <c r="P81" s="85">
        <f t="shared" si="36"/>
        <v>3.23</v>
      </c>
      <c r="Q81" s="86">
        <f t="shared" si="37"/>
        <v>3.2635999999999998</v>
      </c>
      <c r="R81" s="84">
        <f t="shared" si="38"/>
        <v>3.3288000000000002</v>
      </c>
      <c r="S81" s="86">
        <f t="shared" si="39"/>
        <v>3.2741333333333333</v>
      </c>
      <c r="T81" s="73">
        <f t="shared" si="40"/>
        <v>5.0235180235899887E-2</v>
      </c>
      <c r="U81" s="74">
        <f t="shared" si="41"/>
        <v>1.5343046577995159E-2</v>
      </c>
    </row>
    <row r="82" spans="1:39" ht="16.5">
      <c r="A82" s="230" t="s">
        <v>27</v>
      </c>
      <c r="B82" s="237">
        <v>3.23</v>
      </c>
      <c r="C82" s="237">
        <v>0.90969999999999995</v>
      </c>
      <c r="D82" s="237">
        <v>1.7284999999999999</v>
      </c>
      <c r="E82" s="237">
        <v>1.9421999999999999</v>
      </c>
      <c r="F82" s="237">
        <v>1.5407999999999999</v>
      </c>
      <c r="G82" s="278"/>
      <c r="J82" s="75"/>
      <c r="K82" s="76"/>
      <c r="L82" s="77"/>
      <c r="M82" s="67"/>
      <c r="N82" s="71">
        <v>27.750000000000004</v>
      </c>
      <c r="O82" s="72">
        <v>5</v>
      </c>
      <c r="P82" s="85">
        <f t="shared" si="36"/>
        <v>6.3612000000000002</v>
      </c>
      <c r="Q82" s="86">
        <f t="shared" si="37"/>
        <v>6.3167</v>
      </c>
      <c r="R82" s="84">
        <f t="shared" si="38"/>
        <v>6.4230999999999998</v>
      </c>
      <c r="S82" s="86">
        <f t="shared" si="39"/>
        <v>6.367</v>
      </c>
      <c r="T82" s="73">
        <f t="shared" si="40"/>
        <v>5.3436597945602689E-2</v>
      </c>
      <c r="U82" s="74">
        <f t="shared" si="41"/>
        <v>8.3927435127379747E-3</v>
      </c>
    </row>
    <row r="83" spans="1:39" ht="17.25" thickBot="1">
      <c r="A83" s="230" t="s">
        <v>28</v>
      </c>
      <c r="B83" s="237">
        <v>6.3612000000000002</v>
      </c>
      <c r="C83" s="237">
        <v>1.7719</v>
      </c>
      <c r="D83" s="237">
        <v>3.2625999999999999</v>
      </c>
      <c r="E83" s="237">
        <v>3.8963000000000001</v>
      </c>
      <c r="F83" s="237">
        <v>3.1303999999999998</v>
      </c>
      <c r="G83" s="278"/>
      <c r="J83" s="75"/>
      <c r="K83" s="76"/>
      <c r="L83" s="77"/>
      <c r="M83" s="67"/>
      <c r="N83" s="78">
        <v>55.500000000000007</v>
      </c>
      <c r="O83" s="79">
        <v>10</v>
      </c>
      <c r="P83" s="87">
        <f t="shared" si="36"/>
        <v>12.0367</v>
      </c>
      <c r="Q83" s="88">
        <f t="shared" si="37"/>
        <v>11.828200000000001</v>
      </c>
      <c r="R83" s="100">
        <f t="shared" si="38"/>
        <v>11.997400000000001</v>
      </c>
      <c r="S83" s="88">
        <f t="shared" si="39"/>
        <v>11.954099999999999</v>
      </c>
      <c r="T83" s="80">
        <f t="shared" si="40"/>
        <v>0.11078912401494978</v>
      </c>
      <c r="U83" s="81">
        <f t="shared" si="41"/>
        <v>9.2678766293530918E-3</v>
      </c>
    </row>
    <row r="84" spans="1:39">
      <c r="A84" s="230" t="s">
        <v>29</v>
      </c>
      <c r="B84" s="237">
        <v>12.0367</v>
      </c>
      <c r="C84" s="237">
        <v>3.4228000000000001</v>
      </c>
      <c r="D84" s="237">
        <v>6.1134000000000004</v>
      </c>
      <c r="E84" s="237">
        <v>7.7202999999999999</v>
      </c>
      <c r="F84" s="237">
        <v>6.3003999999999998</v>
      </c>
      <c r="G84" s="278"/>
      <c r="J84" s="22"/>
      <c r="K84" s="83"/>
      <c r="L84" s="30"/>
      <c r="M84" s="39"/>
      <c r="N84" s="40"/>
      <c r="O84" s="40"/>
      <c r="P84" s="41"/>
      <c r="Q84" s="40"/>
      <c r="R84" s="30"/>
    </row>
    <row r="85" spans="1:39" ht="15.75">
      <c r="A85" s="218"/>
      <c r="B85" s="219"/>
      <c r="C85" s="219"/>
      <c r="D85" s="219"/>
      <c r="E85" s="219"/>
      <c r="F85" s="219"/>
      <c r="G85" s="278"/>
      <c r="Q85" s="65"/>
      <c r="R85" s="83"/>
    </row>
    <row r="86" spans="1:39">
      <c r="A86" s="2" t="s">
        <v>166</v>
      </c>
      <c r="B86" s="237"/>
      <c r="C86" s="237"/>
      <c r="D86" s="237"/>
      <c r="E86" s="237"/>
      <c r="F86" s="235"/>
      <c r="G86" s="278"/>
    </row>
    <row r="87" spans="1:39" s="20" customFormat="1">
      <c r="A87" s="230" t="s">
        <v>23</v>
      </c>
      <c r="B87" s="237">
        <v>0</v>
      </c>
      <c r="C87" s="237">
        <v>0</v>
      </c>
      <c r="D87" s="237">
        <v>0</v>
      </c>
      <c r="E87" s="237">
        <v>0</v>
      </c>
      <c r="F87" s="237">
        <v>0</v>
      </c>
      <c r="G87" s="278"/>
      <c r="H87" s="21"/>
      <c r="I87" s="21"/>
      <c r="J87" s="21"/>
    </row>
    <row r="88" spans="1:39" s="20" customFormat="1">
      <c r="A88" s="230" t="s">
        <v>24</v>
      </c>
      <c r="B88" s="237">
        <v>0.13220000000000001</v>
      </c>
      <c r="C88" s="237">
        <v>3.8399999999999997E-2</v>
      </c>
      <c r="D88" s="237">
        <v>6.3500000000000001E-2</v>
      </c>
      <c r="E88" s="237">
        <v>7.6799999999999993E-2</v>
      </c>
      <c r="F88" s="237">
        <v>5.3900000000000003E-2</v>
      </c>
      <c r="G88" s="278"/>
      <c r="H88" s="21"/>
      <c r="I88" s="21"/>
      <c r="J88" s="21"/>
    </row>
    <row r="89" spans="1:39" s="20" customFormat="1" ht="16.5" customHeight="1">
      <c r="A89" s="230" t="s">
        <v>25</v>
      </c>
      <c r="B89" s="237">
        <v>0.6804</v>
      </c>
      <c r="C89" s="237">
        <v>0.1953</v>
      </c>
      <c r="D89" s="237">
        <v>0.41649999999999998</v>
      </c>
      <c r="E89" s="237">
        <v>0.41210000000000002</v>
      </c>
      <c r="F89" s="237">
        <v>0.30990000000000001</v>
      </c>
      <c r="G89" s="278"/>
      <c r="H89" s="21"/>
      <c r="I89" s="21"/>
      <c r="J89" s="21"/>
    </row>
    <row r="90" spans="1:39" s="20" customFormat="1">
      <c r="A90" s="230" t="s">
        <v>26</v>
      </c>
      <c r="B90" s="237">
        <v>1.327</v>
      </c>
      <c r="C90" s="237">
        <v>0.37409999999999999</v>
      </c>
      <c r="D90" s="237">
        <v>0.68810000000000004</v>
      </c>
      <c r="E90" s="237">
        <v>0.79820000000000002</v>
      </c>
      <c r="F90" s="237">
        <v>0.61460000000000004</v>
      </c>
      <c r="G90" s="278"/>
      <c r="H90" s="21"/>
      <c r="I90" s="21"/>
      <c r="J90" s="21"/>
    </row>
    <row r="91" spans="1:39" s="20" customFormat="1">
      <c r="A91" s="230" t="s">
        <v>27</v>
      </c>
      <c r="B91" s="237">
        <v>3.2635999999999998</v>
      </c>
      <c r="C91" s="237">
        <v>0.92269999999999996</v>
      </c>
      <c r="D91" s="237">
        <v>1.7304999999999999</v>
      </c>
      <c r="E91" s="237">
        <v>1.9486000000000001</v>
      </c>
      <c r="F91" s="237">
        <v>1.5497000000000001</v>
      </c>
      <c r="G91" s="278"/>
      <c r="H91" s="21"/>
      <c r="I91" s="21"/>
      <c r="J91" s="21"/>
    </row>
    <row r="92" spans="1:39" s="20" customFormat="1">
      <c r="A92" s="230" t="s">
        <v>28</v>
      </c>
      <c r="B92" s="237">
        <v>6.3167</v>
      </c>
      <c r="C92" s="237">
        <v>1.7417</v>
      </c>
      <c r="D92" s="237">
        <v>3.2033</v>
      </c>
      <c r="E92" s="237">
        <v>3.8374999999999999</v>
      </c>
      <c r="F92" s="237">
        <v>3.0743</v>
      </c>
      <c r="G92" s="278"/>
      <c r="H92" s="21"/>
      <c r="I92" s="21"/>
      <c r="J92" s="21"/>
      <c r="Q92" s="28"/>
      <c r="R92" s="28"/>
    </row>
    <row r="93" spans="1:39" s="20" customFormat="1">
      <c r="A93" s="230" t="s">
        <v>29</v>
      </c>
      <c r="B93" s="237">
        <v>11.828200000000001</v>
      </c>
      <c r="C93" s="237">
        <v>3.3896999999999999</v>
      </c>
      <c r="D93" s="237">
        <v>6.1871999999999998</v>
      </c>
      <c r="E93" s="237">
        <v>7.5476999999999999</v>
      </c>
      <c r="F93" s="237">
        <v>6.1403999999999996</v>
      </c>
      <c r="G93" s="278"/>
      <c r="H93" s="21"/>
      <c r="I93" s="21"/>
      <c r="J93" s="21"/>
      <c r="M93" s="28"/>
      <c r="N93" s="28"/>
      <c r="O93" s="28"/>
      <c r="P93" s="28"/>
      <c r="Q93" s="28"/>
      <c r="R93" s="28"/>
    </row>
    <row r="94" spans="1:39" s="20" customFormat="1">
      <c r="A94" s="219"/>
      <c r="B94" s="219"/>
      <c r="C94" s="219"/>
      <c r="D94" s="219"/>
      <c r="E94" s="219"/>
      <c r="F94" s="219"/>
      <c r="G94" s="278"/>
      <c r="H94" s="21"/>
      <c r="I94" s="21"/>
      <c r="J94" s="21"/>
      <c r="L94" s="28"/>
      <c r="M94" s="28"/>
      <c r="N94" s="28"/>
      <c r="O94" s="28"/>
      <c r="P94" s="28"/>
      <c r="Q94" s="28"/>
      <c r="R94" s="28"/>
    </row>
    <row r="95" spans="1:39" s="20" customFormat="1">
      <c r="A95" s="2" t="s">
        <v>167</v>
      </c>
      <c r="B95" s="237"/>
      <c r="C95" s="237"/>
      <c r="D95" s="237"/>
      <c r="E95" s="237"/>
      <c r="F95" s="237"/>
      <c r="G95" s="278"/>
      <c r="H95" s="21"/>
      <c r="I95" s="21"/>
      <c r="J95" s="21"/>
      <c r="L95" s="28"/>
      <c r="M95" s="28"/>
      <c r="N95" s="28"/>
      <c r="O95" s="28"/>
      <c r="P95" s="28"/>
      <c r="Q95" s="28"/>
      <c r="R95" s="28"/>
      <c r="AC95"/>
      <c r="AD95"/>
      <c r="AE95"/>
      <c r="AF95"/>
      <c r="AG95"/>
      <c r="AH95"/>
      <c r="AI95"/>
      <c r="AJ95"/>
      <c r="AK95"/>
      <c r="AL95"/>
      <c r="AM95"/>
    </row>
    <row r="96" spans="1:39" s="20" customFormat="1">
      <c r="A96" s="230" t="s">
        <v>23</v>
      </c>
      <c r="B96" s="237">
        <v>0</v>
      </c>
      <c r="C96" s="237">
        <v>0</v>
      </c>
      <c r="D96" s="237">
        <v>0</v>
      </c>
      <c r="E96" s="237">
        <v>0</v>
      </c>
      <c r="F96" s="237">
        <v>0</v>
      </c>
      <c r="G96" s="278"/>
      <c r="H96" s="21"/>
      <c r="I96" s="21"/>
      <c r="J96" s="21"/>
      <c r="L96" s="28"/>
      <c r="M96" s="28"/>
      <c r="N96" s="28"/>
      <c r="O96" s="28"/>
      <c r="P96" s="28"/>
      <c r="Q96" s="28"/>
      <c r="R96" s="28"/>
      <c r="AC96"/>
      <c r="AD96"/>
      <c r="AE96"/>
      <c r="AF96"/>
      <c r="AG96"/>
      <c r="AH96"/>
      <c r="AI96"/>
      <c r="AJ96"/>
      <c r="AK96"/>
      <c r="AL96"/>
      <c r="AM96"/>
    </row>
    <row r="97" spans="1:39" s="20" customFormat="1">
      <c r="A97" s="230" t="s">
        <v>24</v>
      </c>
      <c r="B97" s="237">
        <v>0.12920000000000001</v>
      </c>
      <c r="C97" s="237">
        <v>4.1099999999999998E-2</v>
      </c>
      <c r="D97" s="237">
        <v>6.7100000000000007E-2</v>
      </c>
      <c r="E97" s="237">
        <v>8.1699999999999995E-2</v>
      </c>
      <c r="F97" s="237">
        <v>6.7000000000000004E-2</v>
      </c>
      <c r="G97" s="278"/>
      <c r="H97" s="21"/>
      <c r="I97" s="21"/>
      <c r="J97" s="21"/>
      <c r="L97" s="28"/>
      <c r="M97" s="28"/>
      <c r="N97" s="28"/>
      <c r="O97" s="28"/>
      <c r="P97" s="28"/>
      <c r="Q97" s="28"/>
      <c r="R97" s="28"/>
      <c r="AC97"/>
      <c r="AD97"/>
      <c r="AE97"/>
      <c r="AF97"/>
      <c r="AG97"/>
      <c r="AH97"/>
      <c r="AI97"/>
      <c r="AJ97"/>
      <c r="AK97"/>
      <c r="AL97"/>
      <c r="AM97"/>
    </row>
    <row r="98" spans="1:39" s="20" customFormat="1">
      <c r="A98" s="230" t="s">
        <v>25</v>
      </c>
      <c r="B98" s="237">
        <v>0.67920000000000003</v>
      </c>
      <c r="C98" s="237">
        <v>0.19139999999999999</v>
      </c>
      <c r="D98" s="237">
        <v>0.34670000000000001</v>
      </c>
      <c r="E98" s="237">
        <v>0.4143</v>
      </c>
      <c r="F98" s="237">
        <v>0.31309999999999999</v>
      </c>
      <c r="G98" s="278"/>
      <c r="H98" s="21"/>
      <c r="I98" s="21"/>
      <c r="J98" s="21"/>
      <c r="L98" s="28"/>
      <c r="M98" s="28"/>
      <c r="N98" s="28"/>
      <c r="O98" s="28"/>
      <c r="P98" s="28"/>
      <c r="Q98" s="28"/>
      <c r="R98" s="28"/>
      <c r="AC98"/>
      <c r="AD98"/>
      <c r="AE98"/>
      <c r="AF98"/>
      <c r="AG98"/>
      <c r="AH98"/>
      <c r="AI98"/>
      <c r="AJ98"/>
      <c r="AK98"/>
      <c r="AL98"/>
      <c r="AM98"/>
    </row>
    <row r="99" spans="1:39" s="20" customFormat="1">
      <c r="A99" s="230" t="s">
        <v>26</v>
      </c>
      <c r="B99" s="237">
        <v>1.3335999999999999</v>
      </c>
      <c r="C99" s="237">
        <v>0.37369999999999998</v>
      </c>
      <c r="D99" s="237">
        <v>0.73360000000000003</v>
      </c>
      <c r="E99" s="237">
        <v>0.79520000000000002</v>
      </c>
      <c r="F99" s="237">
        <v>0.61470000000000002</v>
      </c>
      <c r="G99" s="278"/>
      <c r="H99" s="21"/>
      <c r="I99" s="21"/>
      <c r="J99" s="21"/>
      <c r="L99" s="28"/>
      <c r="M99" s="28"/>
      <c r="N99" s="28"/>
      <c r="O99" s="28"/>
      <c r="P99" s="28"/>
      <c r="Q99" s="28"/>
      <c r="R99" s="28"/>
      <c r="AC99"/>
      <c r="AD99"/>
      <c r="AE99"/>
      <c r="AF99"/>
      <c r="AG99"/>
      <c r="AH99"/>
      <c r="AI99"/>
      <c r="AJ99"/>
      <c r="AK99"/>
      <c r="AL99"/>
      <c r="AM99"/>
    </row>
    <row r="100" spans="1:39" s="20" customFormat="1">
      <c r="A100" s="230" t="s">
        <v>27</v>
      </c>
      <c r="B100" s="237">
        <v>3.3288000000000002</v>
      </c>
      <c r="C100" s="237">
        <v>0.93400000000000005</v>
      </c>
      <c r="D100" s="237">
        <v>1.75</v>
      </c>
      <c r="E100" s="237">
        <v>1.9961</v>
      </c>
      <c r="F100" s="237">
        <v>1.6067</v>
      </c>
      <c r="G100" s="278"/>
      <c r="H100" s="21"/>
      <c r="I100" s="21"/>
      <c r="J100" s="21"/>
      <c r="L100" s="28"/>
      <c r="M100" s="28"/>
      <c r="N100" s="28"/>
      <c r="O100" s="28"/>
      <c r="P100" s="28"/>
      <c r="Q100" s="28"/>
      <c r="R100" s="28"/>
      <c r="AC100"/>
      <c r="AD100"/>
      <c r="AE100"/>
      <c r="AF100"/>
      <c r="AG100"/>
      <c r="AH100"/>
      <c r="AI100"/>
      <c r="AJ100"/>
      <c r="AK100"/>
      <c r="AL100"/>
      <c r="AM100"/>
    </row>
    <row r="101" spans="1:39" s="20" customFormat="1">
      <c r="A101" s="230" t="s">
        <v>28</v>
      </c>
      <c r="B101" s="237">
        <v>6.4230999999999998</v>
      </c>
      <c r="C101" s="237">
        <v>1.7787999999999999</v>
      </c>
      <c r="D101" s="237">
        <v>3.2136</v>
      </c>
      <c r="E101" s="237">
        <v>3.8828999999999998</v>
      </c>
      <c r="F101" s="237">
        <v>3.1126999999999998</v>
      </c>
      <c r="G101" s="278"/>
      <c r="H101" s="21"/>
      <c r="I101" s="21"/>
      <c r="J101" s="21"/>
      <c r="L101" s="28"/>
      <c r="M101" s="28"/>
      <c r="N101" s="28"/>
      <c r="O101" s="28"/>
      <c r="P101" s="28"/>
      <c r="Q101" s="28"/>
      <c r="R101" s="28"/>
      <c r="AC101"/>
      <c r="AD101"/>
      <c r="AE101"/>
      <c r="AF101"/>
      <c r="AG101"/>
      <c r="AH101"/>
      <c r="AI101"/>
      <c r="AJ101"/>
      <c r="AK101"/>
      <c r="AL101"/>
      <c r="AM101"/>
    </row>
    <row r="102" spans="1:39" s="20" customFormat="1">
      <c r="A102" s="230" t="s">
        <v>29</v>
      </c>
      <c r="B102" s="237">
        <v>11.997400000000001</v>
      </c>
      <c r="C102" s="237">
        <v>3.4483000000000001</v>
      </c>
      <c r="D102" s="237">
        <v>6.0968999999999998</v>
      </c>
      <c r="E102" s="237">
        <v>7.7314999999999996</v>
      </c>
      <c r="F102" s="237">
        <v>6.2131999999999996</v>
      </c>
      <c r="G102" s="278"/>
      <c r="H102" s="21"/>
      <c r="I102" s="21"/>
      <c r="J102" s="21"/>
      <c r="L102" s="28"/>
      <c r="M102" s="28"/>
      <c r="N102" s="28"/>
      <c r="O102" s="28"/>
      <c r="P102" s="28"/>
      <c r="Q102" s="28"/>
      <c r="R102" s="28"/>
      <c r="AC102"/>
      <c r="AD102"/>
      <c r="AE102"/>
      <c r="AF102"/>
      <c r="AG102"/>
      <c r="AH102"/>
      <c r="AI102"/>
      <c r="AJ102"/>
      <c r="AK102"/>
      <c r="AL102"/>
      <c r="AM102"/>
    </row>
    <row r="103" spans="1:39" s="20" customFormat="1">
      <c r="G103" s="278"/>
      <c r="H103" s="21"/>
      <c r="AC103"/>
      <c r="AD103"/>
      <c r="AE103"/>
      <c r="AF103"/>
      <c r="AG103"/>
      <c r="AH103"/>
      <c r="AI103"/>
      <c r="AJ103"/>
      <c r="AK103"/>
      <c r="AL103"/>
      <c r="AM103"/>
    </row>
    <row r="104" spans="1:39" s="20" customFormat="1">
      <c r="A104" s="19"/>
      <c r="H104" s="21"/>
      <c r="AC104"/>
      <c r="AD104"/>
      <c r="AE104"/>
      <c r="AF104"/>
      <c r="AG104"/>
      <c r="AH104"/>
      <c r="AI104"/>
      <c r="AJ104"/>
      <c r="AK104"/>
      <c r="AL104"/>
      <c r="AM104"/>
    </row>
    <row r="105" spans="1:39" s="20" customFormat="1">
      <c r="A105" s="19"/>
      <c r="H105" s="21"/>
      <c r="AC105"/>
      <c r="AD105"/>
      <c r="AE105"/>
      <c r="AF105"/>
      <c r="AG105"/>
      <c r="AH105"/>
      <c r="AI105"/>
      <c r="AJ105"/>
      <c r="AK105"/>
      <c r="AL105"/>
      <c r="AM105"/>
    </row>
    <row r="106" spans="1:39" s="20" customFormat="1">
      <c r="A106" s="19"/>
      <c r="H106" s="21"/>
      <c r="AC106"/>
      <c r="AD106"/>
      <c r="AE106"/>
      <c r="AF106"/>
      <c r="AG106"/>
      <c r="AH106"/>
      <c r="AI106"/>
      <c r="AJ106"/>
      <c r="AK106"/>
      <c r="AL106"/>
      <c r="AM106"/>
    </row>
    <row r="107" spans="1:39" s="20" customFormat="1">
      <c r="A107" s="19"/>
      <c r="H107" s="21"/>
      <c r="I107" s="21"/>
      <c r="J107" s="21"/>
      <c r="L107" s="28"/>
      <c r="M107" s="28"/>
      <c r="N107" s="28"/>
      <c r="O107" s="28"/>
      <c r="P107" s="28"/>
      <c r="Q107" s="28"/>
      <c r="R107" s="28"/>
      <c r="AC107"/>
      <c r="AD107"/>
      <c r="AE107"/>
      <c r="AF107"/>
      <c r="AG107"/>
      <c r="AH107"/>
      <c r="AI107"/>
      <c r="AJ107"/>
      <c r="AK107"/>
      <c r="AL107"/>
      <c r="AM107"/>
    </row>
    <row r="108" spans="1:39" s="20" customFormat="1">
      <c r="A108" s="19"/>
      <c r="H108" s="21"/>
      <c r="I108" s="21"/>
      <c r="J108" s="21"/>
      <c r="L108" s="28"/>
      <c r="M108" s="28"/>
      <c r="N108" s="28"/>
      <c r="O108" s="28"/>
      <c r="P108" s="28"/>
      <c r="Q108" s="28"/>
      <c r="R108" s="28"/>
      <c r="AC108"/>
      <c r="AD108"/>
      <c r="AE108"/>
      <c r="AF108"/>
      <c r="AG108"/>
      <c r="AH108"/>
      <c r="AI108"/>
      <c r="AJ108"/>
      <c r="AK108"/>
      <c r="AL108"/>
      <c r="AM108"/>
    </row>
    <row r="109" spans="1:39" s="20" customFormat="1">
      <c r="A109" s="19"/>
      <c r="H109" s="21"/>
      <c r="I109" s="21"/>
      <c r="J109" s="21"/>
      <c r="L109" s="28"/>
      <c r="M109" s="28"/>
      <c r="N109" s="28"/>
      <c r="O109" s="28"/>
      <c r="P109" s="28"/>
      <c r="Q109" s="28"/>
      <c r="R109" s="28"/>
      <c r="AC109"/>
      <c r="AD109"/>
      <c r="AE109"/>
      <c r="AF109"/>
      <c r="AG109"/>
      <c r="AH109"/>
      <c r="AI109"/>
      <c r="AJ109"/>
      <c r="AK109"/>
      <c r="AL109"/>
      <c r="AM109"/>
    </row>
    <row r="110" spans="1:39" s="20" customFormat="1">
      <c r="A110" s="19"/>
      <c r="H110" s="21"/>
      <c r="I110" s="21"/>
      <c r="J110" s="21"/>
      <c r="L110" s="28"/>
      <c r="M110" s="28"/>
      <c r="N110" s="28"/>
      <c r="O110" s="28"/>
      <c r="P110" s="28"/>
      <c r="Q110" s="28"/>
      <c r="R110" s="28"/>
      <c r="AC110"/>
      <c r="AD110"/>
      <c r="AE110"/>
      <c r="AF110"/>
      <c r="AG110"/>
      <c r="AH110"/>
      <c r="AI110"/>
      <c r="AJ110"/>
      <c r="AK110"/>
      <c r="AL110"/>
      <c r="AM110"/>
    </row>
    <row r="111" spans="1:39" s="20" customFormat="1">
      <c r="A111" s="19"/>
      <c r="H111" s="21"/>
      <c r="I111" s="21"/>
      <c r="J111" s="21"/>
      <c r="L111" s="28"/>
      <c r="M111" s="28"/>
      <c r="N111" s="28"/>
      <c r="O111" s="28"/>
      <c r="P111" s="28"/>
      <c r="Q111" s="28"/>
      <c r="R111" s="28"/>
      <c r="AC111"/>
      <c r="AD111"/>
      <c r="AE111"/>
      <c r="AF111"/>
      <c r="AG111"/>
      <c r="AH111"/>
      <c r="AI111"/>
      <c r="AJ111"/>
      <c r="AK111"/>
      <c r="AL111"/>
      <c r="AM111"/>
    </row>
    <row r="112" spans="1:39" s="20" customFormat="1">
      <c r="A112" s="19"/>
      <c r="H112" s="21"/>
      <c r="I112" s="21"/>
      <c r="J112" s="21"/>
      <c r="L112" s="28"/>
      <c r="M112" s="28"/>
      <c r="N112" s="28"/>
      <c r="O112" s="28"/>
      <c r="P112" s="28"/>
      <c r="Q112" s="28"/>
      <c r="R112" s="28"/>
      <c r="AC112"/>
      <c r="AD112"/>
      <c r="AE112"/>
      <c r="AF112"/>
      <c r="AG112"/>
      <c r="AH112"/>
      <c r="AI112"/>
      <c r="AJ112"/>
      <c r="AK112"/>
      <c r="AL112"/>
      <c r="AM112"/>
    </row>
    <row r="113" spans="1:39" s="20" customFormat="1">
      <c r="A113" s="19"/>
      <c r="H113" s="21"/>
      <c r="I113" s="21"/>
      <c r="J113" s="21"/>
      <c r="L113" s="28"/>
      <c r="M113" s="28"/>
      <c r="N113" s="28"/>
      <c r="O113" s="28"/>
      <c r="P113" s="28"/>
      <c r="Q113" s="28"/>
      <c r="R113" s="28"/>
      <c r="AC113"/>
      <c r="AD113"/>
      <c r="AE113"/>
      <c r="AF113"/>
      <c r="AG113"/>
      <c r="AH113"/>
      <c r="AI113"/>
      <c r="AJ113"/>
      <c r="AK113"/>
      <c r="AL113"/>
      <c r="AM113"/>
    </row>
    <row r="114" spans="1:39" s="20" customFormat="1">
      <c r="A114" s="19"/>
      <c r="H114" s="21"/>
      <c r="I114" s="21"/>
      <c r="J114" s="21"/>
      <c r="L114" s="28"/>
      <c r="M114" s="28"/>
      <c r="N114" s="28"/>
      <c r="O114" s="28"/>
      <c r="P114" s="28"/>
      <c r="Q114" s="28"/>
      <c r="R114" s="28"/>
      <c r="AC114"/>
      <c r="AD114"/>
      <c r="AE114"/>
      <c r="AF114"/>
      <c r="AG114"/>
      <c r="AH114"/>
      <c r="AI114"/>
      <c r="AJ114"/>
      <c r="AK114"/>
      <c r="AL114"/>
      <c r="AM114"/>
    </row>
    <row r="115" spans="1:39" s="20" customFormat="1">
      <c r="A115" s="19"/>
      <c r="H115" s="21"/>
      <c r="I115" s="21"/>
      <c r="J115" s="21"/>
      <c r="L115" s="28"/>
      <c r="M115" s="28"/>
      <c r="N115" s="28"/>
      <c r="O115" s="28"/>
      <c r="P115" s="28"/>
      <c r="Q115" s="28"/>
      <c r="R115" s="28"/>
      <c r="AC115"/>
      <c r="AD115"/>
      <c r="AE115"/>
      <c r="AF115"/>
      <c r="AG115"/>
      <c r="AH115"/>
      <c r="AI115"/>
      <c r="AJ115"/>
      <c r="AK115"/>
      <c r="AL115"/>
      <c r="AM115"/>
    </row>
    <row r="116" spans="1:39" s="20" customFormat="1">
      <c r="A116" s="19"/>
      <c r="H116" s="21"/>
      <c r="I116" s="21"/>
      <c r="J116" s="21"/>
      <c r="L116" s="28"/>
      <c r="M116" s="28"/>
      <c r="N116" s="28"/>
      <c r="O116" s="28"/>
      <c r="P116" s="28"/>
      <c r="Q116" s="28"/>
      <c r="R116" s="28"/>
      <c r="AC116"/>
      <c r="AD116"/>
      <c r="AE116"/>
      <c r="AF116"/>
      <c r="AG116"/>
      <c r="AH116"/>
      <c r="AI116"/>
      <c r="AJ116"/>
      <c r="AK116"/>
      <c r="AL116"/>
      <c r="AM116"/>
    </row>
    <row r="117" spans="1:39" s="20" customFormat="1">
      <c r="A117" s="19"/>
      <c r="H117" s="21"/>
      <c r="I117" s="21"/>
      <c r="J117" s="21"/>
      <c r="L117" s="28"/>
      <c r="M117" s="28"/>
      <c r="N117" s="28"/>
      <c r="O117" s="28"/>
      <c r="P117" s="28"/>
      <c r="Q117" s="28"/>
      <c r="R117" s="28"/>
      <c r="AC117"/>
      <c r="AD117"/>
      <c r="AE117"/>
      <c r="AF117"/>
      <c r="AG117"/>
      <c r="AH117"/>
      <c r="AI117"/>
      <c r="AJ117"/>
      <c r="AK117"/>
      <c r="AL117"/>
      <c r="AM117"/>
    </row>
    <row r="118" spans="1:39" s="20" customFormat="1">
      <c r="A118" s="19"/>
      <c r="H118" s="21"/>
      <c r="I118" s="21"/>
      <c r="J118" s="21"/>
      <c r="L118" s="28"/>
      <c r="M118" s="28"/>
      <c r="N118" s="28"/>
      <c r="O118" s="28"/>
      <c r="P118" s="28"/>
      <c r="Q118" s="28"/>
      <c r="R118" s="28"/>
      <c r="AC118"/>
      <c r="AD118"/>
      <c r="AE118"/>
      <c r="AF118"/>
      <c r="AG118"/>
      <c r="AH118"/>
      <c r="AI118"/>
      <c r="AJ118"/>
      <c r="AK118"/>
      <c r="AL118"/>
      <c r="AM118"/>
    </row>
    <row r="119" spans="1:39" s="20" customFormat="1">
      <c r="A119" s="19"/>
      <c r="H119" s="21"/>
      <c r="I119" s="21"/>
      <c r="J119" s="21"/>
      <c r="L119" s="28"/>
      <c r="M119" s="28"/>
      <c r="N119" s="28"/>
      <c r="O119" s="28"/>
      <c r="P119" s="28"/>
      <c r="Q119" s="28"/>
      <c r="R119" s="28"/>
      <c r="AC119"/>
      <c r="AD119"/>
      <c r="AE119"/>
      <c r="AF119"/>
      <c r="AG119"/>
      <c r="AH119"/>
      <c r="AI119"/>
      <c r="AJ119"/>
      <c r="AK119"/>
      <c r="AL119"/>
      <c r="AM119"/>
    </row>
    <row r="120" spans="1:39" s="20" customFormat="1">
      <c r="A120" s="19"/>
      <c r="H120" s="21"/>
      <c r="I120" s="21"/>
      <c r="J120" s="21"/>
      <c r="L120" s="28"/>
      <c r="M120" s="28"/>
      <c r="N120" s="28"/>
      <c r="O120" s="28"/>
      <c r="P120" s="28"/>
      <c r="Q120" s="28"/>
      <c r="R120" s="28"/>
      <c r="AC120"/>
      <c r="AD120"/>
      <c r="AE120"/>
      <c r="AF120"/>
      <c r="AG120"/>
      <c r="AH120"/>
      <c r="AI120"/>
      <c r="AJ120"/>
      <c r="AK120"/>
      <c r="AL120"/>
      <c r="AM120"/>
    </row>
    <row r="121" spans="1:39" s="20" customFormat="1">
      <c r="A121" s="19"/>
      <c r="H121" s="21"/>
      <c r="I121" s="21"/>
      <c r="J121" s="21"/>
      <c r="L121" s="28"/>
      <c r="M121" s="28"/>
      <c r="N121" s="28"/>
      <c r="O121" s="28"/>
      <c r="P121" s="28"/>
      <c r="Q121" s="28"/>
      <c r="R121" s="28"/>
      <c r="AC121"/>
      <c r="AD121"/>
      <c r="AE121"/>
      <c r="AF121"/>
      <c r="AG121"/>
      <c r="AH121"/>
      <c r="AI121"/>
      <c r="AJ121"/>
      <c r="AK121"/>
      <c r="AL121"/>
      <c r="AM121"/>
    </row>
    <row r="122" spans="1:39" s="20" customFormat="1">
      <c r="A122" s="19"/>
      <c r="H122" s="21"/>
      <c r="I122" s="21"/>
      <c r="J122" s="21"/>
      <c r="L122" s="28"/>
      <c r="M122" s="28"/>
      <c r="N122" s="28"/>
      <c r="O122" s="28"/>
      <c r="P122" s="28"/>
      <c r="Q122" s="28"/>
      <c r="R122" s="28"/>
      <c r="AC122"/>
      <c r="AD122"/>
      <c r="AE122"/>
      <c r="AF122"/>
      <c r="AG122"/>
      <c r="AH122"/>
      <c r="AI122"/>
      <c r="AJ122"/>
      <c r="AK122"/>
      <c r="AL122"/>
      <c r="AM122"/>
    </row>
    <row r="123" spans="1:39" s="20" customFormat="1">
      <c r="A123" s="19"/>
      <c r="H123" s="21"/>
      <c r="I123" s="21"/>
      <c r="J123" s="21"/>
      <c r="L123" s="28"/>
      <c r="M123" s="28"/>
      <c r="N123" s="28"/>
      <c r="O123" s="28"/>
      <c r="P123" s="28"/>
      <c r="Q123" s="28"/>
      <c r="R123" s="28"/>
      <c r="AC123"/>
      <c r="AD123"/>
      <c r="AE123"/>
      <c r="AF123"/>
      <c r="AG123"/>
      <c r="AH123"/>
      <c r="AI123"/>
      <c r="AJ123"/>
      <c r="AK123"/>
      <c r="AL123"/>
      <c r="AM123"/>
    </row>
    <row r="124" spans="1:39" s="20" customFormat="1">
      <c r="A124" s="19"/>
      <c r="H124" s="21"/>
      <c r="I124" s="21"/>
      <c r="J124" s="21"/>
      <c r="L124" s="28"/>
      <c r="M124" s="28"/>
      <c r="N124" s="28"/>
      <c r="O124" s="28"/>
      <c r="P124" s="28"/>
      <c r="Q124" s="28"/>
      <c r="R124" s="28"/>
      <c r="AC124"/>
      <c r="AD124"/>
      <c r="AE124"/>
      <c r="AF124"/>
      <c r="AG124"/>
      <c r="AH124"/>
      <c r="AI124"/>
      <c r="AJ124"/>
      <c r="AK124"/>
      <c r="AL124"/>
      <c r="AM124"/>
    </row>
    <row r="125" spans="1:39" s="20" customFormat="1">
      <c r="A125" s="19"/>
      <c r="H125" s="21"/>
      <c r="I125" s="21"/>
      <c r="J125" s="21"/>
      <c r="L125" s="28"/>
      <c r="M125" s="28"/>
      <c r="N125" s="28"/>
      <c r="O125" s="28"/>
      <c r="P125" s="28"/>
      <c r="Q125" s="28"/>
      <c r="R125" s="28"/>
      <c r="AC125"/>
      <c r="AD125"/>
      <c r="AE125"/>
      <c r="AF125"/>
      <c r="AG125"/>
      <c r="AH125"/>
      <c r="AI125"/>
      <c r="AJ125"/>
      <c r="AK125"/>
      <c r="AL125"/>
      <c r="AM125"/>
    </row>
    <row r="126" spans="1:39" s="20" customFormat="1">
      <c r="A126" s="19"/>
      <c r="H126" s="21"/>
      <c r="I126" s="21"/>
      <c r="J126" s="21"/>
      <c r="L126" s="28"/>
      <c r="M126" s="28"/>
      <c r="N126" s="28"/>
      <c r="O126" s="28"/>
      <c r="P126" s="28"/>
      <c r="Q126" s="28"/>
      <c r="R126" s="28"/>
      <c r="AC126"/>
      <c r="AD126"/>
      <c r="AE126"/>
      <c r="AF126"/>
      <c r="AG126"/>
      <c r="AH126"/>
      <c r="AI126"/>
      <c r="AJ126"/>
      <c r="AK126"/>
      <c r="AL126"/>
      <c r="AM126"/>
    </row>
    <row r="127" spans="1:39" s="20" customFormat="1">
      <c r="A127" s="19"/>
      <c r="H127" s="21"/>
      <c r="I127" s="21"/>
      <c r="J127" s="21"/>
      <c r="L127" s="28"/>
      <c r="M127" s="28"/>
      <c r="N127" s="28"/>
      <c r="O127" s="28"/>
      <c r="P127" s="28"/>
      <c r="Q127" s="28"/>
      <c r="R127" s="28"/>
      <c r="AC127"/>
      <c r="AD127"/>
      <c r="AE127"/>
      <c r="AF127"/>
      <c r="AG127"/>
      <c r="AH127"/>
      <c r="AI127"/>
      <c r="AJ127"/>
      <c r="AK127"/>
      <c r="AL127"/>
      <c r="AM127"/>
    </row>
    <row r="128" spans="1:39" s="20" customFormat="1">
      <c r="A128" s="19"/>
      <c r="H128" s="21"/>
      <c r="I128" s="21"/>
      <c r="J128" s="21"/>
      <c r="L128" s="28"/>
      <c r="M128" s="28"/>
      <c r="N128" s="28"/>
      <c r="O128" s="28"/>
      <c r="P128" s="28"/>
      <c r="Q128" s="28"/>
      <c r="R128" s="28"/>
      <c r="AC128"/>
      <c r="AD128"/>
      <c r="AE128"/>
      <c r="AF128"/>
      <c r="AG128"/>
      <c r="AH128"/>
      <c r="AI128"/>
      <c r="AJ128"/>
      <c r="AK128"/>
      <c r="AL128"/>
      <c r="AM128"/>
    </row>
    <row r="129" spans="1:39" s="20" customFormat="1">
      <c r="A129" s="19"/>
      <c r="H129" s="21"/>
      <c r="I129" s="21"/>
      <c r="J129" s="21"/>
      <c r="L129" s="28"/>
      <c r="M129" s="28"/>
      <c r="N129" s="28"/>
      <c r="O129" s="28"/>
      <c r="P129" s="28"/>
      <c r="Q129" s="28"/>
      <c r="R129" s="28"/>
      <c r="AC129"/>
      <c r="AD129"/>
      <c r="AE129"/>
      <c r="AF129"/>
      <c r="AG129"/>
      <c r="AH129"/>
      <c r="AI129"/>
      <c r="AJ129"/>
      <c r="AK129"/>
      <c r="AL129"/>
      <c r="AM129"/>
    </row>
    <row r="130" spans="1:39" s="20" customFormat="1">
      <c r="A130" s="19"/>
      <c r="H130" s="21"/>
      <c r="I130" s="21"/>
      <c r="J130" s="21"/>
      <c r="L130" s="28"/>
      <c r="M130" s="28"/>
      <c r="N130" s="28"/>
      <c r="O130" s="28"/>
      <c r="P130" s="28"/>
      <c r="Q130" s="28"/>
      <c r="R130" s="28"/>
      <c r="AC130"/>
      <c r="AD130"/>
      <c r="AE130"/>
      <c r="AF130"/>
      <c r="AG130"/>
      <c r="AH130"/>
      <c r="AI130"/>
      <c r="AJ130"/>
      <c r="AK130"/>
      <c r="AL130"/>
      <c r="AM130"/>
    </row>
    <row r="131" spans="1:39" s="20" customFormat="1">
      <c r="A131" s="19"/>
      <c r="H131" s="21"/>
      <c r="I131" s="21"/>
      <c r="J131" s="21"/>
      <c r="L131" s="28"/>
      <c r="M131" s="28"/>
      <c r="N131" s="28"/>
      <c r="O131" s="28"/>
      <c r="P131" s="28"/>
      <c r="Q131" s="28"/>
      <c r="R131" s="28"/>
      <c r="AC131"/>
      <c r="AD131"/>
      <c r="AE131"/>
      <c r="AF131"/>
      <c r="AG131"/>
      <c r="AH131"/>
      <c r="AI131"/>
      <c r="AJ131"/>
      <c r="AK131"/>
      <c r="AL131"/>
      <c r="AM131"/>
    </row>
    <row r="132" spans="1:39" s="20" customFormat="1">
      <c r="A132" s="19"/>
      <c r="H132" s="21"/>
      <c r="I132" s="21"/>
      <c r="J132" s="21"/>
      <c r="L132" s="28"/>
      <c r="M132" s="28"/>
      <c r="N132" s="28"/>
      <c r="O132" s="28"/>
      <c r="P132" s="28"/>
      <c r="Q132" s="28"/>
      <c r="R132" s="28"/>
      <c r="AC132"/>
      <c r="AD132"/>
      <c r="AE132"/>
      <c r="AF132"/>
      <c r="AG132"/>
      <c r="AH132"/>
      <c r="AI132"/>
      <c r="AJ132"/>
      <c r="AK132"/>
      <c r="AL132"/>
      <c r="AM132"/>
    </row>
    <row r="133" spans="1:39" s="20" customFormat="1">
      <c r="A133" s="19"/>
      <c r="H133" s="21"/>
      <c r="I133" s="21"/>
      <c r="J133" s="21"/>
      <c r="L133" s="28"/>
      <c r="M133" s="28"/>
      <c r="N133" s="28"/>
      <c r="O133" s="28"/>
      <c r="P133" s="28"/>
      <c r="Q133" s="28"/>
      <c r="R133" s="28"/>
      <c r="AC133"/>
      <c r="AD133"/>
      <c r="AE133"/>
      <c r="AF133"/>
      <c r="AG133"/>
      <c r="AH133"/>
      <c r="AI133"/>
      <c r="AJ133"/>
      <c r="AK133"/>
      <c r="AL133"/>
      <c r="AM133"/>
    </row>
    <row r="134" spans="1:39" s="20" customFormat="1">
      <c r="A134" s="19"/>
      <c r="H134" s="21"/>
      <c r="I134" s="21"/>
      <c r="J134" s="21"/>
      <c r="L134" s="28"/>
      <c r="M134" s="28"/>
      <c r="N134" s="28"/>
      <c r="O134" s="28"/>
      <c r="P134" s="28"/>
      <c r="Q134" s="28"/>
      <c r="R134" s="28"/>
      <c r="AC134"/>
      <c r="AD134"/>
      <c r="AE134"/>
      <c r="AF134"/>
      <c r="AG134"/>
      <c r="AH134"/>
      <c r="AI134"/>
      <c r="AJ134"/>
      <c r="AK134"/>
      <c r="AL134"/>
      <c r="AM134"/>
    </row>
    <row r="135" spans="1:39" s="20" customFormat="1">
      <c r="A135" s="19"/>
      <c r="H135" s="21"/>
      <c r="I135" s="21"/>
      <c r="J135" s="21"/>
      <c r="L135" s="28"/>
      <c r="M135" s="28"/>
      <c r="N135" s="28"/>
      <c r="O135" s="28"/>
      <c r="P135" s="28"/>
      <c r="Q135" s="28"/>
      <c r="R135" s="28"/>
      <c r="AC135"/>
      <c r="AD135"/>
      <c r="AE135"/>
      <c r="AF135"/>
      <c r="AG135"/>
      <c r="AH135"/>
      <c r="AI135"/>
      <c r="AJ135"/>
      <c r="AK135"/>
      <c r="AL135"/>
      <c r="AM135"/>
    </row>
    <row r="136" spans="1:39" s="20" customFormat="1">
      <c r="A136" s="19"/>
      <c r="H136" s="21"/>
      <c r="I136" s="21"/>
      <c r="J136" s="21"/>
      <c r="L136" s="28"/>
      <c r="M136" s="28"/>
      <c r="N136" s="28"/>
      <c r="O136" s="28"/>
      <c r="P136" s="28"/>
      <c r="Q136" s="28"/>
      <c r="R136" s="28"/>
      <c r="AC136"/>
      <c r="AD136"/>
      <c r="AE136"/>
      <c r="AF136"/>
      <c r="AG136"/>
      <c r="AH136"/>
      <c r="AI136"/>
      <c r="AJ136"/>
      <c r="AK136"/>
      <c r="AL136"/>
      <c r="AM136"/>
    </row>
    <row r="137" spans="1:39" s="20" customFormat="1">
      <c r="A137" s="19"/>
      <c r="H137" s="21"/>
      <c r="I137" s="21"/>
      <c r="J137" s="21"/>
      <c r="L137" s="28"/>
      <c r="M137" s="28"/>
      <c r="N137" s="28"/>
      <c r="O137" s="28"/>
      <c r="P137" s="28"/>
      <c r="Q137" s="28"/>
      <c r="R137" s="28"/>
      <c r="AC137"/>
      <c r="AD137"/>
      <c r="AE137"/>
      <c r="AF137"/>
      <c r="AG137"/>
      <c r="AH137"/>
      <c r="AI137"/>
      <c r="AJ137"/>
      <c r="AK137"/>
      <c r="AL137"/>
      <c r="AM137"/>
    </row>
    <row r="138" spans="1:39" s="20" customFormat="1">
      <c r="A138" s="19"/>
      <c r="H138" s="21"/>
      <c r="I138" s="21"/>
      <c r="J138" s="21"/>
      <c r="L138" s="28"/>
      <c r="M138" s="28"/>
      <c r="N138" s="28"/>
      <c r="O138" s="28"/>
      <c r="P138" s="28"/>
      <c r="Q138" s="28"/>
      <c r="R138" s="28"/>
      <c r="AC138"/>
      <c r="AD138"/>
      <c r="AE138"/>
      <c r="AF138"/>
      <c r="AG138"/>
      <c r="AH138"/>
      <c r="AI138"/>
      <c r="AJ138"/>
      <c r="AK138"/>
      <c r="AL138"/>
      <c r="AM138"/>
    </row>
  </sheetData>
  <mergeCells count="19">
    <mergeCell ref="A75:A76"/>
    <mergeCell ref="B75:F75"/>
    <mergeCell ref="B4:F4"/>
    <mergeCell ref="H10:H28"/>
    <mergeCell ref="J76:L76"/>
    <mergeCell ref="H8:H9"/>
    <mergeCell ref="I8:I9"/>
    <mergeCell ref="J8:J9"/>
    <mergeCell ref="N76:O76"/>
    <mergeCell ref="P76:U76"/>
    <mergeCell ref="AB8:AB9"/>
    <mergeCell ref="K9:M9"/>
    <mergeCell ref="N9:P9"/>
    <mergeCell ref="Q9:S9"/>
    <mergeCell ref="T9:V9"/>
    <mergeCell ref="W9:Y9"/>
    <mergeCell ref="K8:Y8"/>
    <mergeCell ref="Z8:Z9"/>
    <mergeCell ref="AA8:AA9"/>
  </mergeCells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Prism9.Document" shapeId="13321" r:id="rId4">
          <objectPr defaultSize="0" autoPict="0" r:id="rId5">
            <anchor moveWithCells="1">
              <from>
                <xdr:col>8</xdr:col>
                <xdr:colOff>0</xdr:colOff>
                <xdr:row>47</xdr:row>
                <xdr:rowOff>0</xdr:rowOff>
              </from>
              <to>
                <xdr:col>9</xdr:col>
                <xdr:colOff>523875</xdr:colOff>
                <xdr:row>58</xdr:row>
                <xdr:rowOff>161925</xdr:rowOff>
              </to>
            </anchor>
          </objectPr>
        </oleObject>
      </mc:Choice>
      <mc:Fallback>
        <oleObject progId="Prism9.Document" shapeId="13321" r:id="rId4"/>
      </mc:Fallback>
    </mc:AlternateContent>
    <mc:AlternateContent xmlns:mc="http://schemas.openxmlformats.org/markup-compatibility/2006">
      <mc:Choice Requires="x14">
        <oleObject progId="Prism9.Document" shapeId="13324" r:id="rId6">
          <objectPr defaultSize="0" autoPict="0" r:id="rId7">
            <anchor moveWithCells="1">
              <from>
                <xdr:col>8</xdr:col>
                <xdr:colOff>0</xdr:colOff>
                <xdr:row>29</xdr:row>
                <xdr:rowOff>0</xdr:rowOff>
              </from>
              <to>
                <xdr:col>11</xdr:col>
                <xdr:colOff>266700</xdr:colOff>
                <xdr:row>42</xdr:row>
                <xdr:rowOff>123825</xdr:rowOff>
              </to>
            </anchor>
          </objectPr>
        </oleObject>
      </mc:Choice>
      <mc:Fallback>
        <oleObject progId="Prism9.Document" shapeId="1332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5A a-amylase</vt:lpstr>
      <vt:lpstr>5B&amp;C Sucrase</vt:lpstr>
      <vt:lpstr>5D&amp;E Maltase</vt:lpstr>
      <vt:lpstr>5F&amp;G Isomaltase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Barber;Rizliya Visvanathan</dc:creator>
  <cp:lastModifiedBy>Michael Houghton</cp:lastModifiedBy>
  <dcterms:created xsi:type="dcterms:W3CDTF">2021-10-15T08:20:18Z</dcterms:created>
  <dcterms:modified xsi:type="dcterms:W3CDTF">2022-02-14T02:27:35Z</dcterms:modified>
</cp:coreProperties>
</file>