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ta\OneDrive\Desktop\Research\PHD-Potsdam\3rd Paper (PETM)\Hakan\Subat 2022\"/>
    </mc:Choice>
  </mc:AlternateContent>
  <xr:revisionPtr revIDLastSave="0" documentId="13_ncr:1_{BBD6E77A-6B21-429B-8B54-E329AED2E379}" xr6:coauthVersionLast="47" xr6:coauthVersionMax="47" xr10:uidLastSave="{00000000-0000-0000-0000-000000000000}"/>
  <bookViews>
    <workbookView xWindow="14685" yWindow="-16320" windowWidth="29040" windowHeight="15720" xr2:uid="{38D522F5-3981-44F1-AAE4-CBA7E69DEE2A}"/>
  </bookViews>
  <sheets>
    <sheet name="Sheet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H12" i="3"/>
  <c r="J12" i="3"/>
  <c r="K12" i="3"/>
  <c r="F12" i="3"/>
  <c r="E12" i="3"/>
  <c r="K11" i="3"/>
  <c r="K10" i="3"/>
  <c r="K9" i="3"/>
  <c r="K8" i="3"/>
  <c r="K7" i="3"/>
  <c r="K6" i="3"/>
  <c r="K5" i="3"/>
  <c r="K4" i="3"/>
  <c r="K3" i="3"/>
  <c r="K2" i="3"/>
  <c r="J11" i="3"/>
  <c r="J10" i="3"/>
  <c r="J9" i="3"/>
  <c r="J8" i="3"/>
  <c r="J7" i="3"/>
  <c r="J6" i="3"/>
  <c r="J5" i="3"/>
  <c r="J4" i="3"/>
  <c r="J3" i="3"/>
  <c r="J2" i="3"/>
  <c r="I11" i="3"/>
  <c r="I10" i="3"/>
  <c r="I9" i="3"/>
  <c r="I8" i="3"/>
  <c r="I7" i="3"/>
  <c r="I6" i="3"/>
  <c r="I5" i="3"/>
  <c r="I4" i="3"/>
  <c r="I3" i="3"/>
  <c r="I2" i="3"/>
  <c r="H11" i="3"/>
  <c r="H10" i="3"/>
  <c r="H9" i="3"/>
  <c r="H8" i="3"/>
  <c r="H7" i="3"/>
  <c r="H6" i="3"/>
  <c r="H5" i="3"/>
  <c r="H4" i="3"/>
  <c r="H3" i="3"/>
  <c r="H2" i="3"/>
  <c r="G11" i="3"/>
  <c r="G10" i="3"/>
  <c r="G9" i="3"/>
  <c r="G8" i="3"/>
  <c r="G7" i="3"/>
  <c r="G6" i="3"/>
  <c r="G5" i="3"/>
  <c r="G4" i="3"/>
  <c r="G3" i="3"/>
  <c r="G2" i="3"/>
  <c r="F11" i="3"/>
  <c r="F10" i="3"/>
  <c r="F9" i="3"/>
  <c r="F8" i="3"/>
  <c r="F7" i="3"/>
  <c r="F6" i="3"/>
  <c r="F5" i="3"/>
  <c r="F4" i="3"/>
  <c r="F3" i="3"/>
  <c r="F2" i="3"/>
  <c r="E11" i="3"/>
  <c r="E10" i="3"/>
  <c r="E9" i="3"/>
  <c r="E8" i="3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<sst xmlns="http://schemas.openxmlformats.org/spreadsheetml/2006/main" count="23" uniqueCount="23">
  <si>
    <t>Guru-Fatima</t>
  </si>
  <si>
    <t>Torangly</t>
  </si>
  <si>
    <t>Mine</t>
  </si>
  <si>
    <t>Aktumsuk</t>
  </si>
  <si>
    <t>Well 10</t>
  </si>
  <si>
    <t>Medani</t>
  </si>
  <si>
    <t>Baksan</t>
  </si>
  <si>
    <t>Kurpai</t>
  </si>
  <si>
    <t>Kheu</t>
  </si>
  <si>
    <t>Dzhengutay</t>
  </si>
  <si>
    <t>min</t>
  </si>
  <si>
    <t>Q1</t>
  </si>
  <si>
    <t>median</t>
  </si>
  <si>
    <t>mean</t>
  </si>
  <si>
    <t>Q3</t>
  </si>
  <si>
    <t>max</t>
  </si>
  <si>
    <t>std</t>
  </si>
  <si>
    <t>Density value used</t>
  </si>
  <si>
    <t>TOTAL</t>
  </si>
  <si>
    <t>Section/well</t>
  </si>
  <si>
    <t>Thinckness (m)</t>
  </si>
  <si>
    <t>TOC (%)</t>
  </si>
  <si>
    <t>Area (km2)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</si>
</sst>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28C0D-5826-4999-BF3C-B8034F5495CC}">
  <dimension ref="A1:K15"/>
  <sheetViews>
    <sheetView tabSelected="1" workbookViewId="0">
      <selection activeCell="G2" sqref="G2"/>
    </sheetView>
  </sheetViews>
  <sheetFormatPr defaultRowHeight="14.75" x14ac:dyDescent="0.75"/>
  <cols>
    <col min="1" max="2" width="18.08984375" customWidth="1"/>
    <col min="3" max="3" width="12.6796875" customWidth="1"/>
    <col min="4" max="4" width="11.6796875" bestFit="1" customWidth="1"/>
    <col min="5" max="5" width="14.7265625" bestFit="1" customWidth="1"/>
    <col min="6" max="8" width="15.7265625" bestFit="1" customWidth="1"/>
    <col min="9" max="9" width="14.7265625" bestFit="1" customWidth="1"/>
    <col min="10" max="11" width="15.7265625" bestFit="1" customWidth="1"/>
  </cols>
  <sheetData>
    <row r="1" spans="1:11" x14ac:dyDescent="0.75">
      <c r="A1" s="2" t="s">
        <v>19</v>
      </c>
      <c r="B1" s="2" t="s">
        <v>20</v>
      </c>
      <c r="C1" s="2" t="s">
        <v>21</v>
      </c>
      <c r="D1" s="2" t="s">
        <v>22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16</v>
      </c>
      <c r="J1" s="2" t="s">
        <v>14</v>
      </c>
      <c r="K1" s="2" t="s">
        <v>15</v>
      </c>
    </row>
    <row r="2" spans="1:11" x14ac:dyDescent="0.75">
      <c r="A2" s="1" t="s">
        <v>0</v>
      </c>
      <c r="B2" s="1">
        <v>1.3</v>
      </c>
      <c r="C2" s="1">
        <v>7.98</v>
      </c>
      <c r="D2" s="1">
        <v>469982.91869999998</v>
      </c>
      <c r="E2" s="4">
        <f>58087280000000/1000000000000</f>
        <v>58.08728</v>
      </c>
      <c r="F2" s="4">
        <f>76153780000000/1000000000000</f>
        <v>76.153779999999998</v>
      </c>
      <c r="G2" s="4">
        <f>109031500000000/1000000000000</f>
        <v>109.03149999999999</v>
      </c>
      <c r="H2" s="4">
        <f>104321700000000/1000000000000</f>
        <v>104.32170000000001</v>
      </c>
      <c r="I2" s="4">
        <f>17163320000000/1000000000000</f>
        <v>17.163319999999999</v>
      </c>
      <c r="J2" s="4">
        <f>131056300000000/1000000000000</f>
        <v>131.05629999999999</v>
      </c>
      <c r="K2" s="4">
        <f>153635800000000/1000000000000</f>
        <v>153.63579999999999</v>
      </c>
    </row>
    <row r="3" spans="1:11" x14ac:dyDescent="0.75">
      <c r="A3" s="1" t="s">
        <v>1</v>
      </c>
      <c r="B3" s="1">
        <v>1.2</v>
      </c>
      <c r="C3" s="1">
        <v>1.06</v>
      </c>
      <c r="D3" s="1">
        <v>687595.53890000004</v>
      </c>
      <c r="E3" s="4">
        <f>16593380000000/1000000000000</f>
        <v>16.59338</v>
      </c>
      <c r="F3" s="4">
        <f>33524810000000/1000000000000</f>
        <v>33.524810000000002</v>
      </c>
      <c r="G3" s="4">
        <f>48035490000000/1000000000000</f>
        <v>48.035490000000003</v>
      </c>
      <c r="H3" s="4">
        <f>51287250000000/1000000000000</f>
        <v>51.28725</v>
      </c>
      <c r="I3" s="4">
        <f>17873390000000/1000000000000</f>
        <v>17.873390000000001</v>
      </c>
      <c r="J3" s="4">
        <f>67105730000000/1000000000000</f>
        <v>67.105729999999994</v>
      </c>
      <c r="K3" s="4">
        <f>111897700000000/1000000000000</f>
        <v>111.8977</v>
      </c>
    </row>
    <row r="4" spans="1:11" x14ac:dyDescent="0.75">
      <c r="A4" s="1" t="s">
        <v>2</v>
      </c>
      <c r="B4" s="1">
        <v>4.5</v>
      </c>
      <c r="C4" s="1">
        <v>1.57</v>
      </c>
      <c r="D4" s="1">
        <v>949308</v>
      </c>
      <c r="E4" s="4">
        <f>70132330000000/1000000000000</f>
        <v>70.132329999999996</v>
      </c>
      <c r="F4" s="4">
        <f>158617200000000/1000000000000</f>
        <v>158.6172</v>
      </c>
      <c r="G4" s="4">
        <f>234863000000000/1000000000000</f>
        <v>234.863</v>
      </c>
      <c r="H4" s="4">
        <f>247263900000000/1000000000000</f>
        <v>247.26390000000001</v>
      </c>
      <c r="I4" s="4">
        <f>82646990000000/1000000000000</f>
        <v>82.646990000000002</v>
      </c>
      <c r="J4" s="4">
        <f>323289200000000/1000000000000</f>
        <v>323.28919999999999</v>
      </c>
      <c r="K4" s="4">
        <f>630765000000000/1000000000000</f>
        <v>630.76499999999999</v>
      </c>
    </row>
    <row r="5" spans="1:11" x14ac:dyDescent="0.75">
      <c r="A5" s="1" t="s">
        <v>9</v>
      </c>
      <c r="B5" s="1">
        <v>0.76</v>
      </c>
      <c r="C5" s="1">
        <v>2.1</v>
      </c>
      <c r="D5" s="1">
        <v>414440.34659999999</v>
      </c>
      <c r="E5" s="4">
        <f>14061830000000/1000000000000</f>
        <v>14.06183</v>
      </c>
      <c r="F5" s="4">
        <f>18678440000000/1000000000000</f>
        <v>18.678439999999998</v>
      </c>
      <c r="G5" s="4">
        <f>24549330000000/1000000000000</f>
        <v>24.549330000000001</v>
      </c>
      <c r="H5" s="4">
        <f>25085110000000/1000000000000</f>
        <v>25.08511</v>
      </c>
      <c r="I5" s="4">
        <f>4059875000000/1000000000000</f>
        <v>4.0598749999999999</v>
      </c>
      <c r="J5" s="4">
        <f>30650050000000/1000000000000</f>
        <v>30.65005</v>
      </c>
      <c r="K5" s="4">
        <f>44178400000000/1000000000000</f>
        <v>44.178400000000003</v>
      </c>
    </row>
    <row r="6" spans="1:11" x14ac:dyDescent="0.75">
      <c r="A6" s="1" t="s">
        <v>3</v>
      </c>
      <c r="B6" s="1">
        <v>1</v>
      </c>
      <c r="C6" s="1">
        <v>2.85</v>
      </c>
      <c r="D6" s="1">
        <v>1590273.4280000001</v>
      </c>
      <c r="E6" s="4">
        <f>78972530000000/1000000000000</f>
        <v>78.972530000000006</v>
      </c>
      <c r="F6" s="4">
        <f>110802700000000/1000000000000</f>
        <v>110.8027</v>
      </c>
      <c r="G6" s="4">
        <f>146956900000000/1000000000000</f>
        <v>146.95689999999999</v>
      </c>
      <c r="H6" s="4">
        <f>151790900000000/1000000000000</f>
        <v>151.79089999999999</v>
      </c>
      <c r="I6" s="4">
        <f>29114070000000/1000000000000</f>
        <v>29.114070000000002</v>
      </c>
      <c r="J6" s="4">
        <f>185441100000000/1000000000000</f>
        <v>185.44110000000001</v>
      </c>
      <c r="K6" s="4">
        <f>339011500000000/1000000000000</f>
        <v>339.01150000000001</v>
      </c>
    </row>
    <row r="7" spans="1:11" x14ac:dyDescent="0.75">
      <c r="A7" s="1" t="s">
        <v>4</v>
      </c>
      <c r="B7" s="1">
        <v>0.2</v>
      </c>
      <c r="C7" s="1">
        <v>4.24</v>
      </c>
      <c r="D7" s="1">
        <v>3255123.949</v>
      </c>
      <c r="E7" s="4">
        <f>47169210000000/1000000000000</f>
        <v>47.16921</v>
      </c>
      <c r="F7" s="4">
        <f>145823900000000/1000000000000</f>
        <v>145.82390000000001</v>
      </c>
      <c r="G7" s="4">
        <f>245940500000000/1000000000000</f>
        <v>245.94049999999999</v>
      </c>
      <c r="H7" s="4">
        <f>227404900000000/1000000000000</f>
        <v>227.4049</v>
      </c>
      <c r="I7" s="4">
        <f>75869230000000/1000000000000</f>
        <v>75.869230000000002</v>
      </c>
      <c r="J7" s="4">
        <f>312401400000000/1000000000000</f>
        <v>312.40140000000002</v>
      </c>
      <c r="K7" s="4">
        <f>529499000000000/1000000000000</f>
        <v>529.49900000000002</v>
      </c>
    </row>
    <row r="8" spans="1:11" x14ac:dyDescent="0.75">
      <c r="A8" s="1" t="s">
        <v>5</v>
      </c>
      <c r="B8" s="1">
        <v>2.4</v>
      </c>
      <c r="C8" s="1">
        <v>1.47</v>
      </c>
      <c r="D8" s="1">
        <v>209195.2359</v>
      </c>
      <c r="E8" s="4">
        <f>7815134000000/1000000000000</f>
        <v>7.8151339999999996</v>
      </c>
      <c r="F8" s="4">
        <f>12668920000000/1000000000000</f>
        <v>12.66892</v>
      </c>
      <c r="G8" s="4">
        <f>16882070000000/1000000000000</f>
        <v>16.882069999999999</v>
      </c>
      <c r="H8" s="4">
        <f>17820440000000/1000000000000</f>
        <v>17.820440000000001</v>
      </c>
      <c r="I8" s="4">
        <f>4483260000000/1000000000000</f>
        <v>4.4832599999999996</v>
      </c>
      <c r="J8" s="4">
        <f>21992760000000/1000000000000</f>
        <v>21.992760000000001</v>
      </c>
      <c r="K8" s="4">
        <f>39077490000000/1000000000000</f>
        <v>39.077489999999997</v>
      </c>
    </row>
    <row r="9" spans="1:11" x14ac:dyDescent="0.75">
      <c r="A9" s="1" t="s">
        <v>6</v>
      </c>
      <c r="B9" s="1">
        <v>0.25</v>
      </c>
      <c r="C9" s="1">
        <v>0.5</v>
      </c>
      <c r="D9" s="1">
        <v>327906.49</v>
      </c>
      <c r="E9" s="4">
        <f>1750273000000/1000000000000</f>
        <v>1.750273</v>
      </c>
      <c r="F9" s="4">
        <f>11820880000000/1000000000000</f>
        <v>11.820880000000001</v>
      </c>
      <c r="G9" s="4">
        <f>17593740000000/1000000000000</f>
        <v>17.59374</v>
      </c>
      <c r="H9" s="4">
        <f>16374340000000/1000000000000</f>
        <v>16.37434</v>
      </c>
      <c r="I9" s="4">
        <f>4144416000000/1000000000000</f>
        <v>4.1444159999999997</v>
      </c>
      <c r="J9" s="4">
        <f>21577370000000/1000000000000</f>
        <v>21.577369999999998</v>
      </c>
      <c r="K9" s="4">
        <f>26487310000000/1000000000000</f>
        <v>26.487310000000001</v>
      </c>
    </row>
    <row r="10" spans="1:11" x14ac:dyDescent="0.75">
      <c r="A10" s="1" t="s">
        <v>7</v>
      </c>
      <c r="B10" s="1">
        <v>1.3</v>
      </c>
      <c r="C10" s="1">
        <v>9.73</v>
      </c>
      <c r="D10" s="1">
        <v>788450</v>
      </c>
      <c r="E10" s="4">
        <f>94339660000000/1000000000000</f>
        <v>94.339659999999995</v>
      </c>
      <c r="F10" s="4">
        <f>147453500000000/1000000000000</f>
        <v>147.45349999999999</v>
      </c>
      <c r="G10" s="4">
        <f>211098900000000/1000000000000</f>
        <v>211.09889999999999</v>
      </c>
      <c r="H10" s="4">
        <f>216943600000000/1000000000000</f>
        <v>216.9436</v>
      </c>
      <c r="I10" s="4">
        <f>57711780000000/1000000000000</f>
        <v>57.711779999999997</v>
      </c>
      <c r="J10" s="4">
        <f>274716300000000/1000000000000</f>
        <v>274.71629999999999</v>
      </c>
      <c r="K10" s="4">
        <f>510997100000000/1000000000000</f>
        <v>510.99709999999999</v>
      </c>
    </row>
    <row r="11" spans="1:11" x14ac:dyDescent="0.75">
      <c r="A11" s="1" t="s">
        <v>8</v>
      </c>
      <c r="B11" s="1">
        <v>0.57999999999999996</v>
      </c>
      <c r="C11" s="1">
        <v>6.09</v>
      </c>
      <c r="D11" s="1">
        <v>103504.951</v>
      </c>
      <c r="E11" s="4">
        <f>3198038000000/1000000000000</f>
        <v>3.1980379999999999</v>
      </c>
      <c r="F11" s="4">
        <f>4653536000000/1000000000000</f>
        <v>4.6535359999999999</v>
      </c>
      <c r="G11" s="4">
        <f>6425842000000/1000000000000</f>
        <v>6.4258420000000003</v>
      </c>
      <c r="H11" s="4">
        <f>6836699000000/1000000000000</f>
        <v>6.8366990000000003</v>
      </c>
      <c r="I11" s="4">
        <f>1980722000000/1000000000000</f>
        <v>1.9807220000000001</v>
      </c>
      <c r="J11" s="4">
        <f>8625933000000/1000000000000</f>
        <v>8.6259329999999999</v>
      </c>
      <c r="K11" s="4">
        <f>18760910000000/1000000000000</f>
        <v>18.760909999999999</v>
      </c>
    </row>
    <row r="12" spans="1:11" x14ac:dyDescent="0.75">
      <c r="A12" s="5" t="s">
        <v>18</v>
      </c>
      <c r="B12" s="6"/>
      <c r="C12" s="6"/>
      <c r="D12" s="6"/>
      <c r="E12" s="7">
        <f>SUM(E2:E11)</f>
        <v>392.119665</v>
      </c>
      <c r="F12" s="7">
        <f>SUM(F2:F11)</f>
        <v>720.19766600000003</v>
      </c>
      <c r="G12" s="7">
        <f t="shared" ref="G12:K12" si="0">SUM(G2:G11)</f>
        <v>1061.3772720000002</v>
      </c>
      <c r="H12" s="7">
        <f t="shared" si="0"/>
        <v>1065.1288389999997</v>
      </c>
      <c r="I12" s="7"/>
      <c r="J12" s="7">
        <f t="shared" si="0"/>
        <v>1376.8561430000002</v>
      </c>
      <c r="K12" s="7">
        <f t="shared" si="0"/>
        <v>2404.3102099999996</v>
      </c>
    </row>
    <row r="13" spans="1:11" x14ac:dyDescent="0.75">
      <c r="A13" s="1" t="s">
        <v>17</v>
      </c>
      <c r="B13" s="1"/>
      <c r="C13" s="1"/>
      <c r="D13" s="1"/>
      <c r="E13" s="1">
        <v>2.1</v>
      </c>
      <c r="F13" s="1">
        <v>2.1</v>
      </c>
      <c r="G13" s="1">
        <v>2.46</v>
      </c>
      <c r="H13" s="1">
        <v>2.46</v>
      </c>
      <c r="I13" s="1">
        <v>2.46</v>
      </c>
      <c r="J13" s="1">
        <v>2.7</v>
      </c>
      <c r="K13" s="1">
        <v>2.7</v>
      </c>
    </row>
    <row r="15" spans="1:11" x14ac:dyDescent="0.75">
      <c r="J15" s="3"/>
      <c r="K15" s="3"/>
    </row>
  </sheetData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Tanyaș, H. (ITC)</dc:creator>
  <cp:lastModifiedBy>mustafa yk</cp:lastModifiedBy>
  <dcterms:created xsi:type="dcterms:W3CDTF">2022-02-21T08:24:11Z</dcterms:created>
  <dcterms:modified xsi:type="dcterms:W3CDTF">2022-02-22T10:55:13Z</dcterms:modified>
</cp:coreProperties>
</file>