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d53c347c311bb4/HPV among FSWs in Nigeria_20092021/Authors_feedback before submission/PLoSOne_Jan2022/PLOS ONE_R1_4Feb2022/"/>
    </mc:Choice>
  </mc:AlternateContent>
  <xr:revisionPtr revIDLastSave="0" documentId="8_{110C8D28-E16E-EE49-8281-0821176E6B7F}" xr6:coauthVersionLast="47" xr6:coauthVersionMax="47" xr10:uidLastSave="{00000000-0000-0000-0000-000000000000}"/>
  <bookViews>
    <workbookView xWindow="100" yWindow="3300" windowWidth="25600" windowHeight="14420" firstSheet="1" activeTab="1" xr2:uid="{9E98F1BC-DF6F-4A92-BEEC-B73F44A1694C}"/>
  </bookViews>
  <sheets>
    <sheet name="Overall HPV Concordance" sheetId="1" r:id="rId1"/>
    <sheet name="Specific sites HPV Concordanc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C27" i="1"/>
  <c r="E27" i="1" s="1"/>
  <c r="C20" i="1"/>
  <c r="E20" i="1" s="1"/>
  <c r="C31" i="1"/>
  <c r="E31" i="1" s="1"/>
  <c r="C30" i="1"/>
  <c r="E30" i="1" s="1"/>
  <c r="K29" i="1"/>
  <c r="C29" i="1"/>
  <c r="E29" i="1" s="1"/>
  <c r="C28" i="1"/>
  <c r="C26" i="1"/>
  <c r="E26" i="1" s="1"/>
  <c r="I25" i="1"/>
  <c r="C25" i="1"/>
  <c r="E25" i="1" s="1"/>
  <c r="C24" i="1"/>
  <c r="C23" i="1"/>
  <c r="E23" i="1" s="1"/>
  <c r="C22" i="1"/>
  <c r="E22" i="1" s="1"/>
  <c r="C21" i="1"/>
  <c r="E21" i="1" s="1"/>
  <c r="C19" i="1"/>
  <c r="E19" i="1" s="1"/>
  <c r="C18" i="1"/>
  <c r="E18" i="1" s="1"/>
  <c r="C16" i="1"/>
  <c r="C15" i="1"/>
  <c r="E15" i="1" s="1"/>
  <c r="C14" i="1"/>
  <c r="E14" i="1" s="1"/>
  <c r="C13" i="1"/>
  <c r="E13" i="1" s="1"/>
  <c r="C12" i="1"/>
  <c r="E12" i="1" s="1"/>
  <c r="C11" i="1"/>
  <c r="C10" i="1"/>
  <c r="E10" i="1" s="1"/>
  <c r="C9" i="1"/>
  <c r="E9" i="1" s="1"/>
  <c r="K8" i="1"/>
  <c r="C8" i="1"/>
  <c r="E8" i="1" s="1"/>
  <c r="C7" i="1"/>
  <c r="E7" i="1" s="1"/>
  <c r="C6" i="1"/>
  <c r="E6" i="1" s="1"/>
  <c r="C5" i="1"/>
  <c r="E5" i="1" s="1"/>
  <c r="E11" i="1"/>
  <c r="E16" i="1"/>
  <c r="E24" i="1"/>
  <c r="E28" i="1"/>
  <c r="C4" i="1"/>
  <c r="E4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3" i="1"/>
  <c r="K19" i="1"/>
  <c r="K20" i="1"/>
  <c r="K21" i="1"/>
  <c r="K22" i="1"/>
  <c r="K23" i="1"/>
  <c r="K24" i="1"/>
  <c r="K25" i="1"/>
  <c r="K26" i="1"/>
  <c r="K27" i="1"/>
  <c r="K28" i="1"/>
  <c r="K30" i="1"/>
  <c r="K31" i="1"/>
  <c r="K18" i="1"/>
  <c r="K4" i="1"/>
  <c r="K5" i="1"/>
  <c r="K6" i="1"/>
  <c r="K7" i="1"/>
  <c r="K9" i="1"/>
  <c r="K10" i="1"/>
  <c r="K11" i="1"/>
  <c r="K12" i="1"/>
  <c r="K13" i="1"/>
  <c r="K14" i="1"/>
  <c r="K15" i="1"/>
  <c r="K16" i="1"/>
  <c r="K3" i="1"/>
  <c r="I19" i="1"/>
  <c r="I20" i="1"/>
  <c r="I21" i="1"/>
  <c r="I22" i="1"/>
  <c r="I23" i="1"/>
  <c r="I24" i="1"/>
  <c r="I26" i="1"/>
  <c r="I27" i="1"/>
  <c r="I28" i="1"/>
  <c r="I29" i="1"/>
  <c r="I30" i="1"/>
  <c r="I31" i="1"/>
  <c r="I1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C3" i="1"/>
  <c r="E3" i="1" s="1"/>
</calcChain>
</file>

<file path=xl/sharedStrings.xml><?xml version="1.0" encoding="utf-8"?>
<sst xmlns="http://schemas.openxmlformats.org/spreadsheetml/2006/main" count="671" uniqueCount="327">
  <si>
    <t>HPV Genotype</t>
  </si>
  <si>
    <t>No of  female with the HPV genotype</t>
  </si>
  <si>
    <t xml:space="preserve">HPV genotype </t>
  </si>
  <si>
    <t>High risk</t>
  </si>
  <si>
    <t>C+V+A+O</t>
  </si>
  <si>
    <t>N (sample size)</t>
  </si>
  <si>
    <t>freq (all 4 sites)</t>
  </si>
  <si>
    <t>Percent(all 4 sites)</t>
  </si>
  <si>
    <t>freq (any 3 sites)</t>
  </si>
  <si>
    <t>Percent (any 3 sites)</t>
  </si>
  <si>
    <t>freq (any 2 sites)</t>
  </si>
  <si>
    <t>Percent (any 2 sites)</t>
  </si>
  <si>
    <t>freq (any 1 site)</t>
  </si>
  <si>
    <t>HPV16</t>
  </si>
  <si>
    <t>43+43+36+10</t>
  </si>
  <si>
    <t>HPV18</t>
  </si>
  <si>
    <t>23+28+22+4</t>
  </si>
  <si>
    <t>HPV31</t>
  </si>
  <si>
    <t>37+36+31+1</t>
  </si>
  <si>
    <t>HPV33</t>
  </si>
  <si>
    <t>13+19+10+2</t>
  </si>
  <si>
    <t>HPV35</t>
  </si>
  <si>
    <t>63+60+43+12</t>
  </si>
  <si>
    <t>HPV39</t>
  </si>
  <si>
    <t>27+34+25+2</t>
  </si>
  <si>
    <t>HPV45</t>
  </si>
  <si>
    <t>37+37+31+1</t>
  </si>
  <si>
    <t>HPV51</t>
  </si>
  <si>
    <t>40+42+39+4</t>
  </si>
  <si>
    <t>HPV52</t>
  </si>
  <si>
    <t>54+52+35+4</t>
  </si>
  <si>
    <t>HPV56</t>
  </si>
  <si>
    <t>23+31+30+3</t>
  </si>
  <si>
    <t>HPV58</t>
  </si>
  <si>
    <t>44+56+33+4</t>
  </si>
  <si>
    <t>HPV59</t>
  </si>
  <si>
    <t>31+35+26+4</t>
  </si>
  <si>
    <t>HPV66</t>
  </si>
  <si>
    <t>28+26+19+1</t>
  </si>
  <si>
    <t>HPV68</t>
  </si>
  <si>
    <t>58+60+37+5</t>
  </si>
  <si>
    <t>Low risk</t>
  </si>
  <si>
    <t>HPV6</t>
  </si>
  <si>
    <t>31+38+23+5</t>
  </si>
  <si>
    <t>HPV11</t>
  </si>
  <si>
    <t>16+17+15+4</t>
  </si>
  <si>
    <t>HPV26</t>
  </si>
  <si>
    <t>9+9+6+0</t>
  </si>
  <si>
    <t>HPV40</t>
  </si>
  <si>
    <t>35+37+30+3</t>
  </si>
  <si>
    <t>HPV42</t>
  </si>
  <si>
    <t>58+64+40+9</t>
  </si>
  <si>
    <t>HPV43</t>
  </si>
  <si>
    <t>31+31+20+4</t>
  </si>
  <si>
    <t>HPV44</t>
  </si>
  <si>
    <t>54+61+40+11</t>
  </si>
  <si>
    <t>HPV53</t>
  </si>
  <si>
    <t>68+74+52+3</t>
  </si>
  <si>
    <t>HPV54</t>
  </si>
  <si>
    <t>60+70+38+2</t>
  </si>
  <si>
    <t>HPV61</t>
  </si>
  <si>
    <t>10+11+2+0</t>
  </si>
  <si>
    <t>HPV69</t>
  </si>
  <si>
    <t>28+14+11+2</t>
  </si>
  <si>
    <t>HPV70</t>
  </si>
  <si>
    <t>39+42+32+7</t>
  </si>
  <si>
    <t>HPV73</t>
  </si>
  <si>
    <t>30+35+26+4</t>
  </si>
  <si>
    <t>HPV82</t>
  </si>
  <si>
    <t>30+31+17+4</t>
  </si>
  <si>
    <t>C - Cervix</t>
  </si>
  <si>
    <t>V - Vulval</t>
  </si>
  <si>
    <t>A - Anal</t>
  </si>
  <si>
    <t>O - Oral</t>
  </si>
  <si>
    <t>HPV risk type</t>
  </si>
  <si>
    <t>HPV specific type</t>
  </si>
  <si>
    <t>TOTAL C+V+A+O</t>
  </si>
  <si>
    <t xml:space="preserve">No of  female with the HPV genotype </t>
  </si>
  <si>
    <t>HPV Detection</t>
  </si>
  <si>
    <t>HPV genotype in the 4 sites</t>
  </si>
  <si>
    <t>HPV genotype In 3 sites</t>
  </si>
  <si>
    <t>HPV genotype in 2 sites</t>
  </si>
  <si>
    <t>HPV genotype in 1 site</t>
  </si>
  <si>
    <t>Present</t>
  </si>
  <si>
    <t>Absent</t>
  </si>
  <si>
    <t>C+V+A+O [n (%)]</t>
  </si>
  <si>
    <t>C+V+O [n (%)]</t>
  </si>
  <si>
    <t>C+V+A [n (%)]</t>
  </si>
  <si>
    <t>C+A+O [n (%)]</t>
  </si>
  <si>
    <t>V+A+O [n (%)]</t>
  </si>
  <si>
    <t>Total (any 3 sites) [n (%)]</t>
  </si>
  <si>
    <t>C+V [n (%)]</t>
  </si>
  <si>
    <t>C+O [n (%)]</t>
  </si>
  <si>
    <t>C+A [n (%)]</t>
  </si>
  <si>
    <t>V+O [n (%)]</t>
  </si>
  <si>
    <t>V+A [n (%)]</t>
  </si>
  <si>
    <t>O+A [n (%)]</t>
  </si>
  <si>
    <t>Total (any 2 sites) [n (%)]</t>
  </si>
  <si>
    <t>C [n (%)]</t>
  </si>
  <si>
    <t>V [n (%)]</t>
  </si>
  <si>
    <t>A [n (%)]</t>
  </si>
  <si>
    <t>O [n (%)]</t>
  </si>
  <si>
    <t>Total (any site) [n (%)]</t>
  </si>
  <si>
    <t>High risk HPV Genotypes</t>
  </si>
  <si>
    <t>3/72 (4%)</t>
  </si>
  <si>
    <t>18/72 (25%)</t>
  </si>
  <si>
    <t>-</t>
  </si>
  <si>
    <t>8/72 (11%)</t>
  </si>
  <si>
    <t>1/72 (1%)</t>
  </si>
  <si>
    <t>2/72 (3%)</t>
  </si>
  <si>
    <t>15/72 (21%)</t>
  </si>
  <si>
    <t>11/72 (15%)</t>
  </si>
  <si>
    <t>10/72 (14%)</t>
  </si>
  <si>
    <t>5/72 (7%)</t>
  </si>
  <si>
    <t>36/72 (50%)</t>
  </si>
  <si>
    <t>2/39 (5%)</t>
  </si>
  <si>
    <t>10/39 (26%)</t>
  </si>
  <si>
    <t>1/39 (3%)</t>
  </si>
  <si>
    <t>11/39 (28%)</t>
  </si>
  <si>
    <t>7/39 (18%)</t>
  </si>
  <si>
    <t>4/39 (10%)</t>
  </si>
  <si>
    <t>6/39 (15%)</t>
  </si>
  <si>
    <t>16/39 (41%)</t>
  </si>
  <si>
    <t>1/50 (2%)</t>
  </si>
  <si>
    <t>23/50 (46%)</t>
  </si>
  <si>
    <t>6/50 (12%)</t>
  </si>
  <si>
    <t>7/50 (14%)</t>
  </si>
  <si>
    <t>20/50 (40%)</t>
  </si>
  <si>
    <t>2/20 (10%)</t>
  </si>
  <si>
    <t>5/20 (25%)</t>
  </si>
  <si>
    <t>3/20 (15%)</t>
  </si>
  <si>
    <t>8/20 (40%)</t>
  </si>
  <si>
    <t>1/20 (5%)</t>
  </si>
  <si>
    <t>4/20 (20%)</t>
  </si>
  <si>
    <t>9/86 (10%)</t>
  </si>
  <si>
    <t>23/86 (27%)</t>
  </si>
  <si>
    <t>13/86 (15%)</t>
  </si>
  <si>
    <t>1/86 (1%)</t>
  </si>
  <si>
    <t>4/86 (5%)</t>
  </si>
  <si>
    <t>19/86 (22%)</t>
  </si>
  <si>
    <t>17/86 (20%)</t>
  </si>
  <si>
    <t>10/86 (12%)</t>
  </si>
  <si>
    <t>7/86 (8%)</t>
  </si>
  <si>
    <t>35/86 (41%)</t>
  </si>
  <si>
    <t>2/40 (5%)</t>
  </si>
  <si>
    <t>17/40 (43%)</t>
  </si>
  <si>
    <t>5/40 (13%)</t>
  </si>
  <si>
    <t>3/40 (8%)</t>
  </si>
  <si>
    <t>8/40 (20%)</t>
  </si>
  <si>
    <t>7/40 (18%)</t>
  </si>
  <si>
    <t>13/40 (33%)</t>
  </si>
  <si>
    <t>21/54 (39%)</t>
  </si>
  <si>
    <t>7/54 (13%)</t>
  </si>
  <si>
    <t>1/54 (2%)</t>
  </si>
  <si>
    <t>2/54 (4%)</t>
  </si>
  <si>
    <t>10/54 (19%)</t>
  </si>
  <si>
    <t>8/54 (15%)</t>
  </si>
  <si>
    <t>23/54 (43%)</t>
  </si>
  <si>
    <t>4/65 (6%)</t>
  </si>
  <si>
    <t>17/65 (26%)</t>
  </si>
  <si>
    <t>7/65 (11%)</t>
  </si>
  <si>
    <t>1/65 (2%)</t>
  </si>
  <si>
    <t>6/65 (9%)</t>
  </si>
  <si>
    <t>14/65 (22%)</t>
  </si>
  <si>
    <t>11/65 (17%)</t>
  </si>
  <si>
    <t>8/65 (12%)</t>
  </si>
  <si>
    <t>30/65 (46%)</t>
  </si>
  <si>
    <t>3/70 (4%)</t>
  </si>
  <si>
    <t>1/70 (1%)</t>
  </si>
  <si>
    <t>24/70 (34%)</t>
  </si>
  <si>
    <t>25/70 (36%)</t>
  </si>
  <si>
    <t>13/70 (19%)</t>
  </si>
  <si>
    <t>16/70 (23%)</t>
  </si>
  <si>
    <t>8/70 (11%)</t>
  </si>
  <si>
    <t>5/70 (7%)</t>
  </si>
  <si>
    <t>26/70 (37%)</t>
  </si>
  <si>
    <t>1/47 (2%)</t>
  </si>
  <si>
    <t>12/47 (26%)</t>
  </si>
  <si>
    <t>13/47 (28%)</t>
  </si>
  <si>
    <t>3/47 (6%)</t>
  </si>
  <si>
    <t>7/47 (15%)</t>
  </si>
  <si>
    <t>11/47 (23%)</t>
  </si>
  <si>
    <t>6/47 (13%0</t>
  </si>
  <si>
    <t>8/47 (17%)</t>
  </si>
  <si>
    <t>22/47 (47%)</t>
  </si>
  <si>
    <t>3/74 (4%)</t>
  </si>
  <si>
    <t>19/74 (26%)</t>
  </si>
  <si>
    <t>11/74 (15%)</t>
  </si>
  <si>
    <t>5/74 (7%)</t>
  </si>
  <si>
    <t>16/74 (22%)</t>
  </si>
  <si>
    <t>18/74 (24%)</t>
  </si>
  <si>
    <t>6/74 (8%)</t>
  </si>
  <si>
    <t>1/74 (1%)</t>
  </si>
  <si>
    <t>36/74 (49%)</t>
  </si>
  <si>
    <t>2/48 (4%)</t>
  </si>
  <si>
    <t>17/48 (35%)</t>
  </si>
  <si>
    <t>5/48 (10%)</t>
  </si>
  <si>
    <t>1/48 (2%)</t>
  </si>
  <si>
    <t>8/48 (17%)</t>
  </si>
  <si>
    <t>6/48 (13%)</t>
  </si>
  <si>
    <t>9/48 (19%)</t>
  </si>
  <si>
    <t>21/48 (44%)</t>
  </si>
  <si>
    <t>1/37 (3%)</t>
  </si>
  <si>
    <t>11/37 (30%)</t>
  </si>
  <si>
    <t>8/37 (22%)</t>
  </si>
  <si>
    <t>3/37 (8%)</t>
  </si>
  <si>
    <t>12/37 (32%)</t>
  </si>
  <si>
    <t>5/37 (14%)</t>
  </si>
  <si>
    <t>13/37 (35%)</t>
  </si>
  <si>
    <t>1/83 (1%)</t>
  </si>
  <si>
    <t>26/83 (31%)</t>
  </si>
  <si>
    <t>17/83 (20%)</t>
  </si>
  <si>
    <t>2/83 (2%)</t>
  </si>
  <si>
    <t>3/83 (4%)</t>
  </si>
  <si>
    <t>22/83 (27%)</t>
  </si>
  <si>
    <t>12/83 (14%)</t>
  </si>
  <si>
    <t>13/83 (16%)</t>
  </si>
  <si>
    <t>5/83 (6%)</t>
  </si>
  <si>
    <t>4/83 (5%)</t>
  </si>
  <si>
    <t>34/83 (41%)</t>
  </si>
  <si>
    <t>Low risk HPV Genotypes</t>
  </si>
  <si>
    <t>3/54 (6%)</t>
  </si>
  <si>
    <t>9/54 (17%)</t>
  </si>
  <si>
    <t>18/54 (33%)</t>
  </si>
  <si>
    <t>2/54 (6%)</t>
  </si>
  <si>
    <t>25/54 (46%)</t>
  </si>
  <si>
    <t>3/25 (12%)</t>
  </si>
  <si>
    <t>4/25 (16%)</t>
  </si>
  <si>
    <t>5/25 (20%)</t>
  </si>
  <si>
    <t>1/25 (4%)</t>
  </si>
  <si>
    <t>10/25 (40%)</t>
  </si>
  <si>
    <t>1/25 (12%)</t>
  </si>
  <si>
    <t>8/25 (32%)</t>
  </si>
  <si>
    <t>2/13 (15%)</t>
  </si>
  <si>
    <t>4/13 (31%)</t>
  </si>
  <si>
    <t>1/13 (8%)</t>
  </si>
  <si>
    <t>7/13 (54%)</t>
  </si>
  <si>
    <t>3/50 (6%)</t>
  </si>
  <si>
    <t>17/50 (34%)</t>
  </si>
  <si>
    <t>5/50 (10%)</t>
  </si>
  <si>
    <t>12/50 (24%)</t>
  </si>
  <si>
    <t>10/50 (20%)</t>
  </si>
  <si>
    <t>18/50 (36%)</t>
  </si>
  <si>
    <t>7/78 (9%)</t>
  </si>
  <si>
    <t>25/78 (32%)</t>
  </si>
  <si>
    <t>18/78 (23%)</t>
  </si>
  <si>
    <t>1/78 (1%)</t>
  </si>
  <si>
    <t>3/78 (4%)</t>
  </si>
  <si>
    <t>22/78 (28%)</t>
  </si>
  <si>
    <t>11/78 (14%)</t>
  </si>
  <si>
    <t>4/78 (5%)</t>
  </si>
  <si>
    <t>2/78 (3%)</t>
  </si>
  <si>
    <t>24/78 (31%)</t>
  </si>
  <si>
    <t>3/42 (7%)</t>
  </si>
  <si>
    <t>12/42 (29%)</t>
  </si>
  <si>
    <t>10/42 (24%)</t>
  </si>
  <si>
    <t>1/42 (2%)</t>
  </si>
  <si>
    <t>11/42 (26%)</t>
  </si>
  <si>
    <t>6/42 (14%)</t>
  </si>
  <si>
    <t>5/42 (12%)</t>
  </si>
  <si>
    <t>4/42 (12%)</t>
  </si>
  <si>
    <t>1/12 (12%)</t>
  </si>
  <si>
    <t>16/42 (38%)</t>
  </si>
  <si>
    <t>5/81 (6%)</t>
  </si>
  <si>
    <t>23/81 (28%)</t>
  </si>
  <si>
    <t>16/81 (20%)</t>
  </si>
  <si>
    <t>1/81 (1%)</t>
  </si>
  <si>
    <t>6/81 (7%)</t>
  </si>
  <si>
    <t>24/81 (30%)</t>
  </si>
  <si>
    <t>8/81 (10%)</t>
  </si>
  <si>
    <t>11/81 (14%)</t>
  </si>
  <si>
    <t>29/81 (36%)</t>
  </si>
  <si>
    <t>2/89 (2%)</t>
  </si>
  <si>
    <t>38/89 (43%)</t>
  </si>
  <si>
    <t>19/89 (21%)</t>
  </si>
  <si>
    <t>5/89 (6%)</t>
  </si>
  <si>
    <t>26/89 (29%)</t>
  </si>
  <si>
    <t>7/89 (8%)</t>
  </si>
  <si>
    <t>10/89 (11%)</t>
  </si>
  <si>
    <t>1/89 (1%)</t>
  </si>
  <si>
    <t>23/89 (26%)</t>
  </si>
  <si>
    <t>2/87 (2%)</t>
  </si>
  <si>
    <t>26/87 (30%)</t>
  </si>
  <si>
    <t>20/87 (23%)</t>
  </si>
  <si>
    <t>1/87 (1%)</t>
  </si>
  <si>
    <t>4/87 (5%)</t>
  </si>
  <si>
    <t>25/87 (29%)</t>
  </si>
  <si>
    <t>11/87 (13%)</t>
  </si>
  <si>
    <t>18/87 (21%)</t>
  </si>
  <si>
    <t>5/87 (6%)</t>
  </si>
  <si>
    <t>34/87 (39%)</t>
  </si>
  <si>
    <t>1/17 (6%)</t>
  </si>
  <si>
    <t>4/17 (24%)</t>
  </si>
  <si>
    <t>5/17 (29%)</t>
  </si>
  <si>
    <t>6/17 (35%)</t>
  </si>
  <si>
    <t>12/17 (71%)</t>
  </si>
  <si>
    <t>2/33 (6%)</t>
  </si>
  <si>
    <t>7/33 (21%)</t>
  </si>
  <si>
    <t>17/33 (52%)</t>
  </si>
  <si>
    <t>3/33 (9%)</t>
  </si>
  <si>
    <t>22/33 (67%)</t>
  </si>
  <si>
    <t>4/57 (7%)</t>
  </si>
  <si>
    <t>20/57 (35%)</t>
  </si>
  <si>
    <t>6/57 (11%)</t>
  </si>
  <si>
    <t>1/57 (2%)</t>
  </si>
  <si>
    <t>11/57 (19%)</t>
  </si>
  <si>
    <t>8/57 (14%)</t>
  </si>
  <si>
    <t>3/57 (5%)</t>
  </si>
  <si>
    <t>22/57 (39%)</t>
  </si>
  <si>
    <t>2/49 (4%)</t>
  </si>
  <si>
    <t>12/49 (24%)</t>
  </si>
  <si>
    <t>10/49 (20%)</t>
  </si>
  <si>
    <t>1/49 (2%)</t>
  </si>
  <si>
    <t>5/49 (10%)</t>
  </si>
  <si>
    <t>16/49 (33%)</t>
  </si>
  <si>
    <t>6/49 (12%)</t>
  </si>
  <si>
    <t>19/49 (39%)</t>
  </si>
  <si>
    <t>1/43 (2%)</t>
  </si>
  <si>
    <t>10/43 (23%)</t>
  </si>
  <si>
    <t>2/43 (5%)</t>
  </si>
  <si>
    <t>12/43 (28%)</t>
  </si>
  <si>
    <t>7/43 (16%)</t>
  </si>
  <si>
    <t>6/43 (14%)</t>
  </si>
  <si>
    <t>4/43 (9%)</t>
  </si>
  <si>
    <t>18/43 (42%)</t>
  </si>
  <si>
    <t>C - Cervix; V - Vulva; A-Anal cavity &amp; O - Oral cavity</t>
  </si>
  <si>
    <t>S2Table: Pattern of concordance of HPV specific genotypes in the oral, genital and anal sites among female sex workers in Ibadan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</si>
</sst>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4" fillId="0" borderId="1" xfId="0" applyFont="1" applyBorder="1"/>
    <xf numFmtId="0" fontId="0" fillId="0" borderId="5" xfId="0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2" fillId="0" borderId="0" xfId="0" applyFont="1"/>
    <xf numFmtId="0" fontId="3" fillId="0" borderId="4" xfId="0" applyFont="1" applyBorder="1"/>
    <xf numFmtId="0" fontId="1" fillId="0" borderId="0" xfId="0" applyFont="1"/>
    <xf numFmtId="0" fontId="1" fillId="0" borderId="2" xfId="0" applyFont="1" applyBorder="1"/>
    <xf numFmtId="0" fontId="5" fillId="0" borderId="0" xfId="0" applyFont="1"/>
    <xf numFmtId="164" fontId="6" fillId="0" borderId="1" xfId="0" applyNumberFormat="1" applyFont="1" applyBorder="1"/>
    <xf numFmtId="0" fontId="4" fillId="0" borderId="4" xfId="0" applyFont="1" applyBorder="1"/>
    <xf numFmtId="0" fontId="4" fillId="2" borderId="0" xfId="0" applyFont="1" applyFill="1"/>
    <xf numFmtId="0" fontId="0" fillId="0" borderId="9" xfId="0" applyBorder="1"/>
    <xf numFmtId="0" fontId="8" fillId="0" borderId="0" xfId="0" applyFont="1"/>
    <xf numFmtId="0" fontId="8" fillId="0" borderId="8" xfId="0" applyFont="1" applyBorder="1"/>
    <xf numFmtId="0" fontId="9" fillId="0" borderId="0" xfId="0" applyFont="1"/>
    <xf numFmtId="0" fontId="9" fillId="0" borderId="8" xfId="0" applyFont="1" applyBorder="1"/>
    <xf numFmtId="0" fontId="12" fillId="5" borderId="20" xfId="0" applyFont="1" applyFill="1" applyBorder="1" applyAlignment="1">
      <alignment textRotation="90"/>
    </xf>
    <xf numFmtId="0" fontId="12" fillId="5" borderId="25" xfId="0" applyFont="1" applyFill="1" applyBorder="1" applyAlignment="1">
      <alignment textRotation="90"/>
    </xf>
    <xf numFmtId="0" fontId="12" fillId="5" borderId="28" xfId="0" applyFont="1" applyFill="1" applyBorder="1" applyAlignment="1">
      <alignment textRotation="90" wrapText="1"/>
    </xf>
    <xf numFmtId="0" fontId="12" fillId="5" borderId="17" xfId="0" applyFont="1" applyFill="1" applyBorder="1" applyAlignment="1">
      <alignment textRotation="90" wrapText="1"/>
    </xf>
    <xf numFmtId="0" fontId="12" fillId="5" borderId="27" xfId="0" applyFont="1" applyFill="1" applyBorder="1" applyAlignment="1">
      <alignment textRotation="90" wrapText="1"/>
    </xf>
    <xf numFmtId="0" fontId="12" fillId="5" borderId="19" xfId="0" applyFont="1" applyFill="1" applyBorder="1" applyAlignment="1">
      <alignment textRotation="90" wrapText="1"/>
    </xf>
    <xf numFmtId="0" fontId="12" fillId="5" borderId="18" xfId="0" applyFont="1" applyFill="1" applyBorder="1" applyAlignment="1">
      <alignment textRotation="90" wrapText="1"/>
    </xf>
    <xf numFmtId="0" fontId="12" fillId="5" borderId="26" xfId="0" applyFont="1" applyFill="1" applyBorder="1" applyAlignment="1">
      <alignment textRotation="90" wrapText="1"/>
    </xf>
    <xf numFmtId="0" fontId="12" fillId="5" borderId="22" xfId="0" applyFont="1" applyFill="1" applyBorder="1" applyAlignment="1">
      <alignment textRotation="90" wrapText="1"/>
    </xf>
    <xf numFmtId="0" fontId="12" fillId="5" borderId="15" xfId="0" applyFont="1" applyFill="1" applyBorder="1" applyAlignment="1">
      <alignment textRotation="90" wrapText="1"/>
    </xf>
    <xf numFmtId="0" fontId="12" fillId="5" borderId="16" xfId="0" applyFont="1" applyFill="1" applyBorder="1" applyAlignment="1">
      <alignment textRotation="90" wrapText="1"/>
    </xf>
    <xf numFmtId="0" fontId="12" fillId="5" borderId="24" xfId="0" applyFont="1" applyFill="1" applyBorder="1" applyAlignment="1">
      <alignment textRotation="90" wrapText="1"/>
    </xf>
    <xf numFmtId="0" fontId="14" fillId="3" borderId="19" xfId="0" applyFont="1" applyFill="1" applyBorder="1"/>
    <xf numFmtId="0" fontId="14" fillId="0" borderId="19" xfId="0" applyFont="1" applyBorder="1"/>
    <xf numFmtId="0" fontId="9" fillId="0" borderId="9" xfId="0" applyFont="1" applyBorder="1"/>
    <xf numFmtId="0" fontId="9" fillId="0" borderId="6" xfId="0" applyFont="1" applyBorder="1"/>
    <xf numFmtId="0" fontId="9" fillId="0" borderId="23" xfId="0" applyFont="1" applyBorder="1"/>
    <xf numFmtId="164" fontId="9" fillId="0" borderId="22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14" fillId="3" borderId="23" xfId="0" applyFont="1" applyFill="1" applyBorder="1"/>
    <xf numFmtId="0" fontId="14" fillId="0" borderId="23" xfId="0" applyFont="1" applyBorder="1"/>
    <xf numFmtId="164" fontId="9" fillId="0" borderId="23" xfId="0" applyNumberFormat="1" applyFont="1" applyBorder="1" applyAlignment="1">
      <alignment horizontal="center"/>
    </xf>
    <xf numFmtId="0" fontId="9" fillId="0" borderId="21" xfId="0" applyFont="1" applyBorder="1"/>
    <xf numFmtId="0" fontId="14" fillId="3" borderId="20" xfId="0" applyFont="1" applyFill="1" applyBorder="1"/>
    <xf numFmtId="0" fontId="14" fillId="0" borderId="20" xfId="0" applyFont="1" applyBorder="1"/>
    <xf numFmtId="0" fontId="9" fillId="0" borderId="7" xfId="0" applyFont="1" applyBorder="1"/>
    <xf numFmtId="0" fontId="9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5" fillId="4" borderId="22" xfId="0" applyFont="1" applyFill="1" applyBorder="1"/>
    <xf numFmtId="0" fontId="15" fillId="0" borderId="19" xfId="0" applyFont="1" applyBorder="1"/>
    <xf numFmtId="0" fontId="9" fillId="0" borderId="11" xfId="0" applyFont="1" applyBorder="1"/>
    <xf numFmtId="0" fontId="9" fillId="0" borderId="19" xfId="0" applyFont="1" applyBorder="1"/>
    <xf numFmtId="0" fontId="15" fillId="4" borderId="21" xfId="0" applyFont="1" applyFill="1" applyBorder="1"/>
    <xf numFmtId="0" fontId="15" fillId="0" borderId="23" xfId="0" applyFont="1" applyBorder="1"/>
    <xf numFmtId="0" fontId="15" fillId="4" borderId="0" xfId="0" applyFont="1" applyFill="1"/>
    <xf numFmtId="0" fontId="15" fillId="4" borderId="8" xfId="0" applyFont="1" applyFill="1" applyBorder="1"/>
    <xf numFmtId="0" fontId="15" fillId="0" borderId="20" xfId="0" applyFont="1" applyBorder="1"/>
    <xf numFmtId="0" fontId="8" fillId="5" borderId="19" xfId="0" applyFont="1" applyFill="1" applyBorder="1" applyAlignment="1">
      <alignment horizontal="center" textRotation="90" wrapText="1"/>
    </xf>
    <xf numFmtId="0" fontId="8" fillId="5" borderId="23" xfId="0" applyFont="1" applyFill="1" applyBorder="1" applyAlignment="1">
      <alignment horizontal="center" textRotation="90" wrapText="1"/>
    </xf>
    <xf numFmtId="0" fontId="8" fillId="5" borderId="20" xfId="0" applyFont="1" applyFill="1" applyBorder="1" applyAlignment="1">
      <alignment horizontal="center" textRotation="90" wrapText="1"/>
    </xf>
    <xf numFmtId="0" fontId="10" fillId="5" borderId="22" xfId="0" applyFont="1" applyFill="1" applyBorder="1" applyAlignment="1">
      <alignment textRotation="90" wrapText="1"/>
    </xf>
    <xf numFmtId="0" fontId="10" fillId="5" borderId="21" xfId="0" applyFont="1" applyFill="1" applyBorder="1" applyAlignment="1">
      <alignment textRotation="90" wrapText="1"/>
    </xf>
    <xf numFmtId="0" fontId="10" fillId="5" borderId="25" xfId="0" applyFont="1" applyFill="1" applyBorder="1" applyAlignment="1">
      <alignment textRotation="90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textRotation="90"/>
    </xf>
    <xf numFmtId="0" fontId="13" fillId="4" borderId="19" xfId="0" applyFont="1" applyFill="1" applyBorder="1" applyAlignment="1">
      <alignment textRotation="90"/>
    </xf>
    <xf numFmtId="0" fontId="13" fillId="4" borderId="23" xfId="0" applyFont="1" applyFill="1" applyBorder="1" applyAlignment="1">
      <alignment textRotation="90"/>
    </xf>
    <xf numFmtId="0" fontId="13" fillId="4" borderId="20" xfId="0" applyFont="1" applyFill="1" applyBorder="1" applyAlignment="1">
      <alignment textRotation="90"/>
    </xf>
    <xf numFmtId="0" fontId="12" fillId="5" borderId="29" xfId="0" applyFont="1" applyFill="1" applyBorder="1" applyAlignment="1">
      <alignment wrapText="1"/>
    </xf>
    <xf numFmtId="0" fontId="12" fillId="5" borderId="20" xfId="0" applyFont="1" applyFill="1" applyBorder="1" applyAlignment="1">
      <alignment wrapText="1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4" fontId="8" fillId="5" borderId="25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7" fillId="0" borderId="0" xfId="0" applyFont="1" applyAlignment="1"/>
    <xf numFmtId="0" fontId="12" fillId="5" borderId="19" xfId="0" applyFont="1" applyFill="1" applyBorder="1" applyAlignment="1">
      <alignment vertical="center" wrapText="1"/>
    </xf>
    <xf numFmtId="0" fontId="12" fillId="5" borderId="23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textRotation="90"/>
    </xf>
    <xf numFmtId="0" fontId="11" fillId="5" borderId="23" xfId="0" applyFont="1" applyFill="1" applyBorder="1" applyAlignment="1">
      <alignment vertical="center" textRotation="90"/>
    </xf>
    <xf numFmtId="0" fontId="11" fillId="5" borderId="20" xfId="0" applyFont="1" applyFill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53D9-6D8D-4E0A-9F09-DA76047D1943}">
  <dimension ref="A1:M36"/>
  <sheetViews>
    <sheetView topLeftCell="I1" zoomScale="130" zoomScaleNormal="130" workbookViewId="0">
      <selection activeCell="L37" sqref="L37"/>
    </sheetView>
  </sheetViews>
  <sheetFormatPr baseColWidth="10" defaultColWidth="8.83203125" defaultRowHeight="15" x14ac:dyDescent="0.2"/>
  <cols>
    <col min="1" max="2" width="14.5" customWidth="1"/>
    <col min="3" max="5" width="14.5" style="2" customWidth="1"/>
    <col min="6" max="6" width="34" customWidth="1"/>
    <col min="7" max="7" width="19.5" customWidth="1"/>
    <col min="8" max="8" width="18.33203125" style="1" customWidth="1"/>
    <col min="9" max="9" width="14.5" customWidth="1"/>
    <col min="10" max="10" width="17.6640625" style="1" customWidth="1"/>
    <col min="11" max="11" width="15.5" customWidth="1"/>
    <col min="12" max="12" width="15.5" style="1" customWidth="1"/>
  </cols>
  <sheetData>
    <row r="1" spans="1:13" x14ac:dyDescent="0.2">
      <c r="A1" s="12" t="s">
        <v>0</v>
      </c>
      <c r="B1" s="12"/>
      <c r="C1" s="4" t="s">
        <v>1</v>
      </c>
      <c r="D1"/>
      <c r="E1"/>
      <c r="F1" t="s">
        <v>2</v>
      </c>
      <c r="G1" s="3"/>
      <c r="H1" t="s">
        <v>2</v>
      </c>
      <c r="I1" s="3"/>
      <c r="J1" t="s">
        <v>2</v>
      </c>
      <c r="K1" s="3"/>
      <c r="L1" t="s">
        <v>2</v>
      </c>
      <c r="M1" s="1"/>
    </row>
    <row r="2" spans="1:13" ht="16" thickBot="1" x14ac:dyDescent="0.25">
      <c r="A2" s="13" t="s">
        <v>3</v>
      </c>
      <c r="B2" s="13" t="s">
        <v>4</v>
      </c>
      <c r="C2" s="8" t="s">
        <v>5</v>
      </c>
      <c r="D2" s="9"/>
      <c r="E2" s="9"/>
      <c r="F2" s="9" t="s">
        <v>6</v>
      </c>
      <c r="G2" s="10" t="s">
        <v>7</v>
      </c>
      <c r="H2" s="9" t="s">
        <v>8</v>
      </c>
      <c r="I2" s="10" t="s">
        <v>9</v>
      </c>
      <c r="J2" s="9" t="s">
        <v>10</v>
      </c>
      <c r="K2" s="10" t="s">
        <v>11</v>
      </c>
      <c r="L2" s="9" t="s">
        <v>12</v>
      </c>
      <c r="M2" s="11" t="s">
        <v>12</v>
      </c>
    </row>
    <row r="3" spans="1:13" x14ac:dyDescent="0.2">
      <c r="A3" s="14" t="s">
        <v>13</v>
      </c>
      <c r="B3" s="14" t="s">
        <v>14</v>
      </c>
      <c r="C3" s="4">
        <f>43+43+36+10</f>
        <v>132</v>
      </c>
      <c r="D3">
        <v>72</v>
      </c>
      <c r="E3">
        <f>C3-D3</f>
        <v>60</v>
      </c>
      <c r="F3">
        <v>3</v>
      </c>
      <c r="G3" s="3">
        <f>F3/D3*100</f>
        <v>4.1666666666666661</v>
      </c>
      <c r="H3">
        <v>18</v>
      </c>
      <c r="I3" s="3">
        <f>H3/D3*100</f>
        <v>25</v>
      </c>
      <c r="J3">
        <v>15</v>
      </c>
      <c r="K3" s="3">
        <f>J3/D3*100</f>
        <v>20.833333333333336</v>
      </c>
      <c r="L3">
        <v>36</v>
      </c>
      <c r="M3" s="1">
        <f>L3/D3*100</f>
        <v>50</v>
      </c>
    </row>
    <row r="4" spans="1:13" x14ac:dyDescent="0.2">
      <c r="A4" s="14" t="s">
        <v>15</v>
      </c>
      <c r="B4" s="14" t="s">
        <v>16</v>
      </c>
      <c r="C4" s="4">
        <f>23+28+22+4</f>
        <v>77</v>
      </c>
      <c r="D4">
        <v>39</v>
      </c>
      <c r="E4">
        <f t="shared" ref="E4:E31" si="0">C4-D4</f>
        <v>38</v>
      </c>
      <c r="F4">
        <v>2</v>
      </c>
      <c r="G4" s="3">
        <f t="shared" ref="G4:G16" si="1">F4/D4*100</f>
        <v>5.1282051282051277</v>
      </c>
      <c r="H4">
        <v>11</v>
      </c>
      <c r="I4" s="3">
        <f t="shared" ref="I4:I16" si="2">H4/D4*100</f>
        <v>28.205128205128204</v>
      </c>
      <c r="J4">
        <v>10</v>
      </c>
      <c r="K4" s="3">
        <f t="shared" ref="K4:K16" si="3">J4/D4*100</f>
        <v>25.641025641025639</v>
      </c>
      <c r="L4">
        <v>16</v>
      </c>
      <c r="M4" s="1">
        <f t="shared" ref="M4:M16" si="4">L4/D4*100</f>
        <v>41.025641025641022</v>
      </c>
    </row>
    <row r="5" spans="1:13" x14ac:dyDescent="0.2">
      <c r="A5" s="14" t="s">
        <v>17</v>
      </c>
      <c r="B5" s="14" t="s">
        <v>18</v>
      </c>
      <c r="C5" s="4">
        <f>37+36+31+1</f>
        <v>105</v>
      </c>
      <c r="D5">
        <v>50</v>
      </c>
      <c r="E5">
        <f t="shared" si="0"/>
        <v>55</v>
      </c>
      <c r="F5">
        <v>1</v>
      </c>
      <c r="G5" s="3">
        <f t="shared" si="1"/>
        <v>2</v>
      </c>
      <c r="H5">
        <v>23</v>
      </c>
      <c r="I5" s="3">
        <f t="shared" si="2"/>
        <v>46</v>
      </c>
      <c r="J5">
        <v>6</v>
      </c>
      <c r="K5" s="3">
        <f t="shared" si="3"/>
        <v>12</v>
      </c>
      <c r="L5">
        <v>20</v>
      </c>
      <c r="M5" s="1">
        <f t="shared" si="4"/>
        <v>40</v>
      </c>
    </row>
    <row r="6" spans="1:13" x14ac:dyDescent="0.2">
      <c r="A6" s="14" t="s">
        <v>19</v>
      </c>
      <c r="B6" s="14" t="s">
        <v>20</v>
      </c>
      <c r="C6" s="4">
        <f>13+19+10+2</f>
        <v>44</v>
      </c>
      <c r="D6">
        <v>20</v>
      </c>
      <c r="E6">
        <f t="shared" si="0"/>
        <v>24</v>
      </c>
      <c r="F6">
        <v>2</v>
      </c>
      <c r="G6" s="3">
        <f t="shared" si="1"/>
        <v>10</v>
      </c>
      <c r="H6">
        <v>5</v>
      </c>
      <c r="I6" s="3">
        <f t="shared" si="2"/>
        <v>25</v>
      </c>
      <c r="J6">
        <v>8</v>
      </c>
      <c r="K6" s="3">
        <f t="shared" si="3"/>
        <v>40</v>
      </c>
      <c r="L6">
        <v>5</v>
      </c>
      <c r="M6" s="1">
        <f t="shared" si="4"/>
        <v>25</v>
      </c>
    </row>
    <row r="7" spans="1:13" x14ac:dyDescent="0.2">
      <c r="A7" s="14" t="s">
        <v>21</v>
      </c>
      <c r="B7" s="14" t="s">
        <v>22</v>
      </c>
      <c r="C7" s="4">
        <f>63+60+43+12</f>
        <v>178</v>
      </c>
      <c r="D7">
        <v>86</v>
      </c>
      <c r="E7">
        <f t="shared" si="0"/>
        <v>92</v>
      </c>
      <c r="F7">
        <v>9</v>
      </c>
      <c r="G7" s="3">
        <f t="shared" si="1"/>
        <v>10.465116279069768</v>
      </c>
      <c r="H7">
        <v>23</v>
      </c>
      <c r="I7" s="3">
        <f t="shared" si="2"/>
        <v>26.744186046511626</v>
      </c>
      <c r="J7">
        <v>19</v>
      </c>
      <c r="K7" s="3">
        <f t="shared" si="3"/>
        <v>22.093023255813954</v>
      </c>
      <c r="L7">
        <v>35</v>
      </c>
      <c r="M7" s="1">
        <f t="shared" si="4"/>
        <v>40.697674418604649</v>
      </c>
    </row>
    <row r="8" spans="1:13" x14ac:dyDescent="0.2">
      <c r="A8" s="14" t="s">
        <v>23</v>
      </c>
      <c r="B8" s="14" t="s">
        <v>24</v>
      </c>
      <c r="C8" s="4">
        <f>27+34+25+2</f>
        <v>88</v>
      </c>
      <c r="D8">
        <v>40</v>
      </c>
      <c r="E8">
        <f t="shared" si="0"/>
        <v>48</v>
      </c>
      <c r="F8">
        <v>2</v>
      </c>
      <c r="G8" s="3">
        <f t="shared" si="1"/>
        <v>5</v>
      </c>
      <c r="H8">
        <v>17</v>
      </c>
      <c r="I8" s="3">
        <f t="shared" si="2"/>
        <v>42.5</v>
      </c>
      <c r="J8">
        <v>8</v>
      </c>
      <c r="K8" s="3">
        <f>J8/D8*100</f>
        <v>20</v>
      </c>
      <c r="L8">
        <v>13</v>
      </c>
      <c r="M8" s="1">
        <f t="shared" si="4"/>
        <v>32.5</v>
      </c>
    </row>
    <row r="9" spans="1:13" x14ac:dyDescent="0.2">
      <c r="A9" s="14" t="s">
        <v>25</v>
      </c>
      <c r="B9" s="14" t="s">
        <v>26</v>
      </c>
      <c r="C9" s="4">
        <f>37+37+31+1</f>
        <v>106</v>
      </c>
      <c r="D9">
        <v>54</v>
      </c>
      <c r="E9">
        <f t="shared" si="0"/>
        <v>52</v>
      </c>
      <c r="F9">
        <v>0</v>
      </c>
      <c r="G9" s="3">
        <f t="shared" si="1"/>
        <v>0</v>
      </c>
      <c r="H9">
        <v>21</v>
      </c>
      <c r="I9" s="3">
        <f t="shared" si="2"/>
        <v>38.888888888888893</v>
      </c>
      <c r="J9">
        <v>10</v>
      </c>
      <c r="K9" s="3">
        <f t="shared" si="3"/>
        <v>18.518518518518519</v>
      </c>
      <c r="L9">
        <v>23</v>
      </c>
      <c r="M9" s="1">
        <f t="shared" si="4"/>
        <v>42.592592592592595</v>
      </c>
    </row>
    <row r="10" spans="1:13" x14ac:dyDescent="0.2">
      <c r="A10" s="14" t="s">
        <v>27</v>
      </c>
      <c r="B10" s="14" t="s">
        <v>28</v>
      </c>
      <c r="C10" s="4">
        <f>40+42+39+4</f>
        <v>125</v>
      </c>
      <c r="D10">
        <v>65</v>
      </c>
      <c r="E10">
        <f t="shared" si="0"/>
        <v>60</v>
      </c>
      <c r="F10">
        <v>4</v>
      </c>
      <c r="G10" s="3">
        <f t="shared" si="1"/>
        <v>6.1538461538461542</v>
      </c>
      <c r="H10">
        <v>17</v>
      </c>
      <c r="I10" s="3">
        <f t="shared" si="2"/>
        <v>26.153846153846157</v>
      </c>
      <c r="J10">
        <v>14</v>
      </c>
      <c r="K10" s="3">
        <f t="shared" si="3"/>
        <v>21.53846153846154</v>
      </c>
      <c r="L10">
        <v>30</v>
      </c>
      <c r="M10" s="1">
        <f t="shared" si="4"/>
        <v>46.153846153846153</v>
      </c>
    </row>
    <row r="11" spans="1:13" x14ac:dyDescent="0.2">
      <c r="A11" s="14" t="s">
        <v>29</v>
      </c>
      <c r="B11" s="14" t="s">
        <v>30</v>
      </c>
      <c r="C11" s="4">
        <f>54+52+35+4</f>
        <v>145</v>
      </c>
      <c r="D11">
        <v>70</v>
      </c>
      <c r="E11">
        <f t="shared" si="0"/>
        <v>75</v>
      </c>
      <c r="F11">
        <v>3</v>
      </c>
      <c r="G11" s="3">
        <f t="shared" si="1"/>
        <v>4.2857142857142856</v>
      </c>
      <c r="H11">
        <v>25</v>
      </c>
      <c r="I11" s="3">
        <f t="shared" si="2"/>
        <v>35.714285714285715</v>
      </c>
      <c r="J11">
        <v>16</v>
      </c>
      <c r="K11" s="3">
        <f t="shared" si="3"/>
        <v>22.857142857142858</v>
      </c>
      <c r="L11">
        <v>26</v>
      </c>
      <c r="M11" s="1">
        <f t="shared" si="4"/>
        <v>37.142857142857146</v>
      </c>
    </row>
    <row r="12" spans="1:13" x14ac:dyDescent="0.2">
      <c r="A12" s="14" t="s">
        <v>31</v>
      </c>
      <c r="B12" s="14" t="s">
        <v>32</v>
      </c>
      <c r="C12" s="4">
        <f>23+31+30+3</f>
        <v>87</v>
      </c>
      <c r="D12">
        <v>47</v>
      </c>
      <c r="E12">
        <f t="shared" si="0"/>
        <v>40</v>
      </c>
      <c r="F12">
        <v>1</v>
      </c>
      <c r="G12" s="3">
        <f t="shared" si="1"/>
        <v>2.1276595744680851</v>
      </c>
      <c r="H12">
        <v>13</v>
      </c>
      <c r="I12" s="3">
        <f t="shared" si="2"/>
        <v>27.659574468085108</v>
      </c>
      <c r="J12">
        <v>11</v>
      </c>
      <c r="K12" s="3">
        <f t="shared" si="3"/>
        <v>23.404255319148938</v>
      </c>
      <c r="L12">
        <v>22</v>
      </c>
      <c r="M12" s="1">
        <f t="shared" si="4"/>
        <v>46.808510638297875</v>
      </c>
    </row>
    <row r="13" spans="1:13" x14ac:dyDescent="0.2">
      <c r="A13" s="14" t="s">
        <v>33</v>
      </c>
      <c r="B13" s="14" t="s">
        <v>34</v>
      </c>
      <c r="C13" s="4">
        <f>44+56+33+4</f>
        <v>137</v>
      </c>
      <c r="D13">
        <v>74</v>
      </c>
      <c r="E13">
        <f t="shared" si="0"/>
        <v>63</v>
      </c>
      <c r="F13">
        <v>3</v>
      </c>
      <c r="G13" s="3">
        <f t="shared" si="1"/>
        <v>4.0540540540540544</v>
      </c>
      <c r="H13">
        <v>19</v>
      </c>
      <c r="I13" s="3">
        <f t="shared" si="2"/>
        <v>25.675675675675674</v>
      </c>
      <c r="J13">
        <v>16</v>
      </c>
      <c r="K13" s="3">
        <f t="shared" si="3"/>
        <v>21.621621621621621</v>
      </c>
      <c r="L13">
        <v>36</v>
      </c>
      <c r="M13" s="1">
        <f t="shared" si="4"/>
        <v>48.648648648648653</v>
      </c>
    </row>
    <row r="14" spans="1:13" x14ac:dyDescent="0.2">
      <c r="A14" s="14" t="s">
        <v>35</v>
      </c>
      <c r="B14" s="14" t="s">
        <v>36</v>
      </c>
      <c r="C14" s="4">
        <f>31+35+26+4</f>
        <v>96</v>
      </c>
      <c r="D14">
        <v>48</v>
      </c>
      <c r="E14">
        <f t="shared" si="0"/>
        <v>48</v>
      </c>
      <c r="F14">
        <v>2</v>
      </c>
      <c r="G14" s="3">
        <f t="shared" si="1"/>
        <v>4.1666666666666661</v>
      </c>
      <c r="H14">
        <v>17</v>
      </c>
      <c r="I14" s="3">
        <f t="shared" si="2"/>
        <v>35.416666666666671</v>
      </c>
      <c r="J14">
        <v>8</v>
      </c>
      <c r="K14" s="3">
        <f t="shared" si="3"/>
        <v>16.666666666666664</v>
      </c>
      <c r="L14">
        <v>21</v>
      </c>
      <c r="M14" s="1">
        <f t="shared" si="4"/>
        <v>43.75</v>
      </c>
    </row>
    <row r="15" spans="1:13" x14ac:dyDescent="0.2">
      <c r="A15" s="14" t="s">
        <v>37</v>
      </c>
      <c r="B15" s="14" t="s">
        <v>38</v>
      </c>
      <c r="C15" s="4">
        <f>28+26+19+1</f>
        <v>74</v>
      </c>
      <c r="D15">
        <v>37</v>
      </c>
      <c r="E15">
        <f t="shared" si="0"/>
        <v>37</v>
      </c>
      <c r="F15">
        <v>1</v>
      </c>
      <c r="G15" s="3">
        <f t="shared" si="1"/>
        <v>2.7027027027027026</v>
      </c>
      <c r="H15">
        <v>11</v>
      </c>
      <c r="I15" s="3">
        <f t="shared" si="2"/>
        <v>29.72972972972973</v>
      </c>
      <c r="J15">
        <v>12</v>
      </c>
      <c r="K15" s="3">
        <f t="shared" si="3"/>
        <v>32.432432432432435</v>
      </c>
      <c r="L15">
        <v>13</v>
      </c>
      <c r="M15" s="1">
        <f t="shared" si="4"/>
        <v>35.135135135135137</v>
      </c>
    </row>
    <row r="16" spans="1:13" ht="16" thickBot="1" x14ac:dyDescent="0.25">
      <c r="A16" s="15" t="s">
        <v>39</v>
      </c>
      <c r="B16" s="15" t="s">
        <v>40</v>
      </c>
      <c r="C16" s="5">
        <f>58+60+37+5</f>
        <v>160</v>
      </c>
      <c r="D16" s="6">
        <v>83</v>
      </c>
      <c r="E16">
        <f t="shared" si="0"/>
        <v>77</v>
      </c>
      <c r="F16" s="6">
        <v>1</v>
      </c>
      <c r="G16" s="3">
        <f t="shared" si="1"/>
        <v>1.2048192771084338</v>
      </c>
      <c r="H16">
        <v>26</v>
      </c>
      <c r="I16" s="3">
        <f t="shared" si="2"/>
        <v>31.325301204819279</v>
      </c>
      <c r="J16" s="6">
        <v>22</v>
      </c>
      <c r="K16" s="3">
        <f t="shared" si="3"/>
        <v>26.506024096385545</v>
      </c>
      <c r="L16" s="6">
        <v>34</v>
      </c>
      <c r="M16" s="1">
        <f t="shared" si="4"/>
        <v>40.963855421686745</v>
      </c>
    </row>
    <row r="17" spans="1:13" ht="16" thickTop="1" x14ac:dyDescent="0.2">
      <c r="A17" s="16" t="s">
        <v>41</v>
      </c>
      <c r="B17" s="16"/>
      <c r="C17" s="7"/>
      <c r="E17"/>
      <c r="F17" s="2"/>
      <c r="G17" s="3"/>
      <c r="H17" s="2"/>
      <c r="I17" s="17"/>
      <c r="J17" s="2"/>
      <c r="K17" s="3"/>
      <c r="L17" s="2"/>
      <c r="M17" s="1"/>
    </row>
    <row r="18" spans="1:13" s="2" customFormat="1" x14ac:dyDescent="0.2">
      <c r="A18" s="2" t="s">
        <v>42</v>
      </c>
      <c r="B18" s="2" t="s">
        <v>43</v>
      </c>
      <c r="C18" s="4">
        <f>31+38+23+5</f>
        <v>97</v>
      </c>
      <c r="D18">
        <v>54</v>
      </c>
      <c r="E18">
        <f t="shared" si="0"/>
        <v>43</v>
      </c>
      <c r="F18">
        <v>3</v>
      </c>
      <c r="G18" s="3">
        <f>F18/D18*100</f>
        <v>5.5555555555555554</v>
      </c>
      <c r="H18">
        <v>8</v>
      </c>
      <c r="I18" s="3">
        <f>H18/D18*100</f>
        <v>14.814814814814813</v>
      </c>
      <c r="J18">
        <v>18</v>
      </c>
      <c r="K18" s="3">
        <f>J18/D18*100</f>
        <v>33.333333333333329</v>
      </c>
      <c r="L18">
        <v>25</v>
      </c>
      <c r="M18" s="1">
        <f>L18/D18*100</f>
        <v>46.296296296296298</v>
      </c>
    </row>
    <row r="19" spans="1:13" x14ac:dyDescent="0.2">
      <c r="A19" s="2" t="s">
        <v>44</v>
      </c>
      <c r="B19" s="2" t="s">
        <v>45</v>
      </c>
      <c r="C19" s="4">
        <f>16+17+15+4</f>
        <v>52</v>
      </c>
      <c r="D19">
        <v>25</v>
      </c>
      <c r="E19">
        <f t="shared" si="0"/>
        <v>27</v>
      </c>
      <c r="F19">
        <v>3</v>
      </c>
      <c r="G19" s="3">
        <f t="shared" ref="G19:G31" si="5">F19/D19*100</f>
        <v>12</v>
      </c>
      <c r="H19">
        <v>4</v>
      </c>
      <c r="I19" s="3">
        <f t="shared" ref="I19:I31" si="6">H19/D19*100</f>
        <v>16</v>
      </c>
      <c r="J19">
        <v>10</v>
      </c>
      <c r="K19" s="3">
        <f t="shared" ref="K19:K31" si="7">J19/D19*100</f>
        <v>40</v>
      </c>
      <c r="L19">
        <v>8</v>
      </c>
      <c r="M19" s="1">
        <f t="shared" ref="M19:M31" si="8">L19/D19*100</f>
        <v>32</v>
      </c>
    </row>
    <row r="20" spans="1:13" x14ac:dyDescent="0.2">
      <c r="A20" s="2" t="s">
        <v>46</v>
      </c>
      <c r="B20" s="2" t="s">
        <v>47</v>
      </c>
      <c r="C20" s="4">
        <f>9+9+6+0</f>
        <v>24</v>
      </c>
      <c r="D20">
        <v>13</v>
      </c>
      <c r="E20">
        <f t="shared" si="0"/>
        <v>11</v>
      </c>
      <c r="F20">
        <v>0</v>
      </c>
      <c r="G20" s="3">
        <f t="shared" si="5"/>
        <v>0</v>
      </c>
      <c r="H20">
        <v>2</v>
      </c>
      <c r="I20" s="3">
        <f t="shared" si="6"/>
        <v>15.384615384615385</v>
      </c>
      <c r="J20">
        <v>7</v>
      </c>
      <c r="K20" s="3">
        <f t="shared" si="7"/>
        <v>53.846153846153847</v>
      </c>
      <c r="L20">
        <v>4</v>
      </c>
      <c r="M20" s="1">
        <f t="shared" si="8"/>
        <v>30.76923076923077</v>
      </c>
    </row>
    <row r="21" spans="1:13" x14ac:dyDescent="0.2">
      <c r="A21" s="2" t="s">
        <v>48</v>
      </c>
      <c r="B21" s="2" t="s">
        <v>49</v>
      </c>
      <c r="C21" s="4">
        <f>35+37+30+3</f>
        <v>105</v>
      </c>
      <c r="D21">
        <v>50</v>
      </c>
      <c r="E21">
        <f t="shared" si="0"/>
        <v>55</v>
      </c>
      <c r="F21">
        <v>3</v>
      </c>
      <c r="G21" s="3">
        <f t="shared" si="5"/>
        <v>6</v>
      </c>
      <c r="H21">
        <v>17</v>
      </c>
      <c r="I21" s="3">
        <f t="shared" si="6"/>
        <v>34</v>
      </c>
      <c r="J21">
        <v>12</v>
      </c>
      <c r="K21" s="3">
        <f t="shared" si="7"/>
        <v>24</v>
      </c>
      <c r="L21">
        <v>18</v>
      </c>
      <c r="M21" s="1">
        <f t="shared" si="8"/>
        <v>36</v>
      </c>
    </row>
    <row r="22" spans="1:13" x14ac:dyDescent="0.2">
      <c r="A22" s="2" t="s">
        <v>50</v>
      </c>
      <c r="B22" s="2" t="s">
        <v>51</v>
      </c>
      <c r="C22" s="4">
        <f>58+64+40+9</f>
        <v>171</v>
      </c>
      <c r="D22">
        <v>78</v>
      </c>
      <c r="E22">
        <f t="shared" si="0"/>
        <v>93</v>
      </c>
      <c r="F22">
        <v>7</v>
      </c>
      <c r="G22" s="3">
        <f t="shared" si="5"/>
        <v>8.9743589743589745</v>
      </c>
      <c r="H22">
        <v>25</v>
      </c>
      <c r="I22" s="3">
        <f t="shared" si="6"/>
        <v>32.051282051282051</v>
      </c>
      <c r="J22">
        <v>22</v>
      </c>
      <c r="K22" s="3">
        <f t="shared" si="7"/>
        <v>28.205128205128204</v>
      </c>
      <c r="L22">
        <v>24</v>
      </c>
      <c r="M22" s="1">
        <f t="shared" si="8"/>
        <v>30.76923076923077</v>
      </c>
    </row>
    <row r="23" spans="1:13" x14ac:dyDescent="0.2">
      <c r="A23" s="2" t="s">
        <v>52</v>
      </c>
      <c r="B23" s="2" t="s">
        <v>53</v>
      </c>
      <c r="C23" s="4">
        <f>31+31+20+4</f>
        <v>86</v>
      </c>
      <c r="D23">
        <v>42</v>
      </c>
      <c r="E23">
        <f t="shared" si="0"/>
        <v>44</v>
      </c>
      <c r="F23">
        <v>3</v>
      </c>
      <c r="G23" s="3">
        <f t="shared" si="5"/>
        <v>7.1428571428571423</v>
      </c>
      <c r="H23">
        <v>12</v>
      </c>
      <c r="I23" s="3">
        <f t="shared" si="6"/>
        <v>28.571428571428569</v>
      </c>
      <c r="J23">
        <v>11</v>
      </c>
      <c r="K23" s="3">
        <f t="shared" si="7"/>
        <v>26.190476190476193</v>
      </c>
      <c r="L23">
        <v>16</v>
      </c>
      <c r="M23" s="1">
        <f t="shared" si="8"/>
        <v>38.095238095238095</v>
      </c>
    </row>
    <row r="24" spans="1:13" x14ac:dyDescent="0.2">
      <c r="A24" s="2" t="s">
        <v>54</v>
      </c>
      <c r="B24" s="2" t="s">
        <v>55</v>
      </c>
      <c r="C24" s="4">
        <f>54+61+40+11</f>
        <v>166</v>
      </c>
      <c r="D24">
        <v>81</v>
      </c>
      <c r="E24">
        <f t="shared" si="0"/>
        <v>85</v>
      </c>
      <c r="F24">
        <v>5</v>
      </c>
      <c r="G24" s="3">
        <f t="shared" si="5"/>
        <v>6.1728395061728394</v>
      </c>
      <c r="H24">
        <v>23</v>
      </c>
      <c r="I24" s="3">
        <f t="shared" si="6"/>
        <v>28.39506172839506</v>
      </c>
      <c r="J24">
        <v>24</v>
      </c>
      <c r="K24" s="3">
        <f t="shared" si="7"/>
        <v>29.629629629629626</v>
      </c>
      <c r="L24">
        <v>29</v>
      </c>
      <c r="M24" s="1">
        <f t="shared" si="8"/>
        <v>35.802469135802468</v>
      </c>
    </row>
    <row r="25" spans="1:13" x14ac:dyDescent="0.2">
      <c r="A25" s="2" t="s">
        <v>56</v>
      </c>
      <c r="B25" s="2" t="s">
        <v>57</v>
      </c>
      <c r="C25" s="4">
        <f>68+74+52+3</f>
        <v>197</v>
      </c>
      <c r="D25">
        <v>89</v>
      </c>
      <c r="E25">
        <f t="shared" si="0"/>
        <v>108</v>
      </c>
      <c r="F25">
        <v>2</v>
      </c>
      <c r="G25" s="3">
        <f t="shared" si="5"/>
        <v>2.2471910112359552</v>
      </c>
      <c r="H25">
        <v>38</v>
      </c>
      <c r="I25" s="3">
        <f>H25/D25*100</f>
        <v>42.696629213483142</v>
      </c>
      <c r="J25">
        <v>26</v>
      </c>
      <c r="K25" s="3">
        <f t="shared" si="7"/>
        <v>29.213483146067414</v>
      </c>
      <c r="L25">
        <v>23</v>
      </c>
      <c r="M25" s="1">
        <f t="shared" si="8"/>
        <v>25.842696629213485</v>
      </c>
    </row>
    <row r="26" spans="1:13" x14ac:dyDescent="0.2">
      <c r="A26" s="2" t="s">
        <v>58</v>
      </c>
      <c r="B26" s="2" t="s">
        <v>59</v>
      </c>
      <c r="C26" s="4">
        <f>60+70+38+2</f>
        <v>170</v>
      </c>
      <c r="D26">
        <v>87</v>
      </c>
      <c r="E26">
        <f t="shared" si="0"/>
        <v>83</v>
      </c>
      <c r="F26">
        <v>2</v>
      </c>
      <c r="G26" s="3">
        <f t="shared" si="5"/>
        <v>2.2988505747126435</v>
      </c>
      <c r="H26">
        <v>26</v>
      </c>
      <c r="I26" s="3">
        <f t="shared" si="6"/>
        <v>29.885057471264371</v>
      </c>
      <c r="J26">
        <v>25</v>
      </c>
      <c r="K26" s="3">
        <f t="shared" si="7"/>
        <v>28.735632183908045</v>
      </c>
      <c r="L26">
        <v>34</v>
      </c>
      <c r="M26" s="1">
        <f t="shared" si="8"/>
        <v>39.080459770114942</v>
      </c>
    </row>
    <row r="27" spans="1:13" x14ac:dyDescent="0.2">
      <c r="A27" s="2" t="s">
        <v>60</v>
      </c>
      <c r="B27" s="2" t="s">
        <v>61</v>
      </c>
      <c r="C27" s="4">
        <f>10+11+2+0</f>
        <v>23</v>
      </c>
      <c r="D27">
        <v>17</v>
      </c>
      <c r="E27">
        <f t="shared" si="0"/>
        <v>6</v>
      </c>
      <c r="F27">
        <v>0</v>
      </c>
      <c r="G27" s="3">
        <f t="shared" si="5"/>
        <v>0</v>
      </c>
      <c r="H27">
        <v>1</v>
      </c>
      <c r="I27" s="3">
        <f t="shared" si="6"/>
        <v>5.8823529411764701</v>
      </c>
      <c r="J27">
        <v>4</v>
      </c>
      <c r="K27" s="3">
        <f t="shared" si="7"/>
        <v>23.52941176470588</v>
      </c>
      <c r="L27">
        <v>12</v>
      </c>
      <c r="M27" s="1">
        <f t="shared" si="8"/>
        <v>70.588235294117652</v>
      </c>
    </row>
    <row r="28" spans="1:13" x14ac:dyDescent="0.2">
      <c r="A28" s="2" t="s">
        <v>62</v>
      </c>
      <c r="B28" s="2" t="s">
        <v>63</v>
      </c>
      <c r="C28" s="4">
        <f>28+14+11+2</f>
        <v>55</v>
      </c>
      <c r="D28">
        <v>33</v>
      </c>
      <c r="E28">
        <f t="shared" si="0"/>
        <v>22</v>
      </c>
      <c r="F28">
        <v>2</v>
      </c>
      <c r="G28" s="3">
        <f t="shared" si="5"/>
        <v>6.0606060606060606</v>
      </c>
      <c r="H28">
        <v>7</v>
      </c>
      <c r="I28" s="3">
        <f t="shared" si="6"/>
        <v>21.212121212121211</v>
      </c>
      <c r="J28">
        <v>2</v>
      </c>
      <c r="K28" s="3">
        <f t="shared" si="7"/>
        <v>6.0606060606060606</v>
      </c>
      <c r="L28">
        <v>22</v>
      </c>
      <c r="M28" s="1">
        <f t="shared" si="8"/>
        <v>66.666666666666657</v>
      </c>
    </row>
    <row r="29" spans="1:13" x14ac:dyDescent="0.2">
      <c r="A29" s="2" t="s">
        <v>64</v>
      </c>
      <c r="B29" s="2" t="s">
        <v>65</v>
      </c>
      <c r="C29" s="4">
        <f>39+42+32+7</f>
        <v>120</v>
      </c>
      <c r="D29">
        <v>57</v>
      </c>
      <c r="E29">
        <f t="shared" si="0"/>
        <v>63</v>
      </c>
      <c r="F29">
        <v>4</v>
      </c>
      <c r="G29" s="3">
        <f t="shared" si="5"/>
        <v>7.0175438596491224</v>
      </c>
      <c r="H29">
        <v>20</v>
      </c>
      <c r="I29" s="3">
        <f t="shared" si="6"/>
        <v>35.087719298245609</v>
      </c>
      <c r="J29">
        <v>11</v>
      </c>
      <c r="K29" s="3">
        <f>J29/D29*100</f>
        <v>19.298245614035086</v>
      </c>
      <c r="L29">
        <v>22</v>
      </c>
      <c r="M29" s="1">
        <f t="shared" si="8"/>
        <v>38.596491228070171</v>
      </c>
    </row>
    <row r="30" spans="1:13" x14ac:dyDescent="0.2">
      <c r="A30" s="2" t="s">
        <v>66</v>
      </c>
      <c r="B30" s="2" t="s">
        <v>67</v>
      </c>
      <c r="C30" s="4">
        <f>30+35+26+4</f>
        <v>95</v>
      </c>
      <c r="D30">
        <v>49</v>
      </c>
      <c r="E30">
        <f t="shared" si="0"/>
        <v>46</v>
      </c>
      <c r="F30">
        <v>2</v>
      </c>
      <c r="G30" s="3">
        <f t="shared" si="5"/>
        <v>4.0816326530612246</v>
      </c>
      <c r="H30">
        <v>12</v>
      </c>
      <c r="I30" s="3">
        <f t="shared" si="6"/>
        <v>24.489795918367346</v>
      </c>
      <c r="J30">
        <v>16</v>
      </c>
      <c r="K30" s="3">
        <f t="shared" si="7"/>
        <v>32.653061224489797</v>
      </c>
      <c r="L30">
        <v>19</v>
      </c>
      <c r="M30" s="1">
        <f t="shared" si="8"/>
        <v>38.775510204081634</v>
      </c>
    </row>
    <row r="31" spans="1:13" ht="16" thickBot="1" x14ac:dyDescent="0.25">
      <c r="A31" s="18" t="s">
        <v>68</v>
      </c>
      <c r="B31" s="18" t="s">
        <v>69</v>
      </c>
      <c r="C31" s="8">
        <f>30+31+17+4</f>
        <v>82</v>
      </c>
      <c r="D31" s="9">
        <v>43</v>
      </c>
      <c r="E31">
        <f t="shared" si="0"/>
        <v>39</v>
      </c>
      <c r="F31" s="9">
        <v>1</v>
      </c>
      <c r="G31" s="3">
        <f t="shared" si="5"/>
        <v>2.3255813953488373</v>
      </c>
      <c r="H31" s="9">
        <v>12</v>
      </c>
      <c r="I31" s="3">
        <f t="shared" si="6"/>
        <v>27.906976744186046</v>
      </c>
      <c r="J31" s="9">
        <v>12</v>
      </c>
      <c r="K31" s="3">
        <f t="shared" si="7"/>
        <v>27.906976744186046</v>
      </c>
      <c r="L31" s="9">
        <v>18</v>
      </c>
      <c r="M31" s="1">
        <f t="shared" si="8"/>
        <v>41.860465116279073</v>
      </c>
    </row>
    <row r="33" spans="2:6" x14ac:dyDescent="0.2">
      <c r="B33" s="19" t="s">
        <v>70</v>
      </c>
      <c r="F33" s="2"/>
    </row>
    <row r="34" spans="2:6" x14ac:dyDescent="0.2">
      <c r="B34" s="19" t="s">
        <v>71</v>
      </c>
    </row>
    <row r="35" spans="2:6" x14ac:dyDescent="0.2">
      <c r="B35" s="19" t="s">
        <v>72</v>
      </c>
    </row>
    <row r="36" spans="2:6" x14ac:dyDescent="0.2">
      <c r="B36" s="19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C990-BDE6-42EC-B475-6CDFB03B9CC1}">
  <dimension ref="A2:X35"/>
  <sheetViews>
    <sheetView tabSelected="1" topLeftCell="A18" workbookViewId="0">
      <selection activeCell="O5" sqref="O5"/>
    </sheetView>
  </sheetViews>
  <sheetFormatPr baseColWidth="10" defaultColWidth="8.83203125" defaultRowHeight="15" x14ac:dyDescent="0.2"/>
  <cols>
    <col min="2" max="2" width="8.83203125" customWidth="1"/>
    <col min="3" max="3" width="12" customWidth="1"/>
    <col min="4" max="4" width="10" customWidth="1"/>
    <col min="5" max="5" width="6.5" customWidth="1"/>
    <col min="6" max="6" width="4.83203125" customWidth="1"/>
    <col min="7" max="7" width="11.33203125" customWidth="1"/>
    <col min="8" max="8" width="10.33203125" customWidth="1"/>
    <col min="9" max="9" width="11.33203125" bestFit="1" customWidth="1"/>
    <col min="11" max="11" width="9.33203125" bestFit="1" customWidth="1"/>
    <col min="12" max="12" width="13" customWidth="1"/>
    <col min="13" max="13" width="11.33203125" bestFit="1" customWidth="1"/>
    <col min="14" max="16" width="9.33203125" bestFit="1" customWidth="1"/>
    <col min="17" max="17" width="10.33203125" bestFit="1" customWidth="1"/>
    <col min="18" max="18" width="9.33203125" bestFit="1" customWidth="1"/>
    <col min="19" max="22" width="11.33203125" bestFit="1" customWidth="1"/>
    <col min="23" max="23" width="9.33203125" bestFit="1" customWidth="1"/>
    <col min="24" max="24" width="11.33203125" bestFit="1" customWidth="1"/>
  </cols>
  <sheetData>
    <row r="2" spans="1:24" ht="17" thickBot="1" x14ac:dyDescent="0.25">
      <c r="A2" s="21"/>
      <c r="B2" s="21" t="s">
        <v>326</v>
      </c>
      <c r="C2" s="21"/>
      <c r="D2" s="22"/>
      <c r="E2" s="22"/>
      <c r="F2" s="22"/>
      <c r="G2" s="22"/>
      <c r="H2" s="22"/>
      <c r="I2" s="21"/>
      <c r="J2" s="22"/>
      <c r="K2" s="22"/>
      <c r="L2" s="22"/>
      <c r="M2" s="23"/>
      <c r="N2" s="24"/>
      <c r="O2" s="24"/>
      <c r="P2" s="23"/>
      <c r="Q2" s="23"/>
      <c r="R2" s="24"/>
      <c r="S2" s="24"/>
      <c r="T2" s="23"/>
      <c r="U2" s="24"/>
      <c r="V2" s="23"/>
      <c r="W2" s="23"/>
      <c r="X2" s="24"/>
    </row>
    <row r="3" spans="1:24" ht="16" thickTop="1" x14ac:dyDescent="0.2">
      <c r="A3" s="75" t="s">
        <v>74</v>
      </c>
      <c r="B3" s="72" t="s">
        <v>75</v>
      </c>
      <c r="C3" s="102" t="s">
        <v>76</v>
      </c>
      <c r="D3" s="99" t="s">
        <v>77</v>
      </c>
      <c r="E3" s="78" t="s">
        <v>78</v>
      </c>
      <c r="F3" s="79"/>
      <c r="G3" s="86" t="s">
        <v>79</v>
      </c>
      <c r="H3" s="88" t="s">
        <v>80</v>
      </c>
      <c r="I3" s="88"/>
      <c r="J3" s="88"/>
      <c r="K3" s="88"/>
      <c r="L3" s="89"/>
      <c r="M3" s="92" t="s">
        <v>81</v>
      </c>
      <c r="N3" s="93"/>
      <c r="O3" s="93"/>
      <c r="P3" s="93"/>
      <c r="Q3" s="93"/>
      <c r="R3" s="93"/>
      <c r="S3" s="94"/>
      <c r="T3" s="88" t="s">
        <v>82</v>
      </c>
      <c r="U3" s="88"/>
      <c r="V3" s="88"/>
      <c r="W3" s="88"/>
      <c r="X3" s="89"/>
    </row>
    <row r="4" spans="1:24" ht="16" thickBot="1" x14ac:dyDescent="0.25">
      <c r="A4" s="76"/>
      <c r="B4" s="73"/>
      <c r="C4" s="103"/>
      <c r="D4" s="100"/>
      <c r="E4" s="80"/>
      <c r="F4" s="81"/>
      <c r="G4" s="87"/>
      <c r="H4" s="90"/>
      <c r="I4" s="90"/>
      <c r="J4" s="90"/>
      <c r="K4" s="90"/>
      <c r="L4" s="91"/>
      <c r="M4" s="95"/>
      <c r="N4" s="96"/>
      <c r="O4" s="96"/>
      <c r="P4" s="96"/>
      <c r="Q4" s="96"/>
      <c r="R4" s="96"/>
      <c r="S4" s="97"/>
      <c r="T4" s="90"/>
      <c r="U4" s="90"/>
      <c r="V4" s="90"/>
      <c r="W4" s="90"/>
      <c r="X4" s="91"/>
    </row>
    <row r="5" spans="1:24" ht="74.25" customHeight="1" thickTop="1" thickBot="1" x14ac:dyDescent="0.25">
      <c r="A5" s="77"/>
      <c r="B5" s="74"/>
      <c r="C5" s="104"/>
      <c r="D5" s="101"/>
      <c r="E5" s="25" t="s">
        <v>83</v>
      </c>
      <c r="F5" s="26" t="s">
        <v>84</v>
      </c>
      <c r="G5" s="27" t="s">
        <v>85</v>
      </c>
      <c r="H5" s="28" t="s">
        <v>86</v>
      </c>
      <c r="I5" s="28" t="s">
        <v>87</v>
      </c>
      <c r="J5" s="28" t="s">
        <v>88</v>
      </c>
      <c r="K5" s="29" t="s">
        <v>89</v>
      </c>
      <c r="L5" s="30" t="s">
        <v>90</v>
      </c>
      <c r="M5" s="31" t="s">
        <v>91</v>
      </c>
      <c r="N5" s="31" t="s">
        <v>92</v>
      </c>
      <c r="O5" s="31" t="s">
        <v>93</v>
      </c>
      <c r="P5" s="31" t="s">
        <v>94</v>
      </c>
      <c r="Q5" s="28" t="s">
        <v>95</v>
      </c>
      <c r="R5" s="32" t="s">
        <v>96</v>
      </c>
      <c r="S5" s="33" t="s">
        <v>97</v>
      </c>
      <c r="T5" s="34" t="s">
        <v>98</v>
      </c>
      <c r="U5" s="35" t="s">
        <v>99</v>
      </c>
      <c r="V5" s="35" t="s">
        <v>100</v>
      </c>
      <c r="W5" s="32" t="s">
        <v>101</v>
      </c>
      <c r="X5" s="36" t="s">
        <v>102</v>
      </c>
    </row>
    <row r="6" spans="1:24" ht="16" thickTop="1" x14ac:dyDescent="0.2">
      <c r="A6" s="82" t="s">
        <v>103</v>
      </c>
      <c r="B6" s="37" t="s">
        <v>13</v>
      </c>
      <c r="C6" s="38" t="s">
        <v>14</v>
      </c>
      <c r="D6" s="39">
        <f>43+43+36+10</f>
        <v>132</v>
      </c>
      <c r="E6" s="40">
        <v>72</v>
      </c>
      <c r="F6" s="41">
        <f>D6-E6</f>
        <v>60</v>
      </c>
      <c r="G6" s="42" t="s">
        <v>104</v>
      </c>
      <c r="H6" s="43" t="s">
        <v>105</v>
      </c>
      <c r="I6" s="44" t="s">
        <v>106</v>
      </c>
      <c r="J6" s="45" t="s">
        <v>106</v>
      </c>
      <c r="K6" s="46" t="s">
        <v>106</v>
      </c>
      <c r="L6" s="47" t="s">
        <v>105</v>
      </c>
      <c r="M6" s="48" t="s">
        <v>107</v>
      </c>
      <c r="N6" s="43" t="s">
        <v>108</v>
      </c>
      <c r="O6" s="48" t="s">
        <v>109</v>
      </c>
      <c r="P6" s="43" t="s">
        <v>108</v>
      </c>
      <c r="Q6" s="43" t="s">
        <v>104</v>
      </c>
      <c r="R6" s="49" t="s">
        <v>106</v>
      </c>
      <c r="S6" s="42" t="s">
        <v>110</v>
      </c>
      <c r="T6" s="45" t="s">
        <v>111</v>
      </c>
      <c r="U6" s="48" t="s">
        <v>112</v>
      </c>
      <c r="V6" s="48" t="s">
        <v>112</v>
      </c>
      <c r="W6" s="46" t="s">
        <v>113</v>
      </c>
      <c r="X6" s="49" t="s">
        <v>114</v>
      </c>
    </row>
    <row r="7" spans="1:24" x14ac:dyDescent="0.2">
      <c r="A7" s="82"/>
      <c r="B7" s="50" t="s">
        <v>15</v>
      </c>
      <c r="C7" s="51" t="s">
        <v>16</v>
      </c>
      <c r="D7" s="23">
        <f>23+28+22+4</f>
        <v>77</v>
      </c>
      <c r="E7" s="40">
        <v>39</v>
      </c>
      <c r="F7" s="41">
        <f t="shared" ref="F7:F19" si="0">D7-E7</f>
        <v>38</v>
      </c>
      <c r="G7" s="49" t="s">
        <v>115</v>
      </c>
      <c r="H7" s="48" t="s">
        <v>106</v>
      </c>
      <c r="I7" s="48" t="s">
        <v>116</v>
      </c>
      <c r="J7" s="48" t="s">
        <v>106</v>
      </c>
      <c r="K7" s="49" t="s">
        <v>117</v>
      </c>
      <c r="L7" s="52" t="s">
        <v>118</v>
      </c>
      <c r="M7" s="48" t="s">
        <v>119</v>
      </c>
      <c r="N7" s="48" t="s">
        <v>106</v>
      </c>
      <c r="O7" s="48" t="s">
        <v>106</v>
      </c>
      <c r="P7" s="48" t="s">
        <v>106</v>
      </c>
      <c r="Q7" s="48" t="s">
        <v>115</v>
      </c>
      <c r="R7" s="49" t="s">
        <v>117</v>
      </c>
      <c r="S7" s="49" t="s">
        <v>116</v>
      </c>
      <c r="T7" s="48" t="s">
        <v>120</v>
      </c>
      <c r="U7" s="48" t="s">
        <v>121</v>
      </c>
      <c r="V7" s="48" t="s">
        <v>121</v>
      </c>
      <c r="W7" s="49" t="s">
        <v>106</v>
      </c>
      <c r="X7" s="49" t="s">
        <v>122</v>
      </c>
    </row>
    <row r="8" spans="1:24" x14ac:dyDescent="0.2">
      <c r="A8" s="82"/>
      <c r="B8" s="50" t="s">
        <v>17</v>
      </c>
      <c r="C8" s="51" t="s">
        <v>18</v>
      </c>
      <c r="D8" s="23">
        <f>37+36+31+1</f>
        <v>105</v>
      </c>
      <c r="E8" s="40">
        <v>50</v>
      </c>
      <c r="F8" s="41">
        <f t="shared" si="0"/>
        <v>55</v>
      </c>
      <c r="G8" s="49" t="s">
        <v>123</v>
      </c>
      <c r="H8" s="48" t="s">
        <v>106</v>
      </c>
      <c r="I8" s="48" t="s">
        <v>124</v>
      </c>
      <c r="J8" s="48" t="s">
        <v>106</v>
      </c>
      <c r="K8" s="49" t="s">
        <v>106</v>
      </c>
      <c r="L8" s="52" t="s">
        <v>124</v>
      </c>
      <c r="M8" s="48" t="s">
        <v>125</v>
      </c>
      <c r="N8" s="48" t="s">
        <v>106</v>
      </c>
      <c r="O8" s="48" t="s">
        <v>106</v>
      </c>
      <c r="P8" s="48" t="s">
        <v>106</v>
      </c>
      <c r="Q8" s="48" t="s">
        <v>106</v>
      </c>
      <c r="R8" s="49" t="s">
        <v>106</v>
      </c>
      <c r="S8" s="49" t="s">
        <v>125</v>
      </c>
      <c r="T8" s="48" t="s">
        <v>126</v>
      </c>
      <c r="U8" s="48" t="s">
        <v>125</v>
      </c>
      <c r="V8" s="48" t="s">
        <v>126</v>
      </c>
      <c r="W8" s="49" t="s">
        <v>106</v>
      </c>
      <c r="X8" s="49" t="s">
        <v>127</v>
      </c>
    </row>
    <row r="9" spans="1:24" x14ac:dyDescent="0.2">
      <c r="A9" s="82"/>
      <c r="B9" s="50" t="s">
        <v>19</v>
      </c>
      <c r="C9" s="51" t="s">
        <v>20</v>
      </c>
      <c r="D9" s="23">
        <f>13+19+10+2</f>
        <v>44</v>
      </c>
      <c r="E9" s="40">
        <v>20</v>
      </c>
      <c r="F9" s="41">
        <f t="shared" si="0"/>
        <v>24</v>
      </c>
      <c r="G9" s="49" t="s">
        <v>128</v>
      </c>
      <c r="H9" s="48" t="s">
        <v>106</v>
      </c>
      <c r="I9" s="48" t="s">
        <v>129</v>
      </c>
      <c r="J9" s="48" t="s">
        <v>106</v>
      </c>
      <c r="K9" s="49" t="s">
        <v>106</v>
      </c>
      <c r="L9" s="52" t="s">
        <v>129</v>
      </c>
      <c r="M9" s="48" t="s">
        <v>129</v>
      </c>
      <c r="N9" s="48" t="s">
        <v>106</v>
      </c>
      <c r="O9" s="48" t="s">
        <v>106</v>
      </c>
      <c r="P9" s="48" t="s">
        <v>106</v>
      </c>
      <c r="Q9" s="48" t="s">
        <v>130</v>
      </c>
      <c r="R9" s="49" t="s">
        <v>106</v>
      </c>
      <c r="S9" s="49" t="s">
        <v>131</v>
      </c>
      <c r="T9" s="48" t="s">
        <v>132</v>
      </c>
      <c r="U9" s="48" t="s">
        <v>133</v>
      </c>
      <c r="V9" s="48" t="s">
        <v>106</v>
      </c>
      <c r="W9" s="49" t="s">
        <v>106</v>
      </c>
      <c r="X9" s="49" t="s">
        <v>129</v>
      </c>
    </row>
    <row r="10" spans="1:24" x14ac:dyDescent="0.2">
      <c r="A10" s="82"/>
      <c r="B10" s="50" t="s">
        <v>21</v>
      </c>
      <c r="C10" s="51" t="s">
        <v>22</v>
      </c>
      <c r="D10" s="23">
        <f>63+60+43+12</f>
        <v>178</v>
      </c>
      <c r="E10" s="40">
        <v>86</v>
      </c>
      <c r="F10" s="41">
        <f t="shared" si="0"/>
        <v>92</v>
      </c>
      <c r="G10" s="49" t="s">
        <v>134</v>
      </c>
      <c r="H10" s="48" t="s">
        <v>106</v>
      </c>
      <c r="I10" s="48" t="s">
        <v>135</v>
      </c>
      <c r="J10" s="48" t="s">
        <v>106</v>
      </c>
      <c r="K10" s="49" t="s">
        <v>106</v>
      </c>
      <c r="L10" s="52" t="s">
        <v>135</v>
      </c>
      <c r="M10" s="48" t="s">
        <v>136</v>
      </c>
      <c r="N10" s="48" t="s">
        <v>137</v>
      </c>
      <c r="O10" s="48" t="s">
        <v>106</v>
      </c>
      <c r="P10" s="48" t="s">
        <v>137</v>
      </c>
      <c r="Q10" s="48" t="s">
        <v>138</v>
      </c>
      <c r="R10" s="49" t="s">
        <v>106</v>
      </c>
      <c r="S10" s="49" t="s">
        <v>139</v>
      </c>
      <c r="T10" s="48" t="s">
        <v>140</v>
      </c>
      <c r="U10" s="48" t="s">
        <v>141</v>
      </c>
      <c r="V10" s="48" t="s">
        <v>142</v>
      </c>
      <c r="W10" s="49" t="s">
        <v>137</v>
      </c>
      <c r="X10" s="49" t="s">
        <v>143</v>
      </c>
    </row>
    <row r="11" spans="1:24" x14ac:dyDescent="0.2">
      <c r="A11" s="82"/>
      <c r="B11" s="50" t="s">
        <v>23</v>
      </c>
      <c r="C11" s="51" t="s">
        <v>24</v>
      </c>
      <c r="D11" s="23">
        <f>27+34+25+2</f>
        <v>88</v>
      </c>
      <c r="E11" s="40">
        <v>40</v>
      </c>
      <c r="F11" s="41">
        <f t="shared" si="0"/>
        <v>48</v>
      </c>
      <c r="G11" s="49" t="s">
        <v>144</v>
      </c>
      <c r="H11" s="48" t="s">
        <v>106</v>
      </c>
      <c r="I11" s="48" t="s">
        <v>145</v>
      </c>
      <c r="J11" s="48" t="s">
        <v>106</v>
      </c>
      <c r="K11" s="49" t="s">
        <v>106</v>
      </c>
      <c r="L11" s="52" t="s">
        <v>145</v>
      </c>
      <c r="M11" s="48" t="s">
        <v>146</v>
      </c>
      <c r="N11" s="48" t="s">
        <v>106</v>
      </c>
      <c r="O11" s="48" t="s">
        <v>106</v>
      </c>
      <c r="P11" s="48" t="s">
        <v>106</v>
      </c>
      <c r="Q11" s="48" t="s">
        <v>147</v>
      </c>
      <c r="R11" s="49" t="s">
        <v>106</v>
      </c>
      <c r="S11" s="49" t="s">
        <v>148</v>
      </c>
      <c r="T11" s="48" t="s">
        <v>147</v>
      </c>
      <c r="U11" s="48" t="s">
        <v>149</v>
      </c>
      <c r="V11" s="48" t="s">
        <v>147</v>
      </c>
      <c r="W11" s="49" t="s">
        <v>106</v>
      </c>
      <c r="X11" s="49" t="s">
        <v>150</v>
      </c>
    </row>
    <row r="12" spans="1:24" x14ac:dyDescent="0.2">
      <c r="A12" s="82"/>
      <c r="B12" s="50" t="s">
        <v>25</v>
      </c>
      <c r="C12" s="51" t="s">
        <v>26</v>
      </c>
      <c r="D12" s="23">
        <f>37+37+31+1</f>
        <v>106</v>
      </c>
      <c r="E12" s="40">
        <v>54</v>
      </c>
      <c r="F12" s="41">
        <f t="shared" si="0"/>
        <v>52</v>
      </c>
      <c r="G12" s="49" t="s">
        <v>106</v>
      </c>
      <c r="H12" s="48" t="s">
        <v>106</v>
      </c>
      <c r="I12" s="48" t="s">
        <v>151</v>
      </c>
      <c r="J12" s="48" t="s">
        <v>106</v>
      </c>
      <c r="K12" s="49" t="s">
        <v>106</v>
      </c>
      <c r="L12" s="52" t="s">
        <v>151</v>
      </c>
      <c r="M12" s="48" t="s">
        <v>152</v>
      </c>
      <c r="N12" s="48" t="s">
        <v>106</v>
      </c>
      <c r="O12" s="48" t="s">
        <v>153</v>
      </c>
      <c r="P12" s="48" t="s">
        <v>106</v>
      </c>
      <c r="Q12" s="48" t="s">
        <v>154</v>
      </c>
      <c r="R12" s="49" t="s">
        <v>106</v>
      </c>
      <c r="S12" s="49" t="s">
        <v>155</v>
      </c>
      <c r="T12" s="48" t="s">
        <v>156</v>
      </c>
      <c r="U12" s="48" t="s">
        <v>152</v>
      </c>
      <c r="V12" s="48" t="s">
        <v>152</v>
      </c>
      <c r="W12" s="49" t="s">
        <v>153</v>
      </c>
      <c r="X12" s="49" t="s">
        <v>157</v>
      </c>
    </row>
    <row r="13" spans="1:24" x14ac:dyDescent="0.2">
      <c r="A13" s="82"/>
      <c r="B13" s="50" t="s">
        <v>27</v>
      </c>
      <c r="C13" s="51" t="s">
        <v>28</v>
      </c>
      <c r="D13" s="53">
        <f>40+42+39+4</f>
        <v>125</v>
      </c>
      <c r="E13" s="40">
        <v>65</v>
      </c>
      <c r="F13" s="41">
        <f t="shared" si="0"/>
        <v>60</v>
      </c>
      <c r="G13" s="49" t="s">
        <v>158</v>
      </c>
      <c r="H13" s="48" t="s">
        <v>106</v>
      </c>
      <c r="I13" s="48" t="s">
        <v>159</v>
      </c>
      <c r="J13" s="48" t="s">
        <v>106</v>
      </c>
      <c r="K13" s="49" t="s">
        <v>106</v>
      </c>
      <c r="L13" s="52" t="s">
        <v>159</v>
      </c>
      <c r="M13" s="48" t="s">
        <v>160</v>
      </c>
      <c r="N13" s="48" t="s">
        <v>106</v>
      </c>
      <c r="O13" s="48" t="s">
        <v>161</v>
      </c>
      <c r="P13" s="48" t="s">
        <v>106</v>
      </c>
      <c r="Q13" s="48" t="s">
        <v>162</v>
      </c>
      <c r="R13" s="49" t="s">
        <v>106</v>
      </c>
      <c r="S13" s="49" t="s">
        <v>163</v>
      </c>
      <c r="T13" s="48" t="s">
        <v>164</v>
      </c>
      <c r="U13" s="48" t="s">
        <v>165</v>
      </c>
      <c r="V13" s="48" t="s">
        <v>164</v>
      </c>
      <c r="W13" s="49" t="s">
        <v>106</v>
      </c>
      <c r="X13" s="49" t="s">
        <v>166</v>
      </c>
    </row>
    <row r="14" spans="1:24" x14ac:dyDescent="0.2">
      <c r="A14" s="82"/>
      <c r="B14" s="50" t="s">
        <v>29</v>
      </c>
      <c r="C14" s="51" t="s">
        <v>30</v>
      </c>
      <c r="D14" s="23">
        <f>54+52+35+4</f>
        <v>145</v>
      </c>
      <c r="E14" s="40">
        <v>70</v>
      </c>
      <c r="F14" s="41">
        <f t="shared" si="0"/>
        <v>75</v>
      </c>
      <c r="G14" s="49" t="s">
        <v>167</v>
      </c>
      <c r="H14" s="48" t="s">
        <v>168</v>
      </c>
      <c r="I14" s="48" t="s">
        <v>169</v>
      </c>
      <c r="J14" s="48" t="s">
        <v>106</v>
      </c>
      <c r="K14" s="49" t="s">
        <v>106</v>
      </c>
      <c r="L14" s="52" t="s">
        <v>170</v>
      </c>
      <c r="M14" s="48" t="s">
        <v>171</v>
      </c>
      <c r="N14" s="48" t="s">
        <v>106</v>
      </c>
      <c r="O14" s="48" t="s">
        <v>106</v>
      </c>
      <c r="P14" s="48" t="s">
        <v>106</v>
      </c>
      <c r="Q14" s="48" t="s">
        <v>167</v>
      </c>
      <c r="R14" s="49" t="s">
        <v>106</v>
      </c>
      <c r="S14" s="49" t="s">
        <v>172</v>
      </c>
      <c r="T14" s="48" t="s">
        <v>171</v>
      </c>
      <c r="U14" s="48" t="s">
        <v>173</v>
      </c>
      <c r="V14" s="48" t="s">
        <v>174</v>
      </c>
      <c r="W14" s="49" t="s">
        <v>106</v>
      </c>
      <c r="X14" s="49" t="s">
        <v>175</v>
      </c>
    </row>
    <row r="15" spans="1:24" x14ac:dyDescent="0.2">
      <c r="A15" s="82"/>
      <c r="B15" s="50" t="s">
        <v>31</v>
      </c>
      <c r="C15" s="51" t="s">
        <v>32</v>
      </c>
      <c r="D15" s="23">
        <f>23+31+30+3</f>
        <v>87</v>
      </c>
      <c r="E15" s="40">
        <v>47</v>
      </c>
      <c r="F15" s="41">
        <f t="shared" si="0"/>
        <v>40</v>
      </c>
      <c r="G15" s="49" t="s">
        <v>176</v>
      </c>
      <c r="H15" s="48" t="s">
        <v>106</v>
      </c>
      <c r="I15" s="48" t="s">
        <v>177</v>
      </c>
      <c r="J15" s="48" t="s">
        <v>106</v>
      </c>
      <c r="K15" s="49" t="s">
        <v>176</v>
      </c>
      <c r="L15" s="52" t="s">
        <v>178</v>
      </c>
      <c r="M15" s="48" t="s">
        <v>179</v>
      </c>
      <c r="N15" s="48" t="s">
        <v>106</v>
      </c>
      <c r="O15" s="48" t="s">
        <v>176</v>
      </c>
      <c r="P15" s="48" t="s">
        <v>106</v>
      </c>
      <c r="Q15" s="48" t="s">
        <v>180</v>
      </c>
      <c r="R15" s="49" t="s">
        <v>106</v>
      </c>
      <c r="S15" s="49" t="s">
        <v>181</v>
      </c>
      <c r="T15" s="48" t="s">
        <v>182</v>
      </c>
      <c r="U15" s="48" t="s">
        <v>180</v>
      </c>
      <c r="V15" s="48" t="s">
        <v>183</v>
      </c>
      <c r="W15" s="49" t="s">
        <v>176</v>
      </c>
      <c r="X15" s="49" t="s">
        <v>184</v>
      </c>
    </row>
    <row r="16" spans="1:24" x14ac:dyDescent="0.2">
      <c r="A16" s="82"/>
      <c r="B16" s="50" t="s">
        <v>33</v>
      </c>
      <c r="C16" s="51" t="s">
        <v>34</v>
      </c>
      <c r="D16" s="23">
        <f>44+56+33+4</f>
        <v>137</v>
      </c>
      <c r="E16" s="40">
        <v>74</v>
      </c>
      <c r="F16" s="41">
        <f t="shared" si="0"/>
        <v>63</v>
      </c>
      <c r="G16" s="49" t="s">
        <v>185</v>
      </c>
      <c r="H16" s="48" t="s">
        <v>106</v>
      </c>
      <c r="I16" s="48" t="s">
        <v>186</v>
      </c>
      <c r="J16" s="48" t="s">
        <v>106</v>
      </c>
      <c r="K16" s="49" t="s">
        <v>106</v>
      </c>
      <c r="L16" s="52" t="s">
        <v>186</v>
      </c>
      <c r="M16" s="48" t="s">
        <v>187</v>
      </c>
      <c r="N16" s="48" t="s">
        <v>106</v>
      </c>
      <c r="O16" s="48" t="s">
        <v>106</v>
      </c>
      <c r="P16" s="48" t="s">
        <v>106</v>
      </c>
      <c r="Q16" s="48" t="s">
        <v>188</v>
      </c>
      <c r="R16" s="49" t="s">
        <v>106</v>
      </c>
      <c r="S16" s="49" t="s">
        <v>189</v>
      </c>
      <c r="T16" s="48" t="s">
        <v>187</v>
      </c>
      <c r="U16" s="48" t="s">
        <v>190</v>
      </c>
      <c r="V16" s="48" t="s">
        <v>191</v>
      </c>
      <c r="W16" s="49" t="s">
        <v>192</v>
      </c>
      <c r="X16" s="49" t="s">
        <v>193</v>
      </c>
    </row>
    <row r="17" spans="1:24" x14ac:dyDescent="0.2">
      <c r="A17" s="82"/>
      <c r="B17" s="50" t="s">
        <v>35</v>
      </c>
      <c r="C17" s="51" t="s">
        <v>36</v>
      </c>
      <c r="D17" s="23">
        <f>31+35+26+4</f>
        <v>96</v>
      </c>
      <c r="E17" s="40">
        <v>48</v>
      </c>
      <c r="F17" s="41">
        <f t="shared" si="0"/>
        <v>48</v>
      </c>
      <c r="G17" s="49" t="s">
        <v>194</v>
      </c>
      <c r="H17" s="48" t="s">
        <v>106</v>
      </c>
      <c r="I17" s="48" t="s">
        <v>195</v>
      </c>
      <c r="J17" s="48" t="s">
        <v>106</v>
      </c>
      <c r="K17" s="49" t="s">
        <v>106</v>
      </c>
      <c r="L17" s="52" t="s">
        <v>195</v>
      </c>
      <c r="M17" s="48" t="s">
        <v>196</v>
      </c>
      <c r="N17" s="48" t="s">
        <v>197</v>
      </c>
      <c r="O17" s="48" t="s">
        <v>106</v>
      </c>
      <c r="P17" s="48" t="s">
        <v>106</v>
      </c>
      <c r="Q17" s="48" t="s">
        <v>194</v>
      </c>
      <c r="R17" s="49" t="s">
        <v>106</v>
      </c>
      <c r="S17" s="49" t="s">
        <v>198</v>
      </c>
      <c r="T17" s="48" t="s">
        <v>199</v>
      </c>
      <c r="U17" s="48" t="s">
        <v>200</v>
      </c>
      <c r="V17" s="48" t="s">
        <v>196</v>
      </c>
      <c r="W17" s="49" t="s">
        <v>197</v>
      </c>
      <c r="X17" s="49" t="s">
        <v>201</v>
      </c>
    </row>
    <row r="18" spans="1:24" x14ac:dyDescent="0.2">
      <c r="A18" s="82"/>
      <c r="B18" s="50" t="s">
        <v>37</v>
      </c>
      <c r="C18" s="51" t="s">
        <v>38</v>
      </c>
      <c r="D18" s="23">
        <f>28+26+19+1</f>
        <v>74</v>
      </c>
      <c r="E18" s="40">
        <v>37</v>
      </c>
      <c r="F18" s="41">
        <f t="shared" si="0"/>
        <v>37</v>
      </c>
      <c r="G18" s="49" t="s">
        <v>202</v>
      </c>
      <c r="H18" s="48" t="s">
        <v>106</v>
      </c>
      <c r="I18" s="48" t="s">
        <v>203</v>
      </c>
      <c r="J18" s="48" t="s">
        <v>106</v>
      </c>
      <c r="K18" s="49" t="s">
        <v>106</v>
      </c>
      <c r="L18" s="52" t="s">
        <v>203</v>
      </c>
      <c r="M18" s="48" t="s">
        <v>204</v>
      </c>
      <c r="N18" s="48" t="s">
        <v>106</v>
      </c>
      <c r="O18" s="48" t="s">
        <v>205</v>
      </c>
      <c r="P18" s="48" t="s">
        <v>106</v>
      </c>
      <c r="Q18" s="48" t="s">
        <v>202</v>
      </c>
      <c r="R18" s="49" t="s">
        <v>106</v>
      </c>
      <c r="S18" s="49" t="s">
        <v>206</v>
      </c>
      <c r="T18" s="48" t="s">
        <v>207</v>
      </c>
      <c r="U18" s="48" t="s">
        <v>207</v>
      </c>
      <c r="V18" s="48" t="s">
        <v>205</v>
      </c>
      <c r="W18" s="49" t="s">
        <v>106</v>
      </c>
      <c r="X18" s="49" t="s">
        <v>208</v>
      </c>
    </row>
    <row r="19" spans="1:24" ht="16" thickBot="1" x14ac:dyDescent="0.25">
      <c r="A19" s="82"/>
      <c r="B19" s="54" t="s">
        <v>39</v>
      </c>
      <c r="C19" s="55" t="s">
        <v>40</v>
      </c>
      <c r="D19" s="23">
        <f>58+60+37+5</f>
        <v>160</v>
      </c>
      <c r="E19" s="56">
        <v>83</v>
      </c>
      <c r="F19" s="57">
        <f t="shared" si="0"/>
        <v>77</v>
      </c>
      <c r="G19" s="58" t="s">
        <v>209</v>
      </c>
      <c r="H19" s="59" t="s">
        <v>106</v>
      </c>
      <c r="I19" s="60" t="s">
        <v>210</v>
      </c>
      <c r="J19" s="59" t="s">
        <v>106</v>
      </c>
      <c r="K19" s="58" t="s">
        <v>106</v>
      </c>
      <c r="L19" s="61" t="s">
        <v>210</v>
      </c>
      <c r="M19" s="59" t="s">
        <v>211</v>
      </c>
      <c r="N19" s="59" t="s">
        <v>106</v>
      </c>
      <c r="O19" s="59" t="s">
        <v>212</v>
      </c>
      <c r="P19" s="60" t="s">
        <v>106</v>
      </c>
      <c r="Q19" s="60" t="s">
        <v>213</v>
      </c>
      <c r="R19" s="62" t="s">
        <v>106</v>
      </c>
      <c r="S19" s="58" t="s">
        <v>214</v>
      </c>
      <c r="T19" s="60" t="s">
        <v>215</v>
      </c>
      <c r="U19" s="60" t="s">
        <v>216</v>
      </c>
      <c r="V19" s="59" t="s">
        <v>217</v>
      </c>
      <c r="W19" s="58" t="s">
        <v>218</v>
      </c>
      <c r="X19" s="58" t="s">
        <v>219</v>
      </c>
    </row>
    <row r="20" spans="1:24" ht="16" thickTop="1" x14ac:dyDescent="0.2">
      <c r="A20" s="83" t="s">
        <v>220</v>
      </c>
      <c r="B20" s="63" t="s">
        <v>42</v>
      </c>
      <c r="C20" s="64" t="s">
        <v>43</v>
      </c>
      <c r="D20" s="39">
        <f>31+38+23+5</f>
        <v>97</v>
      </c>
      <c r="E20" s="65">
        <v>54</v>
      </c>
      <c r="F20" s="66">
        <f t="shared" ref="F20:F33" si="1">D20-E20</f>
        <v>43</v>
      </c>
      <c r="G20" s="42" t="s">
        <v>221</v>
      </c>
      <c r="H20" s="48" t="s">
        <v>106</v>
      </c>
      <c r="I20" s="43" t="s">
        <v>156</v>
      </c>
      <c r="J20" s="48" t="s">
        <v>106</v>
      </c>
      <c r="K20" s="46" t="s">
        <v>106</v>
      </c>
      <c r="L20" s="52" t="s">
        <v>156</v>
      </c>
      <c r="M20" s="48" t="s">
        <v>222</v>
      </c>
      <c r="N20" s="48" t="s">
        <v>106</v>
      </c>
      <c r="O20" s="48" t="s">
        <v>153</v>
      </c>
      <c r="P20" s="43" t="s">
        <v>106</v>
      </c>
      <c r="Q20" s="43" t="s">
        <v>156</v>
      </c>
      <c r="R20" s="49" t="s">
        <v>106</v>
      </c>
      <c r="S20" s="42" t="s">
        <v>223</v>
      </c>
      <c r="T20" s="45" t="s">
        <v>155</v>
      </c>
      <c r="U20" s="43" t="s">
        <v>155</v>
      </c>
      <c r="V20" s="48" t="s">
        <v>221</v>
      </c>
      <c r="W20" s="46" t="s">
        <v>224</v>
      </c>
      <c r="X20" s="42" t="s">
        <v>225</v>
      </c>
    </row>
    <row r="21" spans="1:24" x14ac:dyDescent="0.2">
      <c r="A21" s="84"/>
      <c r="B21" s="67" t="s">
        <v>44</v>
      </c>
      <c r="C21" s="68" t="s">
        <v>45</v>
      </c>
      <c r="D21" s="23">
        <f>16+17+15+4</f>
        <v>52</v>
      </c>
      <c r="E21" s="40">
        <v>25</v>
      </c>
      <c r="F21" s="41">
        <f t="shared" si="1"/>
        <v>27</v>
      </c>
      <c r="G21" s="49" t="s">
        <v>226</v>
      </c>
      <c r="H21" s="48" t="s">
        <v>106</v>
      </c>
      <c r="I21" s="48" t="s">
        <v>227</v>
      </c>
      <c r="J21" s="48" t="s">
        <v>106</v>
      </c>
      <c r="K21" s="49" t="s">
        <v>106</v>
      </c>
      <c r="L21" s="52" t="s">
        <v>227</v>
      </c>
      <c r="M21" s="48" t="s">
        <v>228</v>
      </c>
      <c r="N21" s="48" t="s">
        <v>106</v>
      </c>
      <c r="O21" s="48" t="s">
        <v>229</v>
      </c>
      <c r="P21" s="48" t="s">
        <v>106</v>
      </c>
      <c r="Q21" s="48" t="s">
        <v>227</v>
      </c>
      <c r="R21" s="49" t="s">
        <v>106</v>
      </c>
      <c r="S21" s="49" t="s">
        <v>230</v>
      </c>
      <c r="T21" s="48" t="s">
        <v>226</v>
      </c>
      <c r="U21" s="48" t="s">
        <v>229</v>
      </c>
      <c r="V21" s="48" t="s">
        <v>226</v>
      </c>
      <c r="W21" s="49" t="s">
        <v>231</v>
      </c>
      <c r="X21" s="49" t="s">
        <v>232</v>
      </c>
    </row>
    <row r="22" spans="1:24" x14ac:dyDescent="0.2">
      <c r="A22" s="84"/>
      <c r="B22" s="67" t="s">
        <v>46</v>
      </c>
      <c r="C22" s="68" t="s">
        <v>47</v>
      </c>
      <c r="D22" s="23">
        <f>9+9+6+0</f>
        <v>24</v>
      </c>
      <c r="E22" s="40">
        <v>13</v>
      </c>
      <c r="F22" s="41">
        <f t="shared" si="1"/>
        <v>11</v>
      </c>
      <c r="G22" s="49" t="s">
        <v>106</v>
      </c>
      <c r="H22" s="48" t="s">
        <v>106</v>
      </c>
      <c r="I22" s="48" t="s">
        <v>233</v>
      </c>
      <c r="J22" s="48" t="s">
        <v>106</v>
      </c>
      <c r="K22" s="49" t="s">
        <v>106</v>
      </c>
      <c r="L22" s="52" t="s">
        <v>233</v>
      </c>
      <c r="M22" s="48" t="s">
        <v>234</v>
      </c>
      <c r="N22" s="48" t="s">
        <v>106</v>
      </c>
      <c r="O22" s="48" t="s">
        <v>235</v>
      </c>
      <c r="P22" s="48" t="s">
        <v>106</v>
      </c>
      <c r="Q22" s="48" t="s">
        <v>233</v>
      </c>
      <c r="R22" s="49" t="s">
        <v>106</v>
      </c>
      <c r="S22" s="49" t="s">
        <v>236</v>
      </c>
      <c r="T22" s="48" t="s">
        <v>233</v>
      </c>
      <c r="U22" s="48" t="s">
        <v>235</v>
      </c>
      <c r="V22" s="48" t="s">
        <v>235</v>
      </c>
      <c r="W22" s="49" t="s">
        <v>106</v>
      </c>
      <c r="X22" s="49" t="s">
        <v>234</v>
      </c>
    </row>
    <row r="23" spans="1:24" x14ac:dyDescent="0.2">
      <c r="A23" s="84"/>
      <c r="B23" s="67" t="s">
        <v>48</v>
      </c>
      <c r="C23" s="68" t="s">
        <v>49</v>
      </c>
      <c r="D23" s="23">
        <f>35+37+30+3</f>
        <v>105</v>
      </c>
      <c r="E23" s="40">
        <v>50</v>
      </c>
      <c r="F23" s="41">
        <f t="shared" si="1"/>
        <v>55</v>
      </c>
      <c r="G23" s="49" t="s">
        <v>237</v>
      </c>
      <c r="H23" s="48" t="s">
        <v>106</v>
      </c>
      <c r="I23" s="48" t="s">
        <v>238</v>
      </c>
      <c r="J23" s="48" t="s">
        <v>106</v>
      </c>
      <c r="K23" s="49" t="s">
        <v>106</v>
      </c>
      <c r="L23" s="52" t="s">
        <v>238</v>
      </c>
      <c r="M23" s="48" t="s">
        <v>239</v>
      </c>
      <c r="N23" s="48" t="s">
        <v>106</v>
      </c>
      <c r="O23" s="48" t="s">
        <v>106</v>
      </c>
      <c r="P23" s="48" t="s">
        <v>106</v>
      </c>
      <c r="Q23" s="48" t="s">
        <v>126</v>
      </c>
      <c r="R23" s="49" t="s">
        <v>106</v>
      </c>
      <c r="S23" s="49" t="s">
        <v>240</v>
      </c>
      <c r="T23" s="48" t="s">
        <v>241</v>
      </c>
      <c r="U23" s="48" t="s">
        <v>239</v>
      </c>
      <c r="V23" s="48" t="s">
        <v>237</v>
      </c>
      <c r="W23" s="49" t="s">
        <v>106</v>
      </c>
      <c r="X23" s="49" t="s">
        <v>242</v>
      </c>
    </row>
    <row r="24" spans="1:24" x14ac:dyDescent="0.2">
      <c r="A24" s="84"/>
      <c r="B24" s="67" t="s">
        <v>50</v>
      </c>
      <c r="C24" s="68" t="s">
        <v>51</v>
      </c>
      <c r="D24" s="23">
        <f>58+64+40+9</f>
        <v>171</v>
      </c>
      <c r="E24" s="40">
        <v>78</v>
      </c>
      <c r="F24" s="41">
        <f t="shared" si="1"/>
        <v>93</v>
      </c>
      <c r="G24" s="49" t="s">
        <v>243</v>
      </c>
      <c r="H24" s="48" t="s">
        <v>106</v>
      </c>
      <c r="I24" s="48" t="s">
        <v>244</v>
      </c>
      <c r="J24" s="48" t="s">
        <v>106</v>
      </c>
      <c r="K24" s="49" t="s">
        <v>106</v>
      </c>
      <c r="L24" s="52" t="s">
        <v>244</v>
      </c>
      <c r="M24" s="48" t="s">
        <v>245</v>
      </c>
      <c r="N24" s="48" t="s">
        <v>106</v>
      </c>
      <c r="O24" s="48" t="s">
        <v>246</v>
      </c>
      <c r="P24" s="48" t="s">
        <v>106</v>
      </c>
      <c r="Q24" s="48" t="s">
        <v>247</v>
      </c>
      <c r="R24" s="49" t="s">
        <v>106</v>
      </c>
      <c r="S24" s="49" t="s">
        <v>248</v>
      </c>
      <c r="T24" s="48" t="s">
        <v>243</v>
      </c>
      <c r="U24" s="48" t="s">
        <v>249</v>
      </c>
      <c r="V24" s="48" t="s">
        <v>250</v>
      </c>
      <c r="W24" s="49" t="s">
        <v>251</v>
      </c>
      <c r="X24" s="49" t="s">
        <v>252</v>
      </c>
    </row>
    <row r="25" spans="1:24" x14ac:dyDescent="0.2">
      <c r="A25" s="84"/>
      <c r="B25" s="67" t="s">
        <v>52</v>
      </c>
      <c r="C25" s="68" t="s">
        <v>53</v>
      </c>
      <c r="D25" s="23">
        <f>31+31+20+4</f>
        <v>86</v>
      </c>
      <c r="E25" s="40">
        <v>42</v>
      </c>
      <c r="F25" s="41">
        <f t="shared" si="1"/>
        <v>44</v>
      </c>
      <c r="G25" s="49" t="s">
        <v>253</v>
      </c>
      <c r="H25" s="48" t="s">
        <v>106</v>
      </c>
      <c r="I25" s="48" t="s">
        <v>254</v>
      </c>
      <c r="J25" s="48" t="s">
        <v>106</v>
      </c>
      <c r="K25" s="49" t="s">
        <v>106</v>
      </c>
      <c r="L25" s="52" t="s">
        <v>254</v>
      </c>
      <c r="M25" s="48" t="s">
        <v>255</v>
      </c>
      <c r="N25" s="48" t="s">
        <v>106</v>
      </c>
      <c r="O25" s="48" t="s">
        <v>106</v>
      </c>
      <c r="P25" s="48" t="s">
        <v>106</v>
      </c>
      <c r="Q25" s="48" t="s">
        <v>256</v>
      </c>
      <c r="R25" s="49" t="s">
        <v>106</v>
      </c>
      <c r="S25" s="49" t="s">
        <v>257</v>
      </c>
      <c r="T25" s="48" t="s">
        <v>258</v>
      </c>
      <c r="U25" s="48" t="s">
        <v>259</v>
      </c>
      <c r="V25" s="48" t="s">
        <v>260</v>
      </c>
      <c r="W25" s="49" t="s">
        <v>261</v>
      </c>
      <c r="X25" s="49" t="s">
        <v>262</v>
      </c>
    </row>
    <row r="26" spans="1:24" x14ac:dyDescent="0.2">
      <c r="A26" s="84"/>
      <c r="B26" s="69" t="s">
        <v>54</v>
      </c>
      <c r="C26" s="68" t="s">
        <v>55</v>
      </c>
      <c r="D26" s="23">
        <f>54+61+40+11</f>
        <v>166</v>
      </c>
      <c r="E26" s="40">
        <v>81</v>
      </c>
      <c r="F26" s="41">
        <f t="shared" si="1"/>
        <v>85</v>
      </c>
      <c r="G26" s="49" t="s">
        <v>263</v>
      </c>
      <c r="H26" s="48" t="s">
        <v>106</v>
      </c>
      <c r="I26" s="48" t="s">
        <v>264</v>
      </c>
      <c r="J26" s="48" t="s">
        <v>106</v>
      </c>
      <c r="K26" s="49" t="s">
        <v>106</v>
      </c>
      <c r="L26" s="52" t="s">
        <v>264</v>
      </c>
      <c r="M26" s="48" t="s">
        <v>265</v>
      </c>
      <c r="N26" s="48" t="s">
        <v>266</v>
      </c>
      <c r="O26" s="48" t="s">
        <v>266</v>
      </c>
      <c r="P26" s="48" t="s">
        <v>106</v>
      </c>
      <c r="Q26" s="48" t="s">
        <v>267</v>
      </c>
      <c r="R26" s="49" t="s">
        <v>106</v>
      </c>
      <c r="S26" s="49" t="s">
        <v>268</v>
      </c>
      <c r="T26" s="48" t="s">
        <v>269</v>
      </c>
      <c r="U26" s="48" t="s">
        <v>270</v>
      </c>
      <c r="V26" s="48" t="s">
        <v>263</v>
      </c>
      <c r="W26" s="49" t="s">
        <v>263</v>
      </c>
      <c r="X26" s="49" t="s">
        <v>271</v>
      </c>
    </row>
    <row r="27" spans="1:24" x14ac:dyDescent="0.2">
      <c r="A27" s="84"/>
      <c r="B27" s="69" t="s">
        <v>56</v>
      </c>
      <c r="C27" s="68" t="s">
        <v>57</v>
      </c>
      <c r="D27" s="23">
        <f>68+74+52+3</f>
        <v>197</v>
      </c>
      <c r="E27" s="40">
        <v>89</v>
      </c>
      <c r="F27" s="41">
        <f t="shared" si="1"/>
        <v>108</v>
      </c>
      <c r="G27" s="49" t="s">
        <v>272</v>
      </c>
      <c r="H27" s="48" t="s">
        <v>106</v>
      </c>
      <c r="I27" s="48" t="s">
        <v>273</v>
      </c>
      <c r="J27" s="48" t="s">
        <v>106</v>
      </c>
      <c r="K27" s="49" t="s">
        <v>106</v>
      </c>
      <c r="L27" s="52" t="s">
        <v>273</v>
      </c>
      <c r="M27" s="48" t="s">
        <v>274</v>
      </c>
      <c r="N27" s="48" t="s">
        <v>106</v>
      </c>
      <c r="O27" s="48" t="s">
        <v>272</v>
      </c>
      <c r="P27" s="48" t="s">
        <v>106</v>
      </c>
      <c r="Q27" s="48" t="s">
        <v>275</v>
      </c>
      <c r="R27" s="49" t="s">
        <v>106</v>
      </c>
      <c r="S27" s="49" t="s">
        <v>276</v>
      </c>
      <c r="T27" s="48" t="s">
        <v>277</v>
      </c>
      <c r="U27" s="48" t="s">
        <v>278</v>
      </c>
      <c r="V27" s="48" t="s">
        <v>275</v>
      </c>
      <c r="W27" s="49" t="s">
        <v>279</v>
      </c>
      <c r="X27" s="49" t="s">
        <v>280</v>
      </c>
    </row>
    <row r="28" spans="1:24" x14ac:dyDescent="0.2">
      <c r="A28" s="84"/>
      <c r="B28" s="69" t="s">
        <v>58</v>
      </c>
      <c r="C28" s="68" t="s">
        <v>59</v>
      </c>
      <c r="D28" s="53">
        <f>60+70+38+2</f>
        <v>170</v>
      </c>
      <c r="E28" s="23">
        <v>87</v>
      </c>
      <c r="F28" s="41">
        <f t="shared" si="1"/>
        <v>83</v>
      </c>
      <c r="G28" s="49" t="s">
        <v>281</v>
      </c>
      <c r="H28" s="48" t="s">
        <v>106</v>
      </c>
      <c r="I28" s="48" t="s">
        <v>282</v>
      </c>
      <c r="J28" s="48" t="s">
        <v>106</v>
      </c>
      <c r="K28" s="49" t="s">
        <v>106</v>
      </c>
      <c r="L28" s="52" t="s">
        <v>282</v>
      </c>
      <c r="M28" s="48" t="s">
        <v>283</v>
      </c>
      <c r="N28" s="48" t="s">
        <v>106</v>
      </c>
      <c r="O28" s="48" t="s">
        <v>284</v>
      </c>
      <c r="P28" s="48" t="s">
        <v>106</v>
      </c>
      <c r="Q28" s="48" t="s">
        <v>285</v>
      </c>
      <c r="R28" s="49" t="s">
        <v>106</v>
      </c>
      <c r="S28" s="49" t="s">
        <v>286</v>
      </c>
      <c r="T28" s="48" t="s">
        <v>287</v>
      </c>
      <c r="U28" s="48" t="s">
        <v>288</v>
      </c>
      <c r="V28" s="48" t="s">
        <v>289</v>
      </c>
      <c r="W28" s="49" t="s">
        <v>106</v>
      </c>
      <c r="X28" s="49" t="s">
        <v>290</v>
      </c>
    </row>
    <row r="29" spans="1:24" x14ac:dyDescent="0.2">
      <c r="A29" s="84"/>
      <c r="B29" s="69" t="s">
        <v>60</v>
      </c>
      <c r="C29" s="68" t="s">
        <v>61</v>
      </c>
      <c r="D29" s="53">
        <f>10+11+2+0</f>
        <v>23</v>
      </c>
      <c r="E29" s="23">
        <v>17</v>
      </c>
      <c r="F29" s="41">
        <f t="shared" si="1"/>
        <v>6</v>
      </c>
      <c r="G29" s="49" t="s">
        <v>106</v>
      </c>
      <c r="H29" s="48" t="s">
        <v>106</v>
      </c>
      <c r="I29" s="48" t="s">
        <v>291</v>
      </c>
      <c r="J29" s="48" t="s">
        <v>106</v>
      </c>
      <c r="K29" s="49" t="s">
        <v>106</v>
      </c>
      <c r="L29" s="52" t="s">
        <v>291</v>
      </c>
      <c r="M29" s="48" t="s">
        <v>292</v>
      </c>
      <c r="N29" s="48" t="s">
        <v>106</v>
      </c>
      <c r="O29" s="48" t="s">
        <v>106</v>
      </c>
      <c r="P29" s="48" t="s">
        <v>106</v>
      </c>
      <c r="Q29" s="48" t="s">
        <v>106</v>
      </c>
      <c r="R29" s="49" t="s">
        <v>106</v>
      </c>
      <c r="S29" s="49" t="s">
        <v>292</v>
      </c>
      <c r="T29" s="48" t="s">
        <v>293</v>
      </c>
      <c r="U29" s="48" t="s">
        <v>294</v>
      </c>
      <c r="V29" s="48" t="s">
        <v>291</v>
      </c>
      <c r="W29" s="49" t="s">
        <v>106</v>
      </c>
      <c r="X29" s="49" t="s">
        <v>295</v>
      </c>
    </row>
    <row r="30" spans="1:24" x14ac:dyDescent="0.2">
      <c r="A30" s="84"/>
      <c r="B30" s="69" t="s">
        <v>62</v>
      </c>
      <c r="C30" s="68" t="s">
        <v>63</v>
      </c>
      <c r="D30" s="53">
        <f>28+14+11+2</f>
        <v>55</v>
      </c>
      <c r="E30" s="23">
        <v>33</v>
      </c>
      <c r="F30" s="41">
        <f t="shared" si="1"/>
        <v>22</v>
      </c>
      <c r="G30" s="49" t="s">
        <v>296</v>
      </c>
      <c r="H30" s="48" t="s">
        <v>106</v>
      </c>
      <c r="I30" s="48" t="s">
        <v>297</v>
      </c>
      <c r="J30" s="48" t="s">
        <v>106</v>
      </c>
      <c r="K30" s="49" t="s">
        <v>106</v>
      </c>
      <c r="L30" s="52" t="s">
        <v>297</v>
      </c>
      <c r="M30" s="48" t="s">
        <v>296</v>
      </c>
      <c r="N30" s="48" t="s">
        <v>106</v>
      </c>
      <c r="O30" s="48" t="s">
        <v>106</v>
      </c>
      <c r="P30" s="48" t="s">
        <v>106</v>
      </c>
      <c r="Q30" s="48" t="s">
        <v>106</v>
      </c>
      <c r="R30" s="49" t="s">
        <v>106</v>
      </c>
      <c r="S30" s="49" t="s">
        <v>296</v>
      </c>
      <c r="T30" s="48" t="s">
        <v>298</v>
      </c>
      <c r="U30" s="48" t="s">
        <v>299</v>
      </c>
      <c r="V30" s="48" t="s">
        <v>296</v>
      </c>
      <c r="W30" s="49" t="s">
        <v>106</v>
      </c>
      <c r="X30" s="49" t="s">
        <v>300</v>
      </c>
    </row>
    <row r="31" spans="1:24" x14ac:dyDescent="0.2">
      <c r="A31" s="84"/>
      <c r="B31" s="67" t="s">
        <v>64</v>
      </c>
      <c r="C31" s="68" t="s">
        <v>65</v>
      </c>
      <c r="D31" s="23">
        <f>39+42+32+7</f>
        <v>120</v>
      </c>
      <c r="E31" s="40">
        <v>57</v>
      </c>
      <c r="F31" s="41">
        <f t="shared" si="1"/>
        <v>63</v>
      </c>
      <c r="G31" s="49" t="s">
        <v>301</v>
      </c>
      <c r="H31" s="48" t="s">
        <v>106</v>
      </c>
      <c r="I31" s="48" t="s">
        <v>302</v>
      </c>
      <c r="J31" s="48" t="s">
        <v>106</v>
      </c>
      <c r="K31" s="49" t="s">
        <v>106</v>
      </c>
      <c r="L31" s="52" t="s">
        <v>302</v>
      </c>
      <c r="M31" s="48" t="s">
        <v>303</v>
      </c>
      <c r="N31" s="48" t="s">
        <v>106</v>
      </c>
      <c r="O31" s="48" t="s">
        <v>304</v>
      </c>
      <c r="P31" s="48" t="s">
        <v>106</v>
      </c>
      <c r="Q31" s="48" t="s">
        <v>301</v>
      </c>
      <c r="R31" s="49" t="s">
        <v>106</v>
      </c>
      <c r="S31" s="49" t="s">
        <v>305</v>
      </c>
      <c r="T31" s="48" t="s">
        <v>306</v>
      </c>
      <c r="U31" s="48" t="s">
        <v>306</v>
      </c>
      <c r="V31" s="48" t="s">
        <v>307</v>
      </c>
      <c r="W31" s="49" t="s">
        <v>307</v>
      </c>
      <c r="X31" s="49" t="s">
        <v>308</v>
      </c>
    </row>
    <row r="32" spans="1:24" x14ac:dyDescent="0.2">
      <c r="A32" s="84"/>
      <c r="B32" s="67" t="s">
        <v>66</v>
      </c>
      <c r="C32" s="68" t="s">
        <v>67</v>
      </c>
      <c r="D32" s="23">
        <f>30+35+26+4</f>
        <v>95</v>
      </c>
      <c r="E32" s="40">
        <v>49</v>
      </c>
      <c r="F32" s="41">
        <f t="shared" si="1"/>
        <v>46</v>
      </c>
      <c r="G32" s="49" t="s">
        <v>309</v>
      </c>
      <c r="H32" s="48" t="s">
        <v>106</v>
      </c>
      <c r="I32" s="48" t="s">
        <v>310</v>
      </c>
      <c r="J32" s="48" t="s">
        <v>106</v>
      </c>
      <c r="K32" s="49" t="s">
        <v>106</v>
      </c>
      <c r="L32" s="52" t="s">
        <v>310</v>
      </c>
      <c r="M32" s="48" t="s">
        <v>311</v>
      </c>
      <c r="N32" s="48" t="s">
        <v>106</v>
      </c>
      <c r="O32" s="48" t="s">
        <v>312</v>
      </c>
      <c r="P32" s="48" t="s">
        <v>106</v>
      </c>
      <c r="Q32" s="48" t="s">
        <v>313</v>
      </c>
      <c r="R32" s="49" t="s">
        <v>106</v>
      </c>
      <c r="S32" s="49" t="s">
        <v>314</v>
      </c>
      <c r="T32" s="48" t="s">
        <v>313</v>
      </c>
      <c r="U32" s="48" t="s">
        <v>315</v>
      </c>
      <c r="V32" s="48" t="s">
        <v>315</v>
      </c>
      <c r="W32" s="49" t="s">
        <v>309</v>
      </c>
      <c r="X32" s="49" t="s">
        <v>316</v>
      </c>
    </row>
    <row r="33" spans="1:24" ht="16" thickBot="1" x14ac:dyDescent="0.25">
      <c r="A33" s="85"/>
      <c r="B33" s="70" t="s">
        <v>68</v>
      </c>
      <c r="C33" s="71" t="s">
        <v>69</v>
      </c>
      <c r="D33" s="23">
        <f>30+31+17+4</f>
        <v>82</v>
      </c>
      <c r="E33" s="56">
        <v>43</v>
      </c>
      <c r="F33" s="57">
        <f t="shared" si="1"/>
        <v>39</v>
      </c>
      <c r="G33" s="62" t="s">
        <v>317</v>
      </c>
      <c r="H33" s="60" t="s">
        <v>106</v>
      </c>
      <c r="I33" s="60" t="s">
        <v>318</v>
      </c>
      <c r="J33" s="59" t="s">
        <v>106</v>
      </c>
      <c r="K33" s="62" t="s">
        <v>319</v>
      </c>
      <c r="L33" s="61" t="s">
        <v>320</v>
      </c>
      <c r="M33" s="60" t="s">
        <v>320</v>
      </c>
      <c r="N33" s="59" t="s">
        <v>106</v>
      </c>
      <c r="O33" s="59" t="s">
        <v>106</v>
      </c>
      <c r="P33" s="60" t="s">
        <v>106</v>
      </c>
      <c r="Q33" s="60" t="s">
        <v>106</v>
      </c>
      <c r="R33" s="62" t="s">
        <v>106</v>
      </c>
      <c r="S33" s="62" t="s">
        <v>320</v>
      </c>
      <c r="T33" s="59" t="s">
        <v>321</v>
      </c>
      <c r="U33" s="59" t="s">
        <v>322</v>
      </c>
      <c r="V33" s="59" t="s">
        <v>323</v>
      </c>
      <c r="W33" s="62" t="s">
        <v>317</v>
      </c>
      <c r="X33" s="62" t="s">
        <v>324</v>
      </c>
    </row>
    <row r="34" spans="1:24" ht="16" thickTop="1" x14ac:dyDescent="0.2">
      <c r="D34" s="20"/>
      <c r="F34" s="20"/>
      <c r="G34" s="20"/>
      <c r="H34" s="20"/>
      <c r="I34" s="20"/>
      <c r="K34" s="20"/>
      <c r="M34" s="20"/>
      <c r="P34" s="20"/>
      <c r="Q34" s="20"/>
      <c r="R34" s="20"/>
      <c r="X34" s="20"/>
    </row>
    <row r="35" spans="1:24" x14ac:dyDescent="0.2">
      <c r="C35" s="98" t="s">
        <v>325</v>
      </c>
      <c r="D35" s="98"/>
      <c r="E35" s="98"/>
      <c r="F35" s="98"/>
    </row>
  </sheetData>
  <mergeCells count="12">
    <mergeCell ref="G3:G4"/>
    <mergeCell ref="H3:L4"/>
    <mergeCell ref="M3:S4"/>
    <mergeCell ref="T3:X4"/>
    <mergeCell ref="C35:F35"/>
    <mergeCell ref="D3:D5"/>
    <mergeCell ref="C3:C5"/>
    <mergeCell ref="B3:B5"/>
    <mergeCell ref="A3:A5"/>
    <mergeCell ref="E3:F4"/>
    <mergeCell ref="A6:A19"/>
    <mergeCell ref="A20:A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HPV Concordance</vt:lpstr>
      <vt:lpstr>Specific sites HPV Concordance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SHINI PROJECT</dc:creator>
  <cp:keywords/>
  <dc:description/>
  <cp:lastModifiedBy>Imran Morhason-Bello</cp:lastModifiedBy>
  <cp:revision/>
  <dcterms:created xsi:type="dcterms:W3CDTF">2019-08-28T09:11:17Z</dcterms:created>
  <dcterms:modified xsi:type="dcterms:W3CDTF">2022-02-09T15:44:49Z</dcterms:modified>
  <cp:category/>
  <cp:contentStatus/>
</cp:coreProperties>
</file>