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erma\AppData\Local\Box\Box Edit\Documents\3bwKjGPspUubWL_2o1WHgg==\"/>
    </mc:Choice>
  </mc:AlternateContent>
  <xr:revisionPtr revIDLastSave="0" documentId="13_ncr:1_{EE360257-3EF0-4687-8FF4-88DE11973743}" xr6:coauthVersionLast="47" xr6:coauthVersionMax="47" xr10:uidLastSave="{00000000-0000-0000-0000-000000000000}"/>
  <bookViews>
    <workbookView xWindow="-110" yWindow="-110" windowWidth="19420" windowHeight="10420" xr2:uid="{1AB91945-461B-485E-A5DD-FAB199539F80}"/>
  </bookViews>
  <sheets>
    <sheet name="Source Data Figure 2i" sheetId="1" r:id="rId1"/>
    <sheet name="Source Data Figure 3g" sheetId="2" r:id="rId2"/>
    <sheet name="Source Data Figure 3h" sheetId="3" r:id="rId3"/>
    <sheet name="Source Data Figure 4g" sheetId="6" r:id="rId4"/>
    <sheet name="Source Data Figure 4h" sheetId="7" r:id="rId5"/>
    <sheet name="Source Data Figure 5a" sheetId="8" r:id="rId6"/>
    <sheet name="Source Data Figure 5b" sheetId="9" r:id="rId7"/>
    <sheet name="Source Data Figure 5c" sheetId="12" r:id="rId8"/>
    <sheet name="Source Data Figure 5d" sheetId="13" r:id="rId9"/>
    <sheet name="Source Data Figure 5e" sheetId="14" r:id="rId10"/>
    <sheet name="Source Data Figure 6o" sheetId="10" r:id="rId11"/>
    <sheet name="Source Data Supp. Data Fig 2" sheetId="4" r:id="rId12"/>
    <sheet name="Source Data Supp. Data Fig 4" sheetId="5" r:id="rId13"/>
    <sheet name="Source Data Supp. Data Fig 7a" sheetId="16" r:id="rId14"/>
    <sheet name="Source Data Supp. Data Fig 7b" sheetId="15" r:id="rId15"/>
    <sheet name="Source Data Supp. Data Fig 7c" sheetId="1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9" i="4" l="1"/>
  <c r="D98" i="4"/>
  <c r="D97" i="4"/>
  <c r="D96" i="4"/>
  <c r="D95" i="4"/>
  <c r="D94" i="4"/>
  <c r="D93" i="4"/>
  <c r="D92" i="4"/>
  <c r="D91" i="4"/>
  <c r="D90" i="4"/>
  <c r="D89" i="4"/>
  <c r="D88" i="4"/>
  <c r="B86" i="2"/>
  <c r="D86" i="2" s="1"/>
  <c r="B85" i="2"/>
  <c r="D85" i="2" s="1"/>
  <c r="B84" i="2"/>
  <c r="D84" i="2" s="1"/>
  <c r="B83" i="2"/>
  <c r="D83" i="2" s="1"/>
  <c r="B82" i="2"/>
  <c r="D82" i="2" s="1"/>
  <c r="D81" i="2"/>
  <c r="D80" i="2"/>
  <c r="D79" i="2"/>
  <c r="D78" i="2"/>
  <c r="D77" i="2"/>
  <c r="B76" i="2"/>
  <c r="D76" i="2" s="1"/>
  <c r="B75" i="2"/>
  <c r="D75" i="2" s="1"/>
  <c r="B74" i="2"/>
  <c r="D74" i="2" s="1"/>
  <c r="B73" i="2"/>
  <c r="D73" i="2" s="1"/>
  <c r="D72" i="2"/>
  <c r="B71" i="2"/>
  <c r="D71" i="2" s="1"/>
  <c r="D70" i="2"/>
  <c r="D69" i="2"/>
  <c r="B68" i="2"/>
  <c r="D68" i="2" s="1"/>
  <c r="B67" i="2"/>
  <c r="D67" i="2" s="1"/>
  <c r="D66" i="2"/>
  <c r="B65" i="2"/>
  <c r="D65" i="2" s="1"/>
  <c r="B64" i="2"/>
  <c r="D64" i="2" s="1"/>
  <c r="B63" i="2"/>
  <c r="D63" i="2" s="1"/>
  <c r="B62" i="2"/>
  <c r="D62" i="2" s="1"/>
  <c r="D61" i="2"/>
  <c r="D60" i="2"/>
  <c r="D59" i="2"/>
  <c r="D58" i="2"/>
  <c r="D57" i="2"/>
  <c r="B56" i="2"/>
  <c r="D56" i="2" s="1"/>
  <c r="D55" i="2"/>
  <c r="B54" i="2"/>
  <c r="D54" i="2" s="1"/>
  <c r="D53" i="2"/>
  <c r="B52" i="2"/>
  <c r="D52" i="2" s="1"/>
  <c r="D51" i="2"/>
  <c r="D50" i="2"/>
  <c r="D49" i="2"/>
  <c r="D48" i="2"/>
  <c r="D47" i="2"/>
  <c r="B46" i="2"/>
  <c r="D46" i="2" s="1"/>
  <c r="B45" i="2"/>
  <c r="D45" i="2" s="1"/>
  <c r="B44" i="2"/>
  <c r="D44" i="2" s="1"/>
  <c r="D43" i="2"/>
  <c r="B43" i="2"/>
  <c r="D42" i="2"/>
  <c r="B41" i="2"/>
  <c r="D41" i="2" s="1"/>
  <c r="D40" i="2"/>
  <c r="D39" i="2"/>
  <c r="D37" i="2"/>
  <c r="D35" i="2"/>
  <c r="B34" i="2"/>
  <c r="D34" i="2" s="1"/>
  <c r="B32" i="2"/>
  <c r="D32" i="2" s="1"/>
  <c r="B31" i="2"/>
  <c r="D31" i="2" s="1"/>
  <c r="B29" i="2"/>
  <c r="D29" i="2" s="1"/>
  <c r="B28" i="2"/>
  <c r="D28" i="2" s="1"/>
  <c r="D26" i="2"/>
  <c r="B25" i="2"/>
  <c r="D25" i="2" s="1"/>
  <c r="B24" i="2"/>
  <c r="D24" i="2" s="1"/>
  <c r="B23" i="2"/>
  <c r="D23" i="2" s="1"/>
  <c r="B22" i="2"/>
  <c r="D22" i="2" s="1"/>
  <c r="D21" i="2"/>
  <c r="B21" i="2"/>
  <c r="B20" i="2"/>
  <c r="D20" i="2" s="1"/>
  <c r="B19" i="2"/>
  <c r="D19" i="2" s="1"/>
  <c r="D18" i="2"/>
  <c r="B17" i="2"/>
  <c r="D17" i="2" s="1"/>
  <c r="D16" i="2"/>
  <c r="D15" i="2"/>
  <c r="B14" i="2"/>
  <c r="D14" i="2" s="1"/>
  <c r="B13" i="2"/>
  <c r="D13" i="2" s="1"/>
  <c r="D12" i="2"/>
  <c r="B11" i="2"/>
  <c r="D11" i="2" s="1"/>
  <c r="D10" i="2"/>
  <c r="D9" i="2"/>
  <c r="D8" i="2"/>
  <c r="B8" i="2"/>
  <c r="D7" i="2"/>
  <c r="D6" i="2"/>
  <c r="B5" i="2"/>
  <c r="D5" i="2" s="1"/>
  <c r="D4" i="2"/>
  <c r="D3" i="2"/>
  <c r="B2" i="2"/>
  <c r="D2" i="2" s="1"/>
  <c r="B87" i="2"/>
  <c r="D87" i="2" s="1"/>
  <c r="B86" i="5" l="1"/>
  <c r="D86" i="5" s="1"/>
  <c r="B85" i="5"/>
  <c r="D85" i="5" s="1"/>
  <c r="B84" i="5"/>
  <c r="D84" i="5" s="1"/>
  <c r="B83" i="5"/>
  <c r="D83" i="5" s="1"/>
  <c r="B82" i="5"/>
  <c r="D82" i="5" s="1"/>
  <c r="D81" i="5"/>
  <c r="D80" i="5"/>
  <c r="D79" i="5"/>
  <c r="D78" i="5"/>
  <c r="D77" i="5"/>
  <c r="B76" i="5"/>
  <c r="D76" i="5" s="1"/>
  <c r="B75" i="5"/>
  <c r="D75" i="5" s="1"/>
  <c r="B74" i="5"/>
  <c r="D74" i="5" s="1"/>
  <c r="B73" i="5"/>
  <c r="D73" i="5" s="1"/>
  <c r="D72" i="5"/>
  <c r="B71" i="5"/>
  <c r="D71" i="5" s="1"/>
  <c r="D70" i="5"/>
  <c r="D69" i="5"/>
  <c r="B68" i="5"/>
  <c r="D68" i="5" s="1"/>
  <c r="B67" i="5"/>
  <c r="D67" i="5" s="1"/>
  <c r="D66" i="5"/>
  <c r="B65" i="5"/>
  <c r="D65" i="5" s="1"/>
  <c r="B64" i="5"/>
  <c r="D64" i="5" s="1"/>
  <c r="B63" i="5"/>
  <c r="D63" i="5" s="1"/>
  <c r="B62" i="5"/>
  <c r="D62" i="5" s="1"/>
  <c r="D61" i="5"/>
  <c r="D60" i="5"/>
  <c r="D59" i="5"/>
  <c r="D58" i="5"/>
  <c r="D57" i="5"/>
  <c r="B56" i="5"/>
  <c r="D56" i="5" s="1"/>
  <c r="D55" i="5"/>
  <c r="B54" i="5"/>
  <c r="D54" i="5" s="1"/>
  <c r="D53" i="5"/>
  <c r="B52" i="5"/>
  <c r="D52" i="5" s="1"/>
  <c r="D51" i="5"/>
  <c r="D50" i="5"/>
  <c r="D49" i="5"/>
  <c r="D48" i="5"/>
  <c r="D47" i="5"/>
  <c r="B46" i="5"/>
  <c r="D46" i="5" s="1"/>
  <c r="B45" i="5"/>
  <c r="D45" i="5" s="1"/>
  <c r="B44" i="5"/>
  <c r="D44" i="5" s="1"/>
  <c r="B43" i="5"/>
  <c r="D43" i="5" s="1"/>
  <c r="D42" i="5"/>
  <c r="B41" i="5"/>
  <c r="D41" i="5" s="1"/>
  <c r="D40" i="5"/>
  <c r="D39" i="5"/>
  <c r="D37" i="5"/>
  <c r="D35" i="5"/>
  <c r="B34" i="5"/>
  <c r="D34" i="5" s="1"/>
  <c r="B32" i="5"/>
  <c r="D32" i="5" s="1"/>
  <c r="B31" i="5"/>
  <c r="D31" i="5" s="1"/>
  <c r="B29" i="5"/>
  <c r="D29" i="5" s="1"/>
  <c r="B28" i="5"/>
  <c r="D28" i="5" s="1"/>
  <c r="D26" i="5"/>
  <c r="B25" i="5"/>
  <c r="D25" i="5" s="1"/>
  <c r="B24" i="5"/>
  <c r="D24" i="5" s="1"/>
  <c r="B23" i="5"/>
  <c r="D23" i="5" s="1"/>
  <c r="B22" i="5"/>
  <c r="D22" i="5" s="1"/>
  <c r="B21" i="5"/>
  <c r="D21" i="5" s="1"/>
  <c r="B20" i="5"/>
  <c r="D20" i="5" s="1"/>
  <c r="B19" i="5"/>
  <c r="D19" i="5" s="1"/>
  <c r="D18" i="5"/>
  <c r="B17" i="5"/>
  <c r="D17" i="5" s="1"/>
  <c r="D16" i="5"/>
  <c r="D15" i="5"/>
  <c r="B14" i="5"/>
  <c r="D14" i="5" s="1"/>
  <c r="B13" i="5"/>
  <c r="D13" i="5" s="1"/>
  <c r="D12" i="5"/>
  <c r="B11" i="5"/>
  <c r="D11" i="5" s="1"/>
  <c r="D10" i="5"/>
  <c r="D9" i="5"/>
  <c r="B8" i="5"/>
  <c r="D8" i="5" s="1"/>
  <c r="D7" i="5"/>
  <c r="D6" i="5"/>
  <c r="B5" i="5"/>
  <c r="D5" i="5" s="1"/>
  <c r="D4" i="5"/>
  <c r="D3" i="5"/>
  <c r="B2" i="5"/>
  <c r="D2" i="5" s="1"/>
  <c r="D5" i="3"/>
  <c r="B4" i="3"/>
  <c r="D4" i="3" s="1"/>
  <c r="B3" i="3"/>
  <c r="D3" i="3" s="1"/>
  <c r="D2" i="3"/>
  <c r="H9" i="3"/>
  <c r="J9" i="3" s="1"/>
  <c r="H8" i="3"/>
  <c r="J8" i="3" s="1"/>
  <c r="H7" i="3"/>
  <c r="J7" i="3" s="1"/>
  <c r="H6" i="3"/>
  <c r="J6" i="3" s="1"/>
  <c r="H5" i="3"/>
  <c r="J5" i="3" s="1"/>
  <c r="H4" i="3"/>
  <c r="J4" i="3" s="1"/>
  <c r="H3" i="3"/>
  <c r="J3" i="3" s="1"/>
  <c r="H2" i="3"/>
  <c r="J2" i="3" s="1"/>
  <c r="B90" i="2"/>
  <c r="D90" i="2" s="1"/>
  <c r="B89" i="2"/>
  <c r="D89" i="2" s="1"/>
  <c r="B88" i="2"/>
  <c r="D88" i="2" s="1"/>
</calcChain>
</file>

<file path=xl/sharedStrings.xml><?xml version="1.0" encoding="utf-8"?>
<sst xmlns="http://schemas.openxmlformats.org/spreadsheetml/2006/main" count="1145" uniqueCount="180">
  <si>
    <t>Total Cells</t>
  </si>
  <si>
    <t>Active Caspase 3 Positive Cells</t>
  </si>
  <si>
    <t>% Active Caspase 3 Positive Cells</t>
  </si>
  <si>
    <t>Analysis Inputs</t>
  </si>
  <si>
    <t>Class List:;Classifier:;Classifier Output Type:Mask;Classify Registered:;Image Zoom:1;num_markers:3 stains;nuclear_contrast:0.49;nuclear_min_intensity:0.144;nuclear_min_area:11.3;nuclear_max_area:211.850442477876;nuclear_roundness:0;nuclear_segg_agg:0.823;nuclear_fill_holes:true;cyto_radius:5;membrane_segg_agg:0;cell_min_area:10;cell_max_area:600;num_phenotypes:0;min_tissue_od:0.037;tissue_edge_thinkness:0;verbose:true;stain_name:Hematoxylin;Stain 1:0.514,0.561,0.353;stain_nuclei_weight:1;stain_use_membrane:False;stain_markup_color:78,70,113;stain_nuclei_positive_threshold:0;stain_cyto_positive_threshold:2.5;stain_membrane_positive_threshold:2.5;stain_name:Active Caspase 3;Stain 2:0.174,0.239,0.166;stain_nuclei_weight:0;stain_use_membrane:False;stain_markup_color:170,147,173;stain_nuclei_positive_threshold:0.597;stain_cyto_positive_threshold:0.6;stain_membrane_positive_threshold:2.5;stain_name:Exclusion;Stain 3:0.126,0.144,0.123;exclusion_stain:Exclusion;output_image:Cell Markup;exclusion_threshold:0.428;exclusion_radius:0</t>
  </si>
  <si>
    <t>Animal ID</t>
  </si>
  <si>
    <t>AGM1 BG</t>
  </si>
  <si>
    <t>AGM2 BG</t>
  </si>
  <si>
    <t>AGM3 BG</t>
  </si>
  <si>
    <t>AGM4 BG</t>
  </si>
  <si>
    <t>AGM1 BS</t>
  </si>
  <si>
    <t>AGM1 CER</t>
  </si>
  <si>
    <t>Animal ID &amp; Brain region</t>
  </si>
  <si>
    <t>AGM2 BS</t>
  </si>
  <si>
    <t>AGM2 FC</t>
  </si>
  <si>
    <t>AGM3 BS</t>
  </si>
  <si>
    <t>AGM4 BS</t>
  </si>
  <si>
    <t>RM1 BS</t>
  </si>
  <si>
    <t>RM2 BS</t>
  </si>
  <si>
    <t>RM3 BS</t>
  </si>
  <si>
    <t>RM4 BS</t>
  </si>
  <si>
    <t>RM4 CEREBE</t>
  </si>
  <si>
    <t>AGM1 OL</t>
  </si>
  <si>
    <t>AGM1 PL</t>
  </si>
  <si>
    <t>AGM1 TL</t>
  </si>
  <si>
    <t>AGM2 CER</t>
  </si>
  <si>
    <t>AGM2 OL</t>
  </si>
  <si>
    <t>AGM2 PL</t>
  </si>
  <si>
    <t>AGM2 TL</t>
  </si>
  <si>
    <t>AGM3 CER</t>
  </si>
  <si>
    <t>AGM3 OL</t>
  </si>
  <si>
    <t>AGM3 PL</t>
  </si>
  <si>
    <t>AGM3 TL</t>
  </si>
  <si>
    <t>AGM4 CER</t>
  </si>
  <si>
    <t>AGM4 OL</t>
  </si>
  <si>
    <t>AGM4 PL</t>
  </si>
  <si>
    <t>AGM4 TL</t>
  </si>
  <si>
    <t>AGM4 FL</t>
  </si>
  <si>
    <t>RM1 BG</t>
  </si>
  <si>
    <t>RM1 CER</t>
  </si>
  <si>
    <t>RM1 FL</t>
  </si>
  <si>
    <t>RM1 PL</t>
  </si>
  <si>
    <t>RM1 TL</t>
  </si>
  <si>
    <t>RM2 FL</t>
  </si>
  <si>
    <t>RM2 OL</t>
  </si>
  <si>
    <t>RM2 PL</t>
  </si>
  <si>
    <t>RM2 TL</t>
  </si>
  <si>
    <t>RM3 FL</t>
  </si>
  <si>
    <t>RM3 OL</t>
  </si>
  <si>
    <t>RM3 PL</t>
  </si>
  <si>
    <t>RM3 TL</t>
  </si>
  <si>
    <t>RM4 FL</t>
  </si>
  <si>
    <t>RM4 OL</t>
  </si>
  <si>
    <t>RM4 PL</t>
  </si>
  <si>
    <t>RM4 TL</t>
  </si>
  <si>
    <t>RM2 BG</t>
  </si>
  <si>
    <t>RM2 CER</t>
  </si>
  <si>
    <t>RM3 BG</t>
  </si>
  <si>
    <t>RM3 CER</t>
  </si>
  <si>
    <t>RM4 BG</t>
  </si>
  <si>
    <t>RM4 CER</t>
  </si>
  <si>
    <t>Class List:;Classifier:;Classifier Output Type:Mask;Classify Registered:;Image Zoom:1;Nuclear Masker:;Nuclear Masker Type:Traditional;num_markers:3 stains;nuclear_contrast:0.49;nuclear_min_intensity:0.144;nuclear_min_area:11.3;nuclear_max_area:211.850442477876;nuclear_roundness:0;nuclear_segg_agg:0.823;nuclear_fill_holes:true;cyto_radius:5;membrane_segg_agg:0;cell_min_area:10;cell_max_area:600;num_phenotypes:0;min_tissue_od:0.037;tissue_edge_thinkness:0;verbose:true;stain_name:Hematoxylin;Stain 1:0.390,0.438,0.338;stain_nuclei_weight:1;stain_use_membrane:False;stain_markup_color:103,93,117;stain_nuclei_positive_threshold:0;stain_cyto_positive_threshold:2.5;stain_membrane_positive_threshold:2.5;stain_name:Active Caspase 3;Stain 2:0.239,0.498,0.123;stain_nuclei_weight:0;stain_use_membrane:False;stain_markup_color:147,81,192;stain_nuclei_positive_threshold:0.596;stain_cyto_positive_threshold:0.384;stain_membrane_positive_threshold:2.5;stain_name:Exclusion;Stain 3:0.154,0.161,0.137;exclusion_stain:Exclusion;output_image:Cell Markup;exclusion_threshold:0.486;exclusion_radius:0</t>
  </si>
  <si>
    <t>AGM5 OL</t>
  </si>
  <si>
    <t>AGM5 CER</t>
  </si>
  <si>
    <t>AGM5 BG</t>
  </si>
  <si>
    <t>AGM5 TL</t>
  </si>
  <si>
    <t>AGM6 BG</t>
  </si>
  <si>
    <t>AGM6 FL</t>
  </si>
  <si>
    <t>AGM6 TL</t>
  </si>
  <si>
    <t>AGM6 OL</t>
  </si>
  <si>
    <t>AGM6 MEDOB</t>
  </si>
  <si>
    <t>AGM6 PONS</t>
  </si>
  <si>
    <t>RM5 TL</t>
  </si>
  <si>
    <t>RM5 PONS</t>
  </si>
  <si>
    <t>RM5 PL</t>
  </si>
  <si>
    <t>RM5 OL</t>
  </si>
  <si>
    <t>RM5 MEDOB</t>
  </si>
  <si>
    <t>RM5 FL</t>
  </si>
  <si>
    <t>RM5 CER</t>
  </si>
  <si>
    <t>RM5 BG</t>
  </si>
  <si>
    <t>RM6 BG</t>
  </si>
  <si>
    <t>RM6 TL</t>
  </si>
  <si>
    <t>RM6 FL</t>
  </si>
  <si>
    <t>RM6 PONS</t>
  </si>
  <si>
    <t>RM6 MEDOB</t>
  </si>
  <si>
    <t>RM6 OL</t>
  </si>
  <si>
    <t>RM6 PL</t>
  </si>
  <si>
    <t>RM6 CER</t>
  </si>
  <si>
    <t>AGM6 PL</t>
  </si>
  <si>
    <t>AGM5 PONS</t>
  </si>
  <si>
    <t>AGM5 PL</t>
  </si>
  <si>
    <t>AGM5 MEDOB</t>
  </si>
  <si>
    <t>AGM5 FL</t>
  </si>
  <si>
    <t>AGM6 CER</t>
  </si>
  <si>
    <t>AGM1 FL</t>
  </si>
  <si>
    <t>Animal ID and Brain Region</t>
  </si>
  <si>
    <t>Area (µm^2)</t>
  </si>
  <si>
    <t>Bleed Count</t>
  </si>
  <si>
    <t>RM1 OL</t>
  </si>
  <si>
    <t>AGM2 FL</t>
  </si>
  <si>
    <t>AGM3 FL</t>
  </si>
  <si>
    <t>RM4</t>
  </si>
  <si>
    <t>RM3</t>
  </si>
  <si>
    <t>RM2</t>
  </si>
  <si>
    <t>RM1</t>
  </si>
  <si>
    <t>AGM2</t>
  </si>
  <si>
    <t>AGM1</t>
  </si>
  <si>
    <t>AGM4</t>
  </si>
  <si>
    <t>AGM3</t>
  </si>
  <si>
    <t>AGM5</t>
  </si>
  <si>
    <t>AGM6</t>
  </si>
  <si>
    <t>RM5</t>
  </si>
  <si>
    <t>RM6</t>
  </si>
  <si>
    <t xml:space="preserve">Total bleeds of animal divided by total area of all tissue area.  </t>
  </si>
  <si>
    <t>Control Animals</t>
  </si>
  <si>
    <t>Infected animals</t>
  </si>
  <si>
    <t xml:space="preserve">Total Brain (microbleeds/ µm^2) </t>
  </si>
  <si>
    <t>microbleeds /µm^2</t>
  </si>
  <si>
    <t>Control Animal ID and Brain Region</t>
  </si>
  <si>
    <t>Infected Animal ID and Brain Region</t>
  </si>
  <si>
    <t>Frontal Lobe = FL</t>
  </si>
  <si>
    <t>Parietal Lobe = PL</t>
  </si>
  <si>
    <t xml:space="preserve">Occipital Lobe = OL </t>
  </si>
  <si>
    <t>Temporal Lobe = TL</t>
  </si>
  <si>
    <t>Cerebellum = CER</t>
  </si>
  <si>
    <t>Brainstem = BS</t>
  </si>
  <si>
    <t>Basal Ganglia = BG</t>
  </si>
  <si>
    <t>Animal ID and Region</t>
  </si>
  <si>
    <t>AGM1 Cer</t>
  </si>
  <si>
    <t>CD61-</t>
  </si>
  <si>
    <t>CD61+</t>
  </si>
  <si>
    <t xml:space="preserve">Figure 4g. </t>
  </si>
  <si>
    <t xml:space="preserve">Figure 4h. </t>
  </si>
  <si>
    <t>Fraction of total microbleeds per each animal</t>
  </si>
  <si>
    <t>microbleed total count</t>
  </si>
  <si>
    <t>microbleeds CD61-</t>
  </si>
  <si>
    <t>microbleeds CD61+</t>
  </si>
  <si>
    <t>Summation of total microbleeds per each animal</t>
  </si>
  <si>
    <t>Post-infection (days)</t>
  </si>
  <si>
    <t>RM1 - SpO2 (%)</t>
  </si>
  <si>
    <t>RM2 - SpO2  (%)</t>
  </si>
  <si>
    <t>AGM1 - SpO2  (%)</t>
  </si>
  <si>
    <t>AGM2 - SpO2  (%)</t>
  </si>
  <si>
    <t>RM3 - SpO2  (%)</t>
  </si>
  <si>
    <t>RM4 - SpO2  (%)</t>
  </si>
  <si>
    <t>AGM3 - SpO2  (%)</t>
  </si>
  <si>
    <t>AGM4 - SpO2  (%)</t>
  </si>
  <si>
    <t>Post-infection ( PI days)</t>
  </si>
  <si>
    <t>CSF</t>
  </si>
  <si>
    <t>BC</t>
  </si>
  <si>
    <t>Detection limit</t>
  </si>
  <si>
    <t>Sample</t>
  </si>
  <si>
    <t>Read 1</t>
  </si>
  <si>
    <t>Read 2</t>
  </si>
  <si>
    <t>Read 3</t>
  </si>
  <si>
    <t>RNA</t>
  </si>
  <si>
    <t>Basal Ganglia (BG)</t>
  </si>
  <si>
    <t>Cerebellum (CER)</t>
  </si>
  <si>
    <t>Brain Stem (BS)</t>
  </si>
  <si>
    <t>Frontal Lobe (FL)</t>
  </si>
  <si>
    <t>HIF-1a Average Positive Optical Density</t>
  </si>
  <si>
    <t>Class List:;Classifier:;Classifier Output Type:Mask;Classify Registered:;Image Zoom:1;Nuclear Masker:;Nuclear Masker Type:Traditional;blur_radius:0;num_markers:2 stains;min_tissue_od:0.037;tissue_edge_thickness:0;stain_name:HIF-1a;Stain 1:0.192,0.398,0.228;stain_markup_color:255,0,0;stain_weak_intensities:0.21668141592920356;stain_moderate_intensities:0.6539823008849558;stain_strong_intensities:1.418141592920354;stain_name:Stain 2;Stain 2:0.099,0.110,0.097;num_phenotypes:0;exclusion_stain:Stain 2;output_image:HIF-1a Markup;exclusion_threshold:2;exclusion_radius:0</t>
  </si>
  <si>
    <t>RM6 BS</t>
  </si>
  <si>
    <t>RM5 BS</t>
  </si>
  <si>
    <t>AGM6 BS</t>
  </si>
  <si>
    <t>AGM5 BS</t>
  </si>
  <si>
    <t>Infected Animals</t>
  </si>
  <si>
    <t>Average Whole Brain</t>
  </si>
  <si>
    <t>AGM4 FC</t>
  </si>
  <si>
    <t>*Class List:;Classifier:;Classifier Output Type:Mask;Classify Registered:;Image Zoom:1;Nuclear Masker:;Nuclear Masker Type:Traditional;num_markers:3 stains;nuclear_contrast:0.49;nuclear_min_intensity:0.144;nuclear_min_area:11.3;nuclear_max_area:211.850442477876;nuclear_roundness:0;nuclear_segg_agg:0.823;nuclear_fill_holes:true;cyto_radius:5;membrane_segg_agg:0;cell_min_area:10;cell_max_area:600;num_phenotypes:0;min_tissue_od:0.037;tissue_edge_thinkness:0;verbose:true;stain_name:Hematoxylin;Stain 1:0.390,0.438,0.338;stain_nuclei_weight:1;stain_use_membrane:False;stain_markup_color:103,93,117;stain_nuclei_positive_threshold:0;stain_cyto_positive_threshold:2.5;stain_membrane_positive_threshold:2.5;stain_name:Active Caspase 3;Stain 2:0.239,0.498,0.123;stain_nuclei_weight:0;stain_use_membrane:False;stain_markup_color:147,81,192;stain_nuclei_positive_threshold:0.596;stain_cyto_positive_threshold:0.384;stain_membrane_positive_threshold:2.5;stain_name:Exclusion;Stain 3:0.154,0.161,0.137;exclusion_stain:Exclusion;output_image:Cell Markup;exclusion_threshold:0.486;exclusion_radius:0</t>
  </si>
  <si>
    <t xml:space="preserve">*For mock-infected control animals, AGM5, AGM6, RM5, and RM6, a slightly altered analytical threshold was used for detecting cells (through hematoxylin stain) due to nuclei not being recognized. For better overall cell count a lower hematoxylin threshold was needed for controls as they were less intense than nuclei of infected animals. The infected animal nuclei were observed to be a higher intensity hematoxylin stain which may be caused by the overlay of hematoxylin and cleaved caspase 3. Results were verified by viewing on glass and through HALO observations to ensure any positivity in the non-infected and infected animals was accurately represented.   </t>
  </si>
  <si>
    <r>
      <t>RM1 - CO</t>
    </r>
    <r>
      <rPr>
        <b/>
        <vertAlign val="subscript"/>
        <sz val="11"/>
        <rFont val="Arial"/>
        <family val="2"/>
      </rPr>
      <t>2</t>
    </r>
    <r>
      <rPr>
        <b/>
        <sz val="11"/>
        <rFont val="Arial"/>
        <family val="2"/>
      </rPr>
      <t xml:space="preserve"> (mEq/L)</t>
    </r>
  </si>
  <si>
    <r>
      <t>RM2 - CO</t>
    </r>
    <r>
      <rPr>
        <b/>
        <vertAlign val="subscript"/>
        <sz val="11"/>
        <rFont val="Arial"/>
        <family val="2"/>
      </rPr>
      <t>2</t>
    </r>
    <r>
      <rPr>
        <b/>
        <sz val="11"/>
        <rFont val="Arial"/>
        <family val="2"/>
      </rPr>
      <t xml:space="preserve"> (mEq/L)</t>
    </r>
  </si>
  <si>
    <r>
      <t>AGM3 - CO</t>
    </r>
    <r>
      <rPr>
        <b/>
        <vertAlign val="subscript"/>
        <sz val="11"/>
        <rFont val="Arial"/>
        <family val="2"/>
      </rPr>
      <t>2</t>
    </r>
    <r>
      <rPr>
        <b/>
        <sz val="11"/>
        <rFont val="Arial"/>
        <family val="2"/>
      </rPr>
      <t xml:space="preserve"> (mEq/L)</t>
    </r>
  </si>
  <si>
    <r>
      <t>AGM2 - CO</t>
    </r>
    <r>
      <rPr>
        <b/>
        <vertAlign val="subscript"/>
        <sz val="11"/>
        <rFont val="Arial"/>
        <family val="2"/>
      </rPr>
      <t>2</t>
    </r>
    <r>
      <rPr>
        <b/>
        <sz val="11"/>
        <rFont val="Arial"/>
        <family val="2"/>
      </rPr>
      <t xml:space="preserve"> (mEq/L)</t>
    </r>
  </si>
  <si>
    <r>
      <t>RM3 - CO</t>
    </r>
    <r>
      <rPr>
        <b/>
        <vertAlign val="subscript"/>
        <sz val="11"/>
        <rFont val="Arial"/>
        <family val="2"/>
      </rPr>
      <t>2</t>
    </r>
    <r>
      <rPr>
        <b/>
        <sz val="11"/>
        <rFont val="Arial"/>
        <family val="2"/>
      </rPr>
      <t xml:space="preserve"> (mEq/L)</t>
    </r>
  </si>
  <si>
    <r>
      <t>RM4 - CO</t>
    </r>
    <r>
      <rPr>
        <b/>
        <vertAlign val="subscript"/>
        <sz val="11"/>
        <rFont val="Arial"/>
        <family val="2"/>
      </rPr>
      <t>2</t>
    </r>
    <r>
      <rPr>
        <b/>
        <sz val="11"/>
        <rFont val="Arial"/>
        <family val="2"/>
      </rPr>
      <t xml:space="preserve"> (mEq/L)</t>
    </r>
  </si>
  <si>
    <r>
      <t>AGM4 - CO</t>
    </r>
    <r>
      <rPr>
        <b/>
        <vertAlign val="subscript"/>
        <sz val="11"/>
        <rFont val="Arial"/>
        <family val="2"/>
      </rPr>
      <t>2</t>
    </r>
    <r>
      <rPr>
        <b/>
        <sz val="11"/>
        <rFont val="Arial"/>
        <family val="2"/>
      </rPr>
      <t xml:space="preserve"> (mEq/L)</t>
    </r>
  </si>
  <si>
    <r>
      <t>AGM1 - CO</t>
    </r>
    <r>
      <rPr>
        <b/>
        <vertAlign val="subscript"/>
        <sz val="11"/>
        <rFont val="Arial"/>
        <family val="2"/>
      </rPr>
      <t>2</t>
    </r>
    <r>
      <rPr>
        <b/>
        <sz val="11"/>
        <rFont val="Arial"/>
        <family val="2"/>
      </rPr>
      <t xml:space="preserve"> (mEq/L)</t>
    </r>
  </si>
  <si>
    <t>PL intensity (arb.units.)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</si>
</sst>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1"/>
      <color theme="1"/>
      <name val="Arial"/>
      <family val="2"/>
    </font>
    <font>
      <sz val="11"/>
      <name val="Arial"/>
      <family val="2"/>
    </font>
    <font>
      <b/>
      <sz val="11"/>
      <color theme="1"/>
      <name val="Arial"/>
      <family val="2"/>
    </font>
    <font>
      <b/>
      <sz val="11"/>
      <name val="Arial"/>
      <family val="2"/>
    </font>
    <font>
      <b/>
      <sz val="11"/>
      <color rgb="FF000000"/>
      <name val="Arial"/>
      <family val="2"/>
    </font>
    <font>
      <b/>
      <vertAlign val="subscript"/>
      <sz val="11"/>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7E6E6"/>
        <bgColor indexed="64"/>
      </patternFill>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thin">
        <color theme="2"/>
      </bottom>
      <diagonal/>
    </border>
    <border>
      <left/>
      <right style="thin">
        <color indexed="64"/>
      </right>
      <top/>
      <bottom style="thin">
        <color indexed="64"/>
      </bottom>
      <diagonal/>
    </border>
    <border>
      <left/>
      <right style="thin">
        <color theme="2"/>
      </right>
      <top style="thin">
        <color theme="2"/>
      </top>
      <bottom style="thin">
        <color theme="2"/>
      </bottom>
      <diagonal/>
    </border>
    <border>
      <left/>
      <right/>
      <top style="thin">
        <color theme="2"/>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Fill="1"/>
    <xf numFmtId="0" fontId="2" fillId="0" borderId="0" xfId="0" applyFont="1"/>
    <xf numFmtId="0" fontId="2" fillId="0" borderId="0" xfId="0" applyFont="1" applyAlignment="1">
      <alignment wrapText="1"/>
    </xf>
    <xf numFmtId="0" fontId="3" fillId="0" borderId="0" xfId="0" applyFont="1" applyAlignment="1">
      <alignment wrapText="1"/>
    </xf>
    <xf numFmtId="0" fontId="3" fillId="0" borderId="0" xfId="0" applyFont="1"/>
    <xf numFmtId="0" fontId="2" fillId="0" borderId="0" xfId="0" applyFont="1" applyFill="1"/>
    <xf numFmtId="0" fontId="2" fillId="2" borderId="5" xfId="0" applyFont="1" applyFill="1" applyBorder="1"/>
    <xf numFmtId="0" fontId="2" fillId="0" borderId="3" xfId="0" applyFont="1" applyFill="1" applyBorder="1"/>
    <xf numFmtId="0" fontId="2" fillId="0" borderId="3" xfId="0" applyFont="1" applyBorder="1"/>
    <xf numFmtId="0" fontId="2" fillId="0" borderId="0" xfId="0" applyFont="1" applyBorder="1"/>
    <xf numFmtId="0" fontId="2" fillId="0" borderId="0" xfId="0" applyFont="1" applyFill="1" applyBorder="1"/>
    <xf numFmtId="0" fontId="2" fillId="0" borderId="6" xfId="0" applyFont="1" applyBorder="1"/>
    <xf numFmtId="0" fontId="4" fillId="0" borderId="1" xfId="0" applyFont="1" applyBorder="1" applyAlignment="1">
      <alignment horizontal="center"/>
    </xf>
    <xf numFmtId="0" fontId="5" fillId="0" borderId="1" xfId="0" applyFont="1" applyBorder="1" applyAlignment="1">
      <alignment horizontal="center"/>
    </xf>
    <xf numFmtId="0" fontId="2" fillId="3" borderId="0" xfId="0" applyFont="1" applyFill="1"/>
    <xf numFmtId="2" fontId="2" fillId="3" borderId="0" xfId="0" applyNumberFormat="1" applyFont="1" applyFill="1"/>
    <xf numFmtId="2" fontId="2" fillId="0" borderId="0" xfId="0" applyNumberFormat="1" applyFont="1"/>
    <xf numFmtId="0" fontId="2" fillId="4" borderId="0" xfId="0" applyFont="1" applyFill="1"/>
    <xf numFmtId="2" fontId="2" fillId="4" borderId="0" xfId="0" applyNumberFormat="1" applyFont="1" applyFill="1"/>
    <xf numFmtId="0" fontId="6" fillId="0" borderId="1" xfId="0" applyFont="1" applyBorder="1" applyAlignment="1">
      <alignment horizontal="center"/>
    </xf>
    <xf numFmtId="0" fontId="6" fillId="0" borderId="0" xfId="0" applyFont="1" applyAlignment="1">
      <alignment horizontal="center"/>
    </xf>
    <xf numFmtId="0" fontId="4" fillId="0" borderId="0" xfId="0" applyFont="1"/>
    <xf numFmtId="0" fontId="5" fillId="0" borderId="7" xfId="0" applyFont="1" applyFill="1" applyBorder="1" applyAlignment="1">
      <alignment horizontal="center"/>
    </xf>
    <xf numFmtId="0" fontId="5" fillId="0" borderId="2"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xf numFmtId="0" fontId="2"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CD99-17E7-4E70-AFB2-28F9E8436054}">
  <dimension ref="A1:E86"/>
  <sheetViews>
    <sheetView tabSelected="1" workbookViewId="0">
      <selection activeCell="B8" sqref="B8"/>
    </sheetView>
  </sheetViews>
  <sheetFormatPr defaultColWidth="8.81640625" defaultRowHeight="14" x14ac:dyDescent="0.3"/>
  <cols>
    <col min="1" max="1" width="23" style="5" bestFit="1" customWidth="1"/>
    <col min="2" max="16384" width="8.81640625" style="5"/>
  </cols>
  <sheetData>
    <row r="1" spans="1:5" ht="70" x14ac:dyDescent="0.3">
      <c r="A1" s="5" t="s">
        <v>12</v>
      </c>
      <c r="B1" s="6" t="s">
        <v>0</v>
      </c>
      <c r="C1" s="6" t="s">
        <v>1</v>
      </c>
      <c r="D1" s="7" t="s">
        <v>2</v>
      </c>
      <c r="E1" s="6" t="s">
        <v>3</v>
      </c>
    </row>
    <row r="2" spans="1:5" x14ac:dyDescent="0.3">
      <c r="A2" s="5" t="s">
        <v>8</v>
      </c>
      <c r="B2" s="5">
        <v>164325</v>
      </c>
      <c r="C2" s="5">
        <v>8</v>
      </c>
      <c r="D2" s="8">
        <v>4.8679999999999999E-3</v>
      </c>
      <c r="E2" s="5" t="s">
        <v>4</v>
      </c>
    </row>
    <row r="3" spans="1:5" x14ac:dyDescent="0.3">
      <c r="A3" s="5" t="s">
        <v>15</v>
      </c>
      <c r="B3" s="5">
        <v>34648</v>
      </c>
      <c r="C3" s="5">
        <v>583</v>
      </c>
      <c r="D3" s="8">
        <v>1.6826369999999999</v>
      </c>
      <c r="E3" s="5" t="s">
        <v>4</v>
      </c>
    </row>
    <row r="4" spans="1:5" x14ac:dyDescent="0.3">
      <c r="A4" s="5" t="s">
        <v>29</v>
      </c>
      <c r="B4" s="5">
        <v>733915</v>
      </c>
      <c r="C4" s="5">
        <v>1932</v>
      </c>
      <c r="D4" s="8">
        <v>0.26324599999999998</v>
      </c>
      <c r="E4" s="5" t="s">
        <v>4</v>
      </c>
    </row>
    <row r="5" spans="1:5" x14ac:dyDescent="0.3">
      <c r="A5" s="5" t="s">
        <v>100</v>
      </c>
      <c r="B5" s="5">
        <v>214017</v>
      </c>
      <c r="C5" s="5">
        <v>3166</v>
      </c>
      <c r="D5" s="8">
        <v>1.479322</v>
      </c>
      <c r="E5" s="5" t="s">
        <v>4</v>
      </c>
    </row>
    <row r="6" spans="1:5" x14ac:dyDescent="0.3">
      <c r="A6" s="5" t="s">
        <v>30</v>
      </c>
      <c r="B6" s="5">
        <v>319724</v>
      </c>
      <c r="C6" s="5">
        <v>2</v>
      </c>
      <c r="D6" s="8">
        <v>6.2600000000000004E-4</v>
      </c>
      <c r="E6" s="5" t="s">
        <v>4</v>
      </c>
    </row>
    <row r="7" spans="1:5" x14ac:dyDescent="0.3">
      <c r="A7" s="5" t="s">
        <v>31</v>
      </c>
      <c r="B7" s="5">
        <v>217520</v>
      </c>
      <c r="C7" s="5">
        <v>2013</v>
      </c>
      <c r="D7" s="8">
        <v>0.92543200000000003</v>
      </c>
      <c r="E7" s="5" t="s">
        <v>4</v>
      </c>
    </row>
    <row r="8" spans="1:5" x14ac:dyDescent="0.3">
      <c r="A8" s="5" t="s">
        <v>32</v>
      </c>
      <c r="B8" s="5">
        <v>77890</v>
      </c>
      <c r="C8" s="5">
        <v>784</v>
      </c>
      <c r="D8" s="8">
        <v>1.006548</v>
      </c>
      <c r="E8" s="5" t="s">
        <v>4</v>
      </c>
    </row>
    <row r="9" spans="1:5" x14ac:dyDescent="0.3">
      <c r="A9" s="5" t="s">
        <v>7</v>
      </c>
      <c r="B9" s="5">
        <v>252451</v>
      </c>
      <c r="C9" s="5">
        <v>7</v>
      </c>
      <c r="D9" s="8">
        <v>2.7729999999999999E-3</v>
      </c>
      <c r="E9" s="5" t="s">
        <v>4</v>
      </c>
    </row>
    <row r="10" spans="1:5" x14ac:dyDescent="0.3">
      <c r="A10" s="5" t="s">
        <v>13</v>
      </c>
      <c r="B10" s="5">
        <v>78479</v>
      </c>
      <c r="C10" s="5">
        <v>103</v>
      </c>
      <c r="D10" s="5">
        <v>0.131245</v>
      </c>
      <c r="E10" s="5" t="s">
        <v>4</v>
      </c>
    </row>
    <row r="11" spans="1:5" x14ac:dyDescent="0.3">
      <c r="A11" s="5" t="s">
        <v>25</v>
      </c>
      <c r="B11" s="5">
        <v>760858</v>
      </c>
      <c r="C11" s="5">
        <v>91</v>
      </c>
      <c r="D11" s="8">
        <v>1.196E-2</v>
      </c>
      <c r="E11" s="5" t="s">
        <v>4</v>
      </c>
    </row>
    <row r="12" spans="1:5" x14ac:dyDescent="0.3">
      <c r="A12" s="5" t="s">
        <v>14</v>
      </c>
      <c r="B12" s="5">
        <v>74910</v>
      </c>
      <c r="C12" s="5">
        <v>6</v>
      </c>
      <c r="D12" s="8">
        <v>8.0099999999999998E-3</v>
      </c>
      <c r="E12" s="5" t="s">
        <v>4</v>
      </c>
    </row>
    <row r="13" spans="1:5" x14ac:dyDescent="0.3">
      <c r="A13" s="5" t="s">
        <v>26</v>
      </c>
      <c r="B13" s="5">
        <v>501916</v>
      </c>
      <c r="C13" s="5">
        <v>5</v>
      </c>
      <c r="D13" s="8">
        <v>9.9599999999999992E-4</v>
      </c>
      <c r="E13" s="5" t="s">
        <v>4</v>
      </c>
    </row>
    <row r="14" spans="1:5" x14ac:dyDescent="0.3">
      <c r="A14" s="5" t="s">
        <v>27</v>
      </c>
      <c r="B14" s="5">
        <v>161392</v>
      </c>
      <c r="C14" s="5">
        <v>7</v>
      </c>
      <c r="D14" s="8">
        <v>4.3369999999999997E-3</v>
      </c>
      <c r="E14" s="5" t="s">
        <v>4</v>
      </c>
    </row>
    <row r="15" spans="1:5" x14ac:dyDescent="0.3">
      <c r="A15" s="5" t="s">
        <v>28</v>
      </c>
      <c r="B15" s="5">
        <v>54602</v>
      </c>
      <c r="C15" s="5">
        <v>7</v>
      </c>
      <c r="D15" s="8">
        <v>1.282E-2</v>
      </c>
      <c r="E15" s="5" t="s">
        <v>4</v>
      </c>
    </row>
    <row r="16" spans="1:5" x14ac:dyDescent="0.3">
      <c r="A16" s="5" t="s">
        <v>9</v>
      </c>
      <c r="B16" s="5">
        <v>454293</v>
      </c>
      <c r="C16" s="5">
        <v>149</v>
      </c>
      <c r="D16" s="8">
        <v>3.2798000000000001E-2</v>
      </c>
      <c r="E16" s="5" t="s">
        <v>4</v>
      </c>
    </row>
    <row r="17" spans="1:5" x14ac:dyDescent="0.3">
      <c r="A17" s="5" t="s">
        <v>16</v>
      </c>
      <c r="B17" s="5">
        <v>63026</v>
      </c>
      <c r="C17" s="5">
        <v>28</v>
      </c>
      <c r="D17" s="5">
        <v>4.4426E-2</v>
      </c>
      <c r="E17" s="5" t="s">
        <v>4</v>
      </c>
    </row>
    <row r="18" spans="1:5" x14ac:dyDescent="0.3">
      <c r="A18" s="5" t="s">
        <v>33</v>
      </c>
      <c r="B18" s="5">
        <v>904503</v>
      </c>
      <c r="C18" s="5">
        <v>4800</v>
      </c>
      <c r="D18" s="8">
        <v>0.53067799999999998</v>
      </c>
      <c r="E18" s="5" t="s">
        <v>4</v>
      </c>
    </row>
    <row r="19" spans="1:5" x14ac:dyDescent="0.3">
      <c r="A19" s="5" t="s">
        <v>168</v>
      </c>
      <c r="B19" s="5">
        <v>139522</v>
      </c>
      <c r="C19" s="5">
        <v>538</v>
      </c>
      <c r="D19" s="8">
        <v>0.385602</v>
      </c>
      <c r="E19" s="5" t="s">
        <v>4</v>
      </c>
    </row>
    <row r="20" spans="1:5" x14ac:dyDescent="0.3">
      <c r="A20" s="5" t="s">
        <v>34</v>
      </c>
      <c r="B20" s="5">
        <v>416556</v>
      </c>
      <c r="C20" s="5">
        <v>6</v>
      </c>
      <c r="D20" s="8">
        <v>1.4400000000000001E-3</v>
      </c>
      <c r="E20" s="5" t="s">
        <v>4</v>
      </c>
    </row>
    <row r="21" spans="1:5" x14ac:dyDescent="0.3">
      <c r="A21" s="5" t="s">
        <v>35</v>
      </c>
      <c r="B21" s="5">
        <v>177045</v>
      </c>
      <c r="C21" s="5">
        <v>26</v>
      </c>
      <c r="D21" s="8">
        <v>1.4685999999999999E-2</v>
      </c>
      <c r="E21" s="9" t="s">
        <v>4</v>
      </c>
    </row>
    <row r="22" spans="1:5" x14ac:dyDescent="0.3">
      <c r="A22" s="5" t="s">
        <v>36</v>
      </c>
      <c r="B22" s="5">
        <v>94509</v>
      </c>
      <c r="C22" s="5">
        <v>3</v>
      </c>
      <c r="D22" s="8">
        <v>3.1740000000000002E-3</v>
      </c>
      <c r="E22" s="5" t="s">
        <v>4</v>
      </c>
    </row>
    <row r="23" spans="1:5" x14ac:dyDescent="0.3">
      <c r="A23" s="5" t="s">
        <v>6</v>
      </c>
      <c r="B23" s="5">
        <v>169985</v>
      </c>
      <c r="C23" s="5">
        <v>5</v>
      </c>
      <c r="D23" s="8">
        <v>2.941E-3</v>
      </c>
      <c r="E23" s="5" t="s">
        <v>4</v>
      </c>
    </row>
    <row r="24" spans="1:5" x14ac:dyDescent="0.3">
      <c r="A24" s="5" t="s">
        <v>10</v>
      </c>
      <c r="B24" s="5">
        <v>111465</v>
      </c>
      <c r="C24" s="5">
        <v>0</v>
      </c>
      <c r="D24" s="5">
        <v>0</v>
      </c>
      <c r="E24" s="5" t="s">
        <v>4</v>
      </c>
    </row>
    <row r="25" spans="1:5" x14ac:dyDescent="0.3">
      <c r="A25" s="5" t="s">
        <v>11</v>
      </c>
      <c r="B25" s="5">
        <v>685326</v>
      </c>
      <c r="C25" s="5">
        <v>9</v>
      </c>
      <c r="D25" s="8">
        <v>1.3129999999999999E-3</v>
      </c>
      <c r="E25" s="5" t="s">
        <v>4</v>
      </c>
    </row>
    <row r="26" spans="1:5" x14ac:dyDescent="0.3">
      <c r="A26" s="5" t="s">
        <v>22</v>
      </c>
      <c r="B26" s="5">
        <v>286329</v>
      </c>
      <c r="C26" s="5">
        <v>3</v>
      </c>
      <c r="D26" s="8">
        <v>1.0480000000000001E-3</v>
      </c>
      <c r="E26" s="5" t="s">
        <v>4</v>
      </c>
    </row>
    <row r="27" spans="1:5" x14ac:dyDescent="0.3">
      <c r="A27" s="5" t="s">
        <v>23</v>
      </c>
      <c r="B27" s="5">
        <v>139887</v>
      </c>
      <c r="C27" s="5">
        <v>0</v>
      </c>
      <c r="D27" s="8">
        <v>0</v>
      </c>
      <c r="E27" s="5" t="s">
        <v>4</v>
      </c>
    </row>
    <row r="28" spans="1:5" x14ac:dyDescent="0.3">
      <c r="A28" s="5" t="s">
        <v>24</v>
      </c>
      <c r="B28" s="5">
        <v>46355</v>
      </c>
      <c r="C28" s="5">
        <v>0</v>
      </c>
      <c r="D28" s="8">
        <v>0</v>
      </c>
      <c r="E28" s="5" t="s">
        <v>4</v>
      </c>
    </row>
    <row r="29" spans="1:5" x14ac:dyDescent="0.3">
      <c r="A29" s="5" t="s">
        <v>94</v>
      </c>
      <c r="B29" s="5">
        <v>125705</v>
      </c>
      <c r="C29" s="5">
        <v>1</v>
      </c>
      <c r="D29" s="8">
        <v>7.9600000000000005E-4</v>
      </c>
      <c r="E29" s="5" t="s">
        <v>4</v>
      </c>
    </row>
    <row r="30" spans="1:5" x14ac:dyDescent="0.3">
      <c r="A30" s="5" t="s">
        <v>38</v>
      </c>
      <c r="B30" s="5">
        <v>155960</v>
      </c>
      <c r="C30" s="5">
        <v>181</v>
      </c>
      <c r="D30" s="8">
        <v>0.11605500000000001</v>
      </c>
      <c r="E30" s="5" t="s">
        <v>4</v>
      </c>
    </row>
    <row r="31" spans="1:5" x14ac:dyDescent="0.3">
      <c r="A31" s="5" t="s">
        <v>17</v>
      </c>
      <c r="B31" s="5">
        <v>39481</v>
      </c>
      <c r="C31" s="5">
        <v>1</v>
      </c>
      <c r="D31" s="8">
        <v>2.5330000000000001E-3</v>
      </c>
      <c r="E31" s="5" t="s">
        <v>4</v>
      </c>
    </row>
    <row r="32" spans="1:5" x14ac:dyDescent="0.3">
      <c r="A32" s="5" t="s">
        <v>39</v>
      </c>
      <c r="B32" s="5">
        <v>1115999</v>
      </c>
      <c r="C32" s="5">
        <v>768</v>
      </c>
      <c r="D32" s="8">
        <v>6.8817000000000003E-2</v>
      </c>
      <c r="E32" s="5" t="s">
        <v>4</v>
      </c>
    </row>
    <row r="33" spans="1:5" x14ac:dyDescent="0.3">
      <c r="A33" s="5" t="s">
        <v>40</v>
      </c>
      <c r="B33" s="5">
        <v>151700</v>
      </c>
      <c r="C33" s="5">
        <v>59</v>
      </c>
      <c r="D33" s="8">
        <v>3.8892999999999997E-2</v>
      </c>
      <c r="E33" s="5" t="s">
        <v>4</v>
      </c>
    </row>
    <row r="34" spans="1:5" x14ac:dyDescent="0.3">
      <c r="A34" s="5" t="s">
        <v>41</v>
      </c>
      <c r="B34" s="5">
        <v>257568</v>
      </c>
      <c r="C34" s="5">
        <v>0</v>
      </c>
      <c r="D34" s="8">
        <v>0</v>
      </c>
      <c r="E34" s="5" t="s">
        <v>4</v>
      </c>
    </row>
    <row r="35" spans="1:5" x14ac:dyDescent="0.3">
      <c r="A35" s="5" t="s">
        <v>42</v>
      </c>
      <c r="B35" s="5">
        <v>139967</v>
      </c>
      <c r="C35" s="5">
        <v>0</v>
      </c>
      <c r="D35" s="8">
        <v>0</v>
      </c>
      <c r="E35" s="5" t="s">
        <v>4</v>
      </c>
    </row>
    <row r="36" spans="1:5" x14ac:dyDescent="0.3">
      <c r="A36" s="5" t="s">
        <v>55</v>
      </c>
      <c r="B36" s="5">
        <v>346729</v>
      </c>
      <c r="C36" s="5">
        <v>222</v>
      </c>
      <c r="D36" s="8">
        <v>6.4027000000000001E-2</v>
      </c>
      <c r="E36" s="5" t="s">
        <v>4</v>
      </c>
    </row>
    <row r="37" spans="1:5" x14ac:dyDescent="0.3">
      <c r="A37" s="5" t="s">
        <v>18</v>
      </c>
      <c r="B37" s="5">
        <v>50950</v>
      </c>
      <c r="C37" s="5">
        <v>179</v>
      </c>
      <c r="D37" s="5">
        <v>0.351325</v>
      </c>
      <c r="E37" s="5" t="s">
        <v>4</v>
      </c>
    </row>
    <row r="38" spans="1:5" x14ac:dyDescent="0.3">
      <c r="A38" s="5" t="s">
        <v>56</v>
      </c>
      <c r="B38" s="5">
        <v>1092733</v>
      </c>
      <c r="C38" s="5">
        <v>2312</v>
      </c>
      <c r="D38" s="8">
        <v>0.21157999999999999</v>
      </c>
      <c r="E38" s="5" t="s">
        <v>4</v>
      </c>
    </row>
    <row r="39" spans="1:5" x14ac:dyDescent="0.3">
      <c r="A39" s="5" t="s">
        <v>43</v>
      </c>
      <c r="B39" s="5">
        <v>172985</v>
      </c>
      <c r="C39" s="5">
        <v>278</v>
      </c>
      <c r="D39" s="8">
        <v>0.16070799999999999</v>
      </c>
      <c r="E39" s="5" t="s">
        <v>4</v>
      </c>
    </row>
    <row r="40" spans="1:5" x14ac:dyDescent="0.3">
      <c r="A40" s="5" t="s">
        <v>44</v>
      </c>
      <c r="B40" s="5">
        <v>331788</v>
      </c>
      <c r="C40" s="5">
        <v>1065</v>
      </c>
      <c r="D40" s="8">
        <v>0.320988</v>
      </c>
      <c r="E40" s="5" t="s">
        <v>4</v>
      </c>
    </row>
    <row r="41" spans="1:5" x14ac:dyDescent="0.3">
      <c r="A41" s="5" t="s">
        <v>45</v>
      </c>
      <c r="B41" s="5">
        <v>72124</v>
      </c>
      <c r="C41" s="5">
        <v>548</v>
      </c>
      <c r="D41" s="8">
        <v>0.75980300000000001</v>
      </c>
      <c r="E41" s="5" t="s">
        <v>4</v>
      </c>
    </row>
    <row r="42" spans="1:5" x14ac:dyDescent="0.3">
      <c r="A42" s="5" t="s">
        <v>46</v>
      </c>
      <c r="B42" s="5">
        <v>73666</v>
      </c>
      <c r="C42" s="5">
        <v>769</v>
      </c>
      <c r="D42" s="8">
        <v>1.043901</v>
      </c>
      <c r="E42" s="5" t="s">
        <v>4</v>
      </c>
    </row>
    <row r="43" spans="1:5" x14ac:dyDescent="0.3">
      <c r="A43" s="5" t="s">
        <v>57</v>
      </c>
      <c r="B43" s="5">
        <v>282819</v>
      </c>
      <c r="C43" s="5">
        <v>54</v>
      </c>
      <c r="D43" s="8">
        <v>1.9092999999999999E-2</v>
      </c>
      <c r="E43" s="5" t="s">
        <v>4</v>
      </c>
    </row>
    <row r="44" spans="1:5" x14ac:dyDescent="0.3">
      <c r="A44" s="5" t="s">
        <v>19</v>
      </c>
      <c r="B44" s="5">
        <v>82305</v>
      </c>
      <c r="C44" s="5">
        <v>15</v>
      </c>
      <c r="D44" s="8">
        <v>1.8225000000000002E-2</v>
      </c>
      <c r="E44" s="5" t="s">
        <v>4</v>
      </c>
    </row>
    <row r="45" spans="1:5" x14ac:dyDescent="0.3">
      <c r="A45" s="5" t="s">
        <v>58</v>
      </c>
      <c r="B45" s="5">
        <v>982316</v>
      </c>
      <c r="C45" s="5">
        <v>20</v>
      </c>
      <c r="D45" s="8">
        <v>2.036E-3</v>
      </c>
      <c r="E45" s="5" t="s">
        <v>4</v>
      </c>
    </row>
    <row r="46" spans="1:5" x14ac:dyDescent="0.3">
      <c r="A46" s="5" t="s">
        <v>47</v>
      </c>
      <c r="B46" s="5">
        <v>111968</v>
      </c>
      <c r="C46" s="5">
        <v>0</v>
      </c>
      <c r="D46" s="8">
        <v>0</v>
      </c>
      <c r="E46" s="5" t="s">
        <v>4</v>
      </c>
    </row>
    <row r="47" spans="1:5" x14ac:dyDescent="0.3">
      <c r="A47" s="5" t="s">
        <v>48</v>
      </c>
      <c r="B47" s="5">
        <v>340713</v>
      </c>
      <c r="C47" s="5">
        <v>32</v>
      </c>
      <c r="D47" s="8">
        <v>9.3919999999999993E-3</v>
      </c>
      <c r="E47" s="5" t="s">
        <v>4</v>
      </c>
    </row>
    <row r="48" spans="1:5" x14ac:dyDescent="0.3">
      <c r="A48" s="5" t="s">
        <v>49</v>
      </c>
      <c r="B48" s="5">
        <v>166715</v>
      </c>
      <c r="C48" s="5">
        <v>224</v>
      </c>
      <c r="D48" s="8">
        <v>0.13436100000000001</v>
      </c>
      <c r="E48" s="5" t="s">
        <v>4</v>
      </c>
    </row>
    <row r="49" spans="1:5" x14ac:dyDescent="0.3">
      <c r="A49" s="5" t="s">
        <v>50</v>
      </c>
      <c r="B49" s="5">
        <v>64776</v>
      </c>
      <c r="C49" s="5">
        <v>3</v>
      </c>
      <c r="D49" s="8">
        <v>4.6309999999999997E-3</v>
      </c>
      <c r="E49" s="5" t="s">
        <v>4</v>
      </c>
    </row>
    <row r="50" spans="1:5" x14ac:dyDescent="0.3">
      <c r="A50" s="5" t="s">
        <v>59</v>
      </c>
      <c r="B50" s="5">
        <v>254121</v>
      </c>
      <c r="C50" s="5">
        <v>11</v>
      </c>
      <c r="D50" s="8">
        <v>4.3290000000000004E-3</v>
      </c>
      <c r="E50" s="5" t="s">
        <v>4</v>
      </c>
    </row>
    <row r="51" spans="1:5" x14ac:dyDescent="0.3">
      <c r="A51" s="5" t="s">
        <v>20</v>
      </c>
      <c r="B51" s="5">
        <v>143903</v>
      </c>
      <c r="C51" s="5">
        <v>30</v>
      </c>
      <c r="D51" s="5">
        <v>2.0847000000000001E-2</v>
      </c>
      <c r="E51" s="5" t="s">
        <v>4</v>
      </c>
    </row>
    <row r="52" spans="1:5" x14ac:dyDescent="0.3">
      <c r="A52" s="5" t="s">
        <v>60</v>
      </c>
      <c r="B52" s="5">
        <v>1131380</v>
      </c>
      <c r="C52" s="5">
        <v>90</v>
      </c>
      <c r="D52" s="8">
        <v>7.9550000000000003E-3</v>
      </c>
      <c r="E52" s="5" t="s">
        <v>4</v>
      </c>
    </row>
    <row r="53" spans="1:5" x14ac:dyDescent="0.3">
      <c r="A53" s="5" t="s">
        <v>51</v>
      </c>
      <c r="B53" s="5">
        <v>129328</v>
      </c>
      <c r="C53" s="5">
        <v>154</v>
      </c>
      <c r="D53" s="8">
        <v>0.119077</v>
      </c>
      <c r="E53" s="5" t="s">
        <v>4</v>
      </c>
    </row>
    <row r="54" spans="1:5" x14ac:dyDescent="0.3">
      <c r="A54" s="5" t="s">
        <v>52</v>
      </c>
      <c r="B54" s="5">
        <v>439350</v>
      </c>
      <c r="C54" s="5">
        <v>1</v>
      </c>
      <c r="D54" s="8">
        <v>2.2800000000000001E-4</v>
      </c>
      <c r="E54" s="5" t="s">
        <v>4</v>
      </c>
    </row>
    <row r="55" spans="1:5" x14ac:dyDescent="0.3">
      <c r="A55" s="5" t="s">
        <v>53</v>
      </c>
      <c r="B55" s="5">
        <v>167500</v>
      </c>
      <c r="C55" s="5">
        <v>1</v>
      </c>
      <c r="D55" s="8">
        <v>5.9699999999999998E-4</v>
      </c>
      <c r="E55" s="5" t="s">
        <v>4</v>
      </c>
    </row>
    <row r="56" spans="1:5" x14ac:dyDescent="0.3">
      <c r="A56" s="5" t="s">
        <v>54</v>
      </c>
      <c r="B56" s="5">
        <v>97773</v>
      </c>
      <c r="C56" s="5">
        <v>8</v>
      </c>
      <c r="D56" s="8">
        <v>8.182E-3</v>
      </c>
      <c r="E56" s="5" t="s">
        <v>4</v>
      </c>
    </row>
    <row r="57" spans="1:5" x14ac:dyDescent="0.3">
      <c r="A57" s="10" t="s">
        <v>64</v>
      </c>
      <c r="B57" s="5">
        <v>107482</v>
      </c>
      <c r="C57" s="5">
        <v>0</v>
      </c>
      <c r="D57" s="5">
        <v>0</v>
      </c>
      <c r="E57" s="5" t="s">
        <v>169</v>
      </c>
    </row>
    <row r="58" spans="1:5" s="9" customFormat="1" x14ac:dyDescent="0.3">
      <c r="A58" s="11" t="s">
        <v>165</v>
      </c>
      <c r="B58" s="9">
        <v>25925</v>
      </c>
      <c r="C58" s="9">
        <v>0</v>
      </c>
      <c r="D58" s="9">
        <v>0</v>
      </c>
      <c r="E58" s="9" t="s">
        <v>61</v>
      </c>
    </row>
    <row r="59" spans="1:5" s="9" customFormat="1" x14ac:dyDescent="0.3">
      <c r="A59" s="11" t="s">
        <v>63</v>
      </c>
      <c r="B59" s="9">
        <v>49351</v>
      </c>
      <c r="C59" s="9">
        <v>0</v>
      </c>
      <c r="D59" s="9">
        <v>0</v>
      </c>
      <c r="E59" s="9" t="s">
        <v>61</v>
      </c>
    </row>
    <row r="60" spans="1:5" s="9" customFormat="1" x14ac:dyDescent="0.3">
      <c r="A60" s="5" t="s">
        <v>92</v>
      </c>
      <c r="B60" s="5">
        <v>48750</v>
      </c>
      <c r="C60" s="5">
        <v>1</v>
      </c>
      <c r="D60" s="5">
        <v>2.0509999999999999E-3</v>
      </c>
      <c r="E60" s="5" t="s">
        <v>61</v>
      </c>
    </row>
    <row r="61" spans="1:5" s="9" customFormat="1" x14ac:dyDescent="0.3">
      <c r="A61" s="12" t="s">
        <v>62</v>
      </c>
      <c r="B61" s="5">
        <v>5111</v>
      </c>
      <c r="C61" s="5">
        <v>0</v>
      </c>
      <c r="D61" s="5">
        <v>0</v>
      </c>
      <c r="E61" s="5" t="s">
        <v>61</v>
      </c>
    </row>
    <row r="62" spans="1:5" s="9" customFormat="1" x14ac:dyDescent="0.3">
      <c r="A62" s="10" t="s">
        <v>90</v>
      </c>
      <c r="B62" s="5">
        <v>29230</v>
      </c>
      <c r="C62" s="5">
        <v>0</v>
      </c>
      <c r="D62" s="5">
        <v>0</v>
      </c>
      <c r="E62" s="5" t="s">
        <v>61</v>
      </c>
    </row>
    <row r="63" spans="1:5" s="9" customFormat="1" x14ac:dyDescent="0.3">
      <c r="A63" s="13" t="s">
        <v>65</v>
      </c>
      <c r="B63" s="5">
        <v>38088</v>
      </c>
      <c r="C63" s="5">
        <v>0</v>
      </c>
      <c r="D63" s="5">
        <v>0</v>
      </c>
      <c r="E63" s="5" t="s">
        <v>61</v>
      </c>
    </row>
    <row r="64" spans="1:5" s="9" customFormat="1" x14ac:dyDescent="0.3">
      <c r="A64" s="13" t="s">
        <v>66</v>
      </c>
      <c r="B64" s="5">
        <v>68355</v>
      </c>
      <c r="C64" s="5">
        <v>1</v>
      </c>
      <c r="D64" s="5">
        <v>1.4630000000000001E-3</v>
      </c>
      <c r="E64" s="5" t="s">
        <v>61</v>
      </c>
    </row>
    <row r="65" spans="1:5" s="9" customFormat="1" x14ac:dyDescent="0.3">
      <c r="A65" s="9" t="s">
        <v>164</v>
      </c>
      <c r="B65" s="9">
        <v>66333</v>
      </c>
      <c r="C65" s="9">
        <v>2</v>
      </c>
      <c r="D65" s="9">
        <v>3.015090528093106E-5</v>
      </c>
      <c r="E65" s="9" t="s">
        <v>61</v>
      </c>
    </row>
    <row r="66" spans="1:5" s="9" customFormat="1" x14ac:dyDescent="0.3">
      <c r="A66" s="14" t="s">
        <v>93</v>
      </c>
      <c r="B66" s="9">
        <v>170153</v>
      </c>
      <c r="C66" s="9">
        <v>3</v>
      </c>
      <c r="D66" s="9">
        <v>1.763E-3</v>
      </c>
      <c r="E66" s="9" t="s">
        <v>61</v>
      </c>
    </row>
    <row r="67" spans="1:5" s="9" customFormat="1" x14ac:dyDescent="0.3">
      <c r="A67" s="12" t="s">
        <v>67</v>
      </c>
      <c r="B67" s="5">
        <v>48143</v>
      </c>
      <c r="C67" s="5">
        <v>0</v>
      </c>
      <c r="D67" s="5">
        <v>0</v>
      </c>
      <c r="E67" s="5" t="s">
        <v>61</v>
      </c>
    </row>
    <row r="68" spans="1:5" s="9" customFormat="1" x14ac:dyDescent="0.3">
      <c r="A68" s="15" t="s">
        <v>69</v>
      </c>
      <c r="B68" s="5">
        <v>40952</v>
      </c>
      <c r="C68" s="5">
        <v>0</v>
      </c>
      <c r="D68" s="5">
        <v>0</v>
      </c>
      <c r="E68" s="5" t="s">
        <v>61</v>
      </c>
    </row>
    <row r="69" spans="1:5" s="9" customFormat="1" x14ac:dyDescent="0.3">
      <c r="A69" s="10" t="s">
        <v>88</v>
      </c>
      <c r="B69" s="5">
        <v>23104</v>
      </c>
      <c r="C69" s="5">
        <v>0</v>
      </c>
      <c r="D69" s="5">
        <v>0</v>
      </c>
      <c r="E69" s="5" t="s">
        <v>61</v>
      </c>
    </row>
    <row r="70" spans="1:5" s="9" customFormat="1" x14ac:dyDescent="0.3">
      <c r="A70" s="10" t="s">
        <v>68</v>
      </c>
      <c r="B70" s="5">
        <v>46515</v>
      </c>
      <c r="C70" s="5">
        <v>0</v>
      </c>
      <c r="D70" s="5">
        <v>0</v>
      </c>
      <c r="E70" s="5" t="s">
        <v>61</v>
      </c>
    </row>
    <row r="71" spans="1:5" s="9" customFormat="1" x14ac:dyDescent="0.3">
      <c r="A71" s="5" t="s">
        <v>79</v>
      </c>
      <c r="B71" s="5">
        <v>46851</v>
      </c>
      <c r="C71" s="5">
        <v>0</v>
      </c>
      <c r="D71" s="5">
        <v>0</v>
      </c>
      <c r="E71" s="5" t="s">
        <v>61</v>
      </c>
    </row>
    <row r="72" spans="1:5" s="9" customFormat="1" x14ac:dyDescent="0.3">
      <c r="A72" s="9" t="s">
        <v>163</v>
      </c>
      <c r="B72" s="9">
        <v>76058</v>
      </c>
      <c r="C72" s="9">
        <v>0</v>
      </c>
      <c r="D72" s="9">
        <v>0</v>
      </c>
      <c r="E72" s="9" t="s">
        <v>61</v>
      </c>
    </row>
    <row r="73" spans="1:5" s="9" customFormat="1" x14ac:dyDescent="0.3">
      <c r="A73" s="9" t="s">
        <v>78</v>
      </c>
      <c r="B73" s="9">
        <v>513017</v>
      </c>
      <c r="C73" s="9">
        <v>0</v>
      </c>
      <c r="D73" s="9">
        <v>0</v>
      </c>
      <c r="E73" s="9" t="s">
        <v>61</v>
      </c>
    </row>
    <row r="74" spans="1:5" s="9" customFormat="1" x14ac:dyDescent="0.3">
      <c r="A74" s="5" t="s">
        <v>77</v>
      </c>
      <c r="B74" s="5">
        <v>16222</v>
      </c>
      <c r="C74" s="5">
        <v>0</v>
      </c>
      <c r="D74" s="5">
        <v>0</v>
      </c>
      <c r="E74" s="5" t="s">
        <v>61</v>
      </c>
    </row>
    <row r="75" spans="1:5" s="9" customFormat="1" x14ac:dyDescent="0.3">
      <c r="A75" s="5" t="s">
        <v>75</v>
      </c>
      <c r="B75" s="5">
        <v>211249</v>
      </c>
      <c r="C75" s="5">
        <v>0</v>
      </c>
      <c r="D75" s="5">
        <v>0</v>
      </c>
      <c r="E75" s="5" t="s">
        <v>61</v>
      </c>
    </row>
    <row r="76" spans="1:5" s="9" customFormat="1" x14ac:dyDescent="0.3">
      <c r="A76" s="5" t="s">
        <v>74</v>
      </c>
      <c r="B76" s="5">
        <v>79367</v>
      </c>
      <c r="C76" s="5">
        <v>0</v>
      </c>
      <c r="D76" s="5">
        <v>0</v>
      </c>
      <c r="E76" s="5" t="s">
        <v>61</v>
      </c>
    </row>
    <row r="77" spans="1:5" s="9" customFormat="1" x14ac:dyDescent="0.3">
      <c r="A77" s="5" t="s">
        <v>72</v>
      </c>
      <c r="B77" s="5">
        <v>53085</v>
      </c>
      <c r="C77" s="5">
        <v>0</v>
      </c>
      <c r="D77" s="5">
        <v>0</v>
      </c>
      <c r="E77" s="5" t="s">
        <v>61</v>
      </c>
    </row>
    <row r="78" spans="1:5" s="9" customFormat="1" x14ac:dyDescent="0.3">
      <c r="A78" s="5" t="s">
        <v>80</v>
      </c>
      <c r="B78" s="5">
        <v>198234</v>
      </c>
      <c r="C78" s="5">
        <v>0</v>
      </c>
      <c r="D78" s="5">
        <v>0</v>
      </c>
      <c r="E78" s="5" t="s">
        <v>61</v>
      </c>
    </row>
    <row r="79" spans="1:5" s="9" customFormat="1" x14ac:dyDescent="0.3">
      <c r="A79" s="9" t="s">
        <v>162</v>
      </c>
      <c r="B79" s="9">
        <v>138002</v>
      </c>
      <c r="C79" s="9">
        <v>0</v>
      </c>
      <c r="D79" s="9">
        <v>0</v>
      </c>
      <c r="E79" s="9" t="s">
        <v>61</v>
      </c>
    </row>
    <row r="80" spans="1:5" s="9" customFormat="1" x14ac:dyDescent="0.3">
      <c r="A80" s="9" t="s">
        <v>87</v>
      </c>
      <c r="B80" s="9">
        <v>634615</v>
      </c>
      <c r="C80" s="9">
        <v>0</v>
      </c>
      <c r="D80" s="9">
        <v>0</v>
      </c>
      <c r="E80" s="9" t="s">
        <v>61</v>
      </c>
    </row>
    <row r="81" spans="1:5" s="9" customFormat="1" x14ac:dyDescent="0.3">
      <c r="A81" s="5" t="s">
        <v>82</v>
      </c>
      <c r="B81" s="5">
        <v>18406</v>
      </c>
      <c r="C81" s="5">
        <v>0</v>
      </c>
      <c r="D81" s="5">
        <v>0</v>
      </c>
      <c r="E81" s="5" t="s">
        <v>61</v>
      </c>
    </row>
    <row r="82" spans="1:5" s="9" customFormat="1" x14ac:dyDescent="0.3">
      <c r="A82" s="5" t="s">
        <v>85</v>
      </c>
      <c r="B82" s="5">
        <v>177793</v>
      </c>
      <c r="C82" s="5">
        <v>0</v>
      </c>
      <c r="D82" s="5">
        <v>0</v>
      </c>
      <c r="E82" s="5" t="s">
        <v>61</v>
      </c>
    </row>
    <row r="83" spans="1:5" s="9" customFormat="1" x14ac:dyDescent="0.3">
      <c r="A83" s="5" t="s">
        <v>86</v>
      </c>
      <c r="B83" s="5">
        <v>47203</v>
      </c>
      <c r="C83" s="5">
        <v>0</v>
      </c>
      <c r="D83" s="5">
        <v>0</v>
      </c>
      <c r="E83" s="5" t="s">
        <v>61</v>
      </c>
    </row>
    <row r="84" spans="1:5" x14ac:dyDescent="0.3">
      <c r="A84" s="5" t="s">
        <v>81</v>
      </c>
      <c r="B84" s="5">
        <v>96751</v>
      </c>
      <c r="C84" s="5">
        <v>0</v>
      </c>
      <c r="D84" s="5">
        <v>0</v>
      </c>
      <c r="E84" s="5" t="s">
        <v>61</v>
      </c>
    </row>
    <row r="86" spans="1:5" x14ac:dyDescent="0.3">
      <c r="A86" s="5" t="s">
        <v>170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14CE9-3D03-41FE-A2CE-2858180A05BC}">
  <dimension ref="A1:C16"/>
  <sheetViews>
    <sheetView workbookViewId="0">
      <selection activeCell="B11" sqref="B11"/>
    </sheetView>
  </sheetViews>
  <sheetFormatPr defaultColWidth="9.1796875" defaultRowHeight="14" x14ac:dyDescent="0.3"/>
  <cols>
    <col min="1" max="1" width="20.1796875" style="5" bestFit="1" customWidth="1"/>
    <col min="2" max="2" width="36.453125" style="5" bestFit="1" customWidth="1"/>
    <col min="3" max="16384" width="9.1796875" style="5"/>
  </cols>
  <sheetData>
    <row r="1" spans="1:3" x14ac:dyDescent="0.3">
      <c r="A1" s="5" t="s">
        <v>127</v>
      </c>
      <c r="B1" s="5" t="s">
        <v>160</v>
      </c>
      <c r="C1" s="5" t="s">
        <v>3</v>
      </c>
    </row>
    <row r="2" spans="1:3" x14ac:dyDescent="0.3">
      <c r="A2" s="5" t="s">
        <v>114</v>
      </c>
    </row>
    <row r="3" spans="1:3" x14ac:dyDescent="0.3">
      <c r="A3" s="5" t="s">
        <v>87</v>
      </c>
      <c r="B3" s="5">
        <v>0.45934599999999998</v>
      </c>
      <c r="C3" s="5" t="s">
        <v>161</v>
      </c>
    </row>
    <row r="4" spans="1:3" x14ac:dyDescent="0.3">
      <c r="A4" s="5" t="s">
        <v>78</v>
      </c>
      <c r="B4" s="5">
        <v>0.66360699999999995</v>
      </c>
      <c r="C4" s="5" t="s">
        <v>161</v>
      </c>
    </row>
    <row r="5" spans="1:3" x14ac:dyDescent="0.3">
      <c r="A5" s="5" t="s">
        <v>93</v>
      </c>
      <c r="B5" s="5">
        <v>0.41756900000000002</v>
      </c>
      <c r="C5" s="5" t="s">
        <v>161</v>
      </c>
    </row>
    <row r="6" spans="1:3" x14ac:dyDescent="0.3">
      <c r="A6" s="5" t="s">
        <v>63</v>
      </c>
      <c r="B6" s="5">
        <v>0.46609600000000001</v>
      </c>
      <c r="C6" s="5" t="s">
        <v>161</v>
      </c>
    </row>
    <row r="8" spans="1:3" x14ac:dyDescent="0.3">
      <c r="A8" s="5" t="s">
        <v>166</v>
      </c>
    </row>
    <row r="9" spans="1:3" x14ac:dyDescent="0.3">
      <c r="A9" s="5" t="s">
        <v>56</v>
      </c>
      <c r="B9" s="5">
        <v>0.81212499999999999</v>
      </c>
      <c r="C9" s="5" t="s">
        <v>161</v>
      </c>
    </row>
    <row r="10" spans="1:3" x14ac:dyDescent="0.3">
      <c r="A10" s="5" t="s">
        <v>58</v>
      </c>
      <c r="B10" s="5">
        <v>0.73111099999999996</v>
      </c>
      <c r="C10" s="5" t="s">
        <v>161</v>
      </c>
    </row>
    <row r="11" spans="1:3" x14ac:dyDescent="0.3">
      <c r="A11" s="5" t="s">
        <v>39</v>
      </c>
      <c r="B11" s="5">
        <v>0.50478699999999999</v>
      </c>
      <c r="C11" s="5" t="s">
        <v>161</v>
      </c>
    </row>
    <row r="12" spans="1:3" x14ac:dyDescent="0.3">
      <c r="A12" s="5" t="s">
        <v>60</v>
      </c>
      <c r="B12" s="5">
        <v>0.55438100000000001</v>
      </c>
      <c r="C12" s="5" t="s">
        <v>161</v>
      </c>
    </row>
    <row r="13" spans="1:3" x14ac:dyDescent="0.3">
      <c r="A13" s="5" t="s">
        <v>29</v>
      </c>
      <c r="B13" s="5">
        <v>0.88297199999999998</v>
      </c>
      <c r="C13" s="5" t="s">
        <v>161</v>
      </c>
    </row>
    <row r="14" spans="1:3" x14ac:dyDescent="0.3">
      <c r="A14" s="5" t="s">
        <v>33</v>
      </c>
      <c r="B14" s="5">
        <v>0.85620200000000002</v>
      </c>
      <c r="C14" s="5" t="s">
        <v>161</v>
      </c>
    </row>
    <row r="15" spans="1:3" x14ac:dyDescent="0.3">
      <c r="A15" s="5" t="s">
        <v>11</v>
      </c>
      <c r="B15" s="5">
        <v>1.0945069999999999</v>
      </c>
      <c r="C15" s="5" t="s">
        <v>161</v>
      </c>
    </row>
    <row r="16" spans="1:3" x14ac:dyDescent="0.3">
      <c r="A16" s="5" t="s">
        <v>25</v>
      </c>
      <c r="B16" s="5">
        <v>0.40124100000000001</v>
      </c>
      <c r="C16" s="5" t="s">
        <v>161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CE66-82CA-4F35-AFA8-61183592E2F6}">
  <dimension ref="A1:G68"/>
  <sheetViews>
    <sheetView zoomScale="85" zoomScaleNormal="85" workbookViewId="0">
      <selection activeCell="E2" sqref="E2"/>
    </sheetView>
  </sheetViews>
  <sheetFormatPr defaultColWidth="8.81640625" defaultRowHeight="14" x14ac:dyDescent="0.3"/>
  <cols>
    <col min="1" max="1" width="9.7265625" style="5" bestFit="1" customWidth="1"/>
    <col min="2" max="2" width="7.90625" style="5" bestFit="1" customWidth="1"/>
    <col min="3" max="3" width="18.36328125" style="5" bestFit="1" customWidth="1"/>
    <col min="4" max="5" width="12.7265625" style="5" bestFit="1" customWidth="1"/>
    <col min="6" max="6" width="11.453125" style="5" bestFit="1" customWidth="1"/>
    <col min="7" max="16384" width="8.81640625" style="5"/>
  </cols>
  <sheetData>
    <row r="1" spans="1:5" x14ac:dyDescent="0.3">
      <c r="C1" s="5" t="s">
        <v>179</v>
      </c>
    </row>
    <row r="2" spans="1:5" x14ac:dyDescent="0.3">
      <c r="C2" s="5" t="s">
        <v>156</v>
      </c>
    </row>
    <row r="3" spans="1:5" x14ac:dyDescent="0.3">
      <c r="A3" s="5" t="s">
        <v>5</v>
      </c>
      <c r="B3" s="5" t="s">
        <v>151</v>
      </c>
      <c r="C3" s="5" t="s">
        <v>152</v>
      </c>
      <c r="D3" s="5" t="s">
        <v>153</v>
      </c>
      <c r="E3" s="5" t="s">
        <v>154</v>
      </c>
    </row>
    <row r="4" spans="1:5" x14ac:dyDescent="0.3">
      <c r="A4" s="5" t="s">
        <v>106</v>
      </c>
      <c r="B4" s="5" t="s">
        <v>155</v>
      </c>
      <c r="C4" s="5">
        <v>2787559</v>
      </c>
      <c r="D4" s="5">
        <v>2958014</v>
      </c>
      <c r="E4" s="5">
        <v>2761500</v>
      </c>
    </row>
    <row r="5" spans="1:5" x14ac:dyDescent="0.3">
      <c r="A5" s="5" t="s">
        <v>104</v>
      </c>
      <c r="B5" s="5" t="s">
        <v>155</v>
      </c>
      <c r="C5" s="5">
        <v>2879487</v>
      </c>
      <c r="D5" s="5">
        <v>2893197</v>
      </c>
      <c r="E5" s="5">
        <v>2768035</v>
      </c>
    </row>
    <row r="6" spans="1:5" x14ac:dyDescent="0.3">
      <c r="A6" s="5" t="s">
        <v>103</v>
      </c>
      <c r="B6" s="5" t="s">
        <v>155</v>
      </c>
      <c r="C6" s="5">
        <v>3425742</v>
      </c>
      <c r="D6" s="5">
        <v>3243603</v>
      </c>
      <c r="E6" s="5">
        <v>3252186</v>
      </c>
    </row>
    <row r="7" spans="1:5" x14ac:dyDescent="0.3">
      <c r="A7" s="5" t="s">
        <v>105</v>
      </c>
      <c r="B7" s="5" t="s">
        <v>155</v>
      </c>
      <c r="C7" s="5">
        <v>3023524</v>
      </c>
      <c r="D7" s="5">
        <v>2794026</v>
      </c>
      <c r="E7" s="5">
        <v>2679661</v>
      </c>
    </row>
    <row r="8" spans="1:5" x14ac:dyDescent="0.3">
      <c r="A8" s="5" t="s">
        <v>108</v>
      </c>
      <c r="B8" s="5" t="s">
        <v>155</v>
      </c>
      <c r="C8" s="5">
        <v>2913043</v>
      </c>
      <c r="D8" s="5">
        <v>2856883</v>
      </c>
      <c r="E8" s="5">
        <v>2940721</v>
      </c>
    </row>
    <row r="9" spans="1:5" x14ac:dyDescent="0.3">
      <c r="A9" s="5" t="s">
        <v>107</v>
      </c>
      <c r="B9" s="5" t="s">
        <v>155</v>
      </c>
      <c r="C9" s="5">
        <v>3970120</v>
      </c>
      <c r="D9" s="5">
        <v>3606320</v>
      </c>
      <c r="E9" s="5">
        <v>3678726</v>
      </c>
    </row>
    <row r="10" spans="1:5" x14ac:dyDescent="0.3">
      <c r="A10" s="5" t="s">
        <v>101</v>
      </c>
      <c r="B10" s="5" t="s">
        <v>155</v>
      </c>
      <c r="C10" s="5">
        <v>3443599</v>
      </c>
      <c r="D10" s="5">
        <v>3623308</v>
      </c>
      <c r="E10" s="5">
        <v>3592715</v>
      </c>
    </row>
    <row r="11" spans="1:5" x14ac:dyDescent="0.3">
      <c r="A11" s="5" t="s">
        <v>102</v>
      </c>
      <c r="B11" s="5" t="s">
        <v>155</v>
      </c>
      <c r="C11" s="5">
        <v>2920611</v>
      </c>
      <c r="D11" s="5">
        <v>2859798</v>
      </c>
      <c r="E11" s="5">
        <v>2839565</v>
      </c>
    </row>
    <row r="13" spans="1:5" x14ac:dyDescent="0.3">
      <c r="C13" s="5" t="s">
        <v>157</v>
      </c>
    </row>
    <row r="14" spans="1:5" x14ac:dyDescent="0.3">
      <c r="A14" s="5" t="s">
        <v>5</v>
      </c>
      <c r="B14" s="5" t="s">
        <v>151</v>
      </c>
      <c r="C14" s="5" t="s">
        <v>152</v>
      </c>
      <c r="D14" s="5" t="s">
        <v>153</v>
      </c>
      <c r="E14" s="5" t="s">
        <v>154</v>
      </c>
    </row>
    <row r="15" spans="1:5" x14ac:dyDescent="0.3">
      <c r="A15" s="5" t="s">
        <v>106</v>
      </c>
      <c r="B15" s="5" t="s">
        <v>155</v>
      </c>
      <c r="C15" s="5">
        <v>3938480</v>
      </c>
      <c r="D15" s="5">
        <v>3723654</v>
      </c>
      <c r="E15" s="5">
        <v>4117791</v>
      </c>
    </row>
    <row r="16" spans="1:5" x14ac:dyDescent="0.3">
      <c r="A16" s="5" t="s">
        <v>104</v>
      </c>
      <c r="B16" s="5" t="s">
        <v>155</v>
      </c>
      <c r="C16" s="5">
        <v>4007133</v>
      </c>
      <c r="D16" s="5">
        <v>3884656</v>
      </c>
      <c r="E16" s="5">
        <v>4138433</v>
      </c>
    </row>
    <row r="17" spans="1:5" x14ac:dyDescent="0.3">
      <c r="A17" s="5" t="s">
        <v>103</v>
      </c>
      <c r="B17" s="5" t="s">
        <v>155</v>
      </c>
      <c r="C17" s="5">
        <v>2751594</v>
      </c>
      <c r="D17" s="5">
        <v>3234310</v>
      </c>
      <c r="E17" s="5">
        <v>2981438</v>
      </c>
    </row>
    <row r="18" spans="1:5" x14ac:dyDescent="0.3">
      <c r="A18" s="5" t="s">
        <v>105</v>
      </c>
      <c r="B18" s="5" t="s">
        <v>155</v>
      </c>
      <c r="C18" s="5">
        <v>3184718</v>
      </c>
      <c r="D18" s="5">
        <v>3211278</v>
      </c>
      <c r="E18" s="5">
        <v>3372822</v>
      </c>
    </row>
    <row r="19" spans="1:5" x14ac:dyDescent="0.3">
      <c r="A19" s="5" t="s">
        <v>108</v>
      </c>
      <c r="B19" s="5" t="s">
        <v>155</v>
      </c>
      <c r="C19" s="5">
        <v>5067233</v>
      </c>
      <c r="D19" s="5">
        <v>5277272</v>
      </c>
      <c r="E19" s="5">
        <v>4637866</v>
      </c>
    </row>
    <row r="20" spans="1:5" x14ac:dyDescent="0.3">
      <c r="A20" s="5" t="s">
        <v>107</v>
      </c>
      <c r="B20" s="5" t="s">
        <v>155</v>
      </c>
      <c r="C20" s="5">
        <v>2958890</v>
      </c>
      <c r="D20" s="5">
        <v>2964374</v>
      </c>
      <c r="E20" s="5">
        <v>2937652</v>
      </c>
    </row>
    <row r="21" spans="1:5" x14ac:dyDescent="0.3">
      <c r="A21" s="5" t="s">
        <v>101</v>
      </c>
      <c r="B21" s="5" t="s">
        <v>155</v>
      </c>
      <c r="C21" s="5">
        <v>3988350</v>
      </c>
      <c r="D21" s="5">
        <v>3965340</v>
      </c>
      <c r="E21" s="5">
        <v>3819350</v>
      </c>
    </row>
    <row r="22" spans="1:5" x14ac:dyDescent="0.3">
      <c r="A22" s="5" t="s">
        <v>102</v>
      </c>
      <c r="B22" s="5" t="s">
        <v>155</v>
      </c>
      <c r="C22" s="5">
        <v>2649042</v>
      </c>
      <c r="D22" s="5">
        <v>2835515</v>
      </c>
      <c r="E22" s="5">
        <v>2604290</v>
      </c>
    </row>
    <row r="24" spans="1:5" x14ac:dyDescent="0.3">
      <c r="C24" s="5" t="s">
        <v>158</v>
      </c>
    </row>
    <row r="25" spans="1:5" x14ac:dyDescent="0.3">
      <c r="A25" s="5" t="s">
        <v>5</v>
      </c>
      <c r="B25" s="5" t="s">
        <v>151</v>
      </c>
      <c r="C25" s="5" t="s">
        <v>152</v>
      </c>
      <c r="D25" s="5" t="s">
        <v>153</v>
      </c>
      <c r="E25" s="5" t="s">
        <v>154</v>
      </c>
    </row>
    <row r="26" spans="1:5" x14ac:dyDescent="0.3">
      <c r="A26" s="5" t="s">
        <v>106</v>
      </c>
      <c r="B26" s="5" t="s">
        <v>155</v>
      </c>
      <c r="C26" s="5">
        <v>2782878</v>
      </c>
      <c r="D26" s="5">
        <v>3008955</v>
      </c>
      <c r="E26" s="5">
        <v>2896758</v>
      </c>
    </row>
    <row r="27" spans="1:5" x14ac:dyDescent="0.3">
      <c r="A27" s="5" t="s">
        <v>104</v>
      </c>
      <c r="B27" s="5" t="s">
        <v>155</v>
      </c>
      <c r="C27" s="5">
        <v>3145498</v>
      </c>
      <c r="D27" s="5">
        <v>2886808</v>
      </c>
      <c r="E27" s="5">
        <v>2957450</v>
      </c>
    </row>
    <row r="28" spans="1:5" x14ac:dyDescent="0.3">
      <c r="A28" s="5" t="s">
        <v>103</v>
      </c>
      <c r="B28" s="5" t="s">
        <v>155</v>
      </c>
      <c r="C28" s="5">
        <v>4985020</v>
      </c>
      <c r="D28" s="5">
        <v>5125054</v>
      </c>
      <c r="E28" s="5">
        <v>5118904</v>
      </c>
    </row>
    <row r="29" spans="1:5" x14ac:dyDescent="0.3">
      <c r="A29" s="5" t="s">
        <v>105</v>
      </c>
      <c r="B29" s="5" t="s">
        <v>155</v>
      </c>
      <c r="C29" s="5">
        <v>3390708</v>
      </c>
      <c r="D29" s="5">
        <v>3321035</v>
      </c>
      <c r="E29" s="5">
        <v>3179091</v>
      </c>
    </row>
    <row r="30" spans="1:5" x14ac:dyDescent="0.3">
      <c r="A30" s="5" t="s">
        <v>108</v>
      </c>
      <c r="B30" s="5" t="s">
        <v>155</v>
      </c>
      <c r="C30" s="5">
        <v>3125355</v>
      </c>
      <c r="D30" s="5">
        <v>2791140</v>
      </c>
      <c r="E30" s="5">
        <v>2827867</v>
      </c>
    </row>
    <row r="31" spans="1:5" x14ac:dyDescent="0.3">
      <c r="A31" s="5" t="s">
        <v>107</v>
      </c>
      <c r="B31" s="5" t="s">
        <v>155</v>
      </c>
      <c r="C31" s="5">
        <v>3628216</v>
      </c>
      <c r="D31" s="5">
        <v>3163155</v>
      </c>
      <c r="E31" s="5">
        <v>3109400</v>
      </c>
    </row>
    <row r="32" spans="1:5" x14ac:dyDescent="0.3">
      <c r="A32" s="5" t="s">
        <v>101</v>
      </c>
      <c r="B32" s="5" t="s">
        <v>155</v>
      </c>
      <c r="C32" s="5">
        <v>2802859</v>
      </c>
      <c r="D32" s="5">
        <v>2338339</v>
      </c>
      <c r="E32" s="5">
        <v>2411669</v>
      </c>
    </row>
    <row r="33" spans="1:5" x14ac:dyDescent="0.3">
      <c r="A33" s="5" t="s">
        <v>102</v>
      </c>
      <c r="B33" s="5" t="s">
        <v>155</v>
      </c>
      <c r="C33" s="5">
        <v>8649174</v>
      </c>
      <c r="D33" s="5">
        <v>6956214</v>
      </c>
      <c r="E33" s="5">
        <v>7365600</v>
      </c>
    </row>
    <row r="35" spans="1:5" x14ac:dyDescent="0.3">
      <c r="C35" s="5" t="s">
        <v>159</v>
      </c>
    </row>
    <row r="36" spans="1:5" x14ac:dyDescent="0.3">
      <c r="A36" s="5" t="s">
        <v>5</v>
      </c>
      <c r="B36" s="5" t="s">
        <v>151</v>
      </c>
      <c r="C36" s="5" t="s">
        <v>152</v>
      </c>
      <c r="D36" s="5" t="s">
        <v>153</v>
      </c>
      <c r="E36" s="5" t="s">
        <v>154</v>
      </c>
    </row>
    <row r="37" spans="1:5" x14ac:dyDescent="0.3">
      <c r="A37" s="5" t="s">
        <v>106</v>
      </c>
      <c r="B37" s="5" t="s">
        <v>155</v>
      </c>
      <c r="C37" s="5">
        <v>13526391</v>
      </c>
      <c r="D37" s="5">
        <v>12436960</v>
      </c>
      <c r="E37" s="5">
        <v>13787669</v>
      </c>
    </row>
    <row r="38" spans="1:5" x14ac:dyDescent="0.3">
      <c r="A38" s="5" t="s">
        <v>104</v>
      </c>
      <c r="B38" s="5" t="s">
        <v>155</v>
      </c>
      <c r="C38" s="5">
        <v>3249263</v>
      </c>
      <c r="D38" s="5">
        <v>3205832</v>
      </c>
      <c r="E38" s="5">
        <v>3194087</v>
      </c>
    </row>
    <row r="39" spans="1:5" x14ac:dyDescent="0.3">
      <c r="A39" s="5" t="s">
        <v>103</v>
      </c>
      <c r="B39" s="5" t="s">
        <v>155</v>
      </c>
      <c r="C39" s="5">
        <v>3425178</v>
      </c>
      <c r="D39" s="5">
        <v>3535894</v>
      </c>
      <c r="E39" s="5">
        <v>3292479</v>
      </c>
    </row>
    <row r="40" spans="1:5" x14ac:dyDescent="0.3">
      <c r="A40" s="5" t="s">
        <v>105</v>
      </c>
      <c r="B40" s="5" t="s">
        <v>155</v>
      </c>
      <c r="C40" s="5">
        <v>3179172</v>
      </c>
      <c r="D40" s="5">
        <v>3236642</v>
      </c>
      <c r="E40" s="5">
        <v>3356929</v>
      </c>
    </row>
    <row r="41" spans="1:5" x14ac:dyDescent="0.3">
      <c r="A41" s="5" t="s">
        <v>108</v>
      </c>
      <c r="B41" s="5" t="s">
        <v>155</v>
      </c>
      <c r="C41" s="5">
        <v>3003994</v>
      </c>
      <c r="D41" s="5">
        <v>3025818</v>
      </c>
      <c r="E41" s="5">
        <v>2906208</v>
      </c>
    </row>
    <row r="42" spans="1:5" x14ac:dyDescent="0.3">
      <c r="A42" s="5" t="s">
        <v>107</v>
      </c>
      <c r="B42" s="5" t="s">
        <v>155</v>
      </c>
      <c r="C42" s="5">
        <v>3399940</v>
      </c>
      <c r="D42" s="5">
        <v>3187208</v>
      </c>
      <c r="E42" s="5">
        <v>3459688</v>
      </c>
    </row>
    <row r="43" spans="1:5" x14ac:dyDescent="0.3">
      <c r="A43" s="5" t="s">
        <v>101</v>
      </c>
      <c r="B43" s="5" t="s">
        <v>155</v>
      </c>
      <c r="C43" s="5">
        <v>2871859</v>
      </c>
      <c r="D43" s="5">
        <v>2954823</v>
      </c>
      <c r="E43" s="5">
        <v>3092017</v>
      </c>
    </row>
    <row r="44" spans="1:5" x14ac:dyDescent="0.3">
      <c r="A44" s="5" t="s">
        <v>102</v>
      </c>
      <c r="B44" s="5" t="s">
        <v>155</v>
      </c>
      <c r="C44" s="5">
        <v>3233554</v>
      </c>
      <c r="D44" s="5">
        <v>2761689</v>
      </c>
      <c r="E44" s="5">
        <v>3342451</v>
      </c>
    </row>
    <row r="46" spans="1:5" x14ac:dyDescent="0.3">
      <c r="C46" s="5" t="s">
        <v>148</v>
      </c>
    </row>
    <row r="47" spans="1:5" x14ac:dyDescent="0.3">
      <c r="A47" s="5" t="s">
        <v>5</v>
      </c>
      <c r="B47" s="5" t="s">
        <v>151</v>
      </c>
      <c r="C47" s="5" t="s">
        <v>152</v>
      </c>
      <c r="D47" s="5" t="s">
        <v>153</v>
      </c>
      <c r="E47" s="5" t="s">
        <v>154</v>
      </c>
    </row>
    <row r="48" spans="1:5" x14ac:dyDescent="0.3">
      <c r="A48" s="5" t="s">
        <v>106</v>
      </c>
      <c r="B48" s="5" t="s">
        <v>155</v>
      </c>
      <c r="C48" s="5">
        <v>2816149.44</v>
      </c>
      <c r="D48" s="5">
        <v>2884500.32</v>
      </c>
      <c r="E48" s="5">
        <v>2854417.28</v>
      </c>
    </row>
    <row r="49" spans="1:7" x14ac:dyDescent="0.3">
      <c r="A49" s="5" t="s">
        <v>104</v>
      </c>
      <c r="B49" s="5" t="s">
        <v>155</v>
      </c>
      <c r="C49" s="5">
        <v>2662306.4</v>
      </c>
      <c r="D49" s="5">
        <v>2690334.4</v>
      </c>
      <c r="E49" s="5">
        <v>2857458.24</v>
      </c>
    </row>
    <row r="50" spans="1:7" x14ac:dyDescent="0.3">
      <c r="A50" s="5" t="s">
        <v>103</v>
      </c>
      <c r="B50" s="5" t="s">
        <v>155</v>
      </c>
      <c r="C50" s="5">
        <v>2785176.16</v>
      </c>
      <c r="D50" s="5">
        <v>2768321.92</v>
      </c>
      <c r="E50" s="5">
        <v>2710048.64</v>
      </c>
    </row>
    <row r="51" spans="1:7" x14ac:dyDescent="0.3">
      <c r="A51" s="5" t="s">
        <v>105</v>
      </c>
      <c r="B51" s="5" t="s">
        <v>155</v>
      </c>
      <c r="C51" s="5">
        <v>2785525.6</v>
      </c>
      <c r="D51" s="5">
        <v>2725424</v>
      </c>
      <c r="E51" s="5">
        <v>2845791.52</v>
      </c>
    </row>
    <row r="52" spans="1:7" x14ac:dyDescent="0.3">
      <c r="A52" s="5" t="s">
        <v>108</v>
      </c>
      <c r="B52" s="5" t="s">
        <v>155</v>
      </c>
      <c r="C52" s="5">
        <v>2714327.2</v>
      </c>
      <c r="D52" s="5">
        <v>2917027.36</v>
      </c>
      <c r="E52" s="5">
        <v>2761102.24</v>
      </c>
    </row>
    <row r="53" spans="1:7" x14ac:dyDescent="0.3">
      <c r="A53" s="5" t="s">
        <v>107</v>
      </c>
      <c r="B53" s="5" t="s">
        <v>155</v>
      </c>
      <c r="C53" s="5">
        <v>2922506.08</v>
      </c>
      <c r="D53" s="5">
        <v>2901142.4</v>
      </c>
      <c r="E53" s="5">
        <v>2915508.96</v>
      </c>
    </row>
    <row r="54" spans="1:7" x14ac:dyDescent="0.3">
      <c r="A54" s="5" t="s">
        <v>101</v>
      </c>
      <c r="B54" s="5" t="s">
        <v>155</v>
      </c>
      <c r="C54" s="5">
        <v>2772296.8</v>
      </c>
      <c r="D54" s="5">
        <v>2835125.28</v>
      </c>
      <c r="E54" s="5">
        <v>2677070.2400000002</v>
      </c>
    </row>
    <row r="55" spans="1:7" x14ac:dyDescent="0.3">
      <c r="A55" s="5" t="s">
        <v>102</v>
      </c>
      <c r="B55" s="5" t="s">
        <v>155</v>
      </c>
      <c r="C55" s="5">
        <v>2772818.88</v>
      </c>
      <c r="D55" s="5">
        <v>2811956.16</v>
      </c>
      <c r="E55" s="5">
        <v>2865649.28</v>
      </c>
    </row>
    <row r="57" spans="1:7" x14ac:dyDescent="0.3">
      <c r="C57" s="5" t="s">
        <v>149</v>
      </c>
    </row>
    <row r="58" spans="1:7" x14ac:dyDescent="0.3">
      <c r="C58" s="5" t="s">
        <v>152</v>
      </c>
      <c r="D58" s="5" t="s">
        <v>153</v>
      </c>
      <c r="E58" s="5" t="s">
        <v>154</v>
      </c>
    </row>
    <row r="59" spans="1:7" x14ac:dyDescent="0.3">
      <c r="C59" s="5">
        <v>2691261</v>
      </c>
      <c r="D59" s="5">
        <v>2686873</v>
      </c>
      <c r="E59" s="5">
        <v>2712996</v>
      </c>
    </row>
    <row r="61" spans="1:7" x14ac:dyDescent="0.3">
      <c r="B61" s="9"/>
      <c r="C61" s="9" t="s">
        <v>150</v>
      </c>
      <c r="D61" s="9"/>
      <c r="E61" s="9"/>
      <c r="F61" s="9"/>
      <c r="G61" s="9"/>
    </row>
    <row r="62" spans="1:7" x14ac:dyDescent="0.3">
      <c r="B62" s="9"/>
      <c r="C62" s="9" t="s">
        <v>152</v>
      </c>
      <c r="D62" s="9"/>
      <c r="E62" s="9"/>
      <c r="F62" s="9"/>
      <c r="G62" s="9"/>
    </row>
    <row r="63" spans="1:7" x14ac:dyDescent="0.3">
      <c r="B63" s="9"/>
      <c r="C63" s="9">
        <v>3600000</v>
      </c>
      <c r="D63" s="9"/>
      <c r="E63" s="9"/>
      <c r="F63" s="9"/>
      <c r="G63" s="9"/>
    </row>
    <row r="64" spans="1:7" x14ac:dyDescent="0.3">
      <c r="B64" s="9"/>
      <c r="C64" s="9"/>
      <c r="D64" s="9"/>
      <c r="E64" s="9"/>
      <c r="F64" s="9"/>
      <c r="G64" s="9"/>
    </row>
    <row r="65" spans="2:7" x14ac:dyDescent="0.3">
      <c r="B65" s="9"/>
      <c r="E65" s="9"/>
      <c r="F65" s="9"/>
      <c r="G65" s="9"/>
    </row>
    <row r="66" spans="2:7" x14ac:dyDescent="0.3">
      <c r="B66" s="9"/>
      <c r="E66" s="9"/>
      <c r="F66" s="9"/>
      <c r="G66" s="9"/>
    </row>
    <row r="67" spans="2:7" x14ac:dyDescent="0.3">
      <c r="B67" s="9"/>
      <c r="E67" s="9"/>
      <c r="F67" s="9"/>
      <c r="G67" s="9"/>
    </row>
    <row r="68" spans="2:7" x14ac:dyDescent="0.3">
      <c r="B68" s="9"/>
      <c r="C68" s="9"/>
      <c r="D68" s="9"/>
      <c r="E68" s="9"/>
      <c r="F68" s="9"/>
      <c r="G68" s="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5B724-6686-4F1F-8933-336F0D68483A}">
  <dimension ref="A1:E99"/>
  <sheetViews>
    <sheetView topLeftCell="A30" zoomScaleNormal="100" workbookViewId="0">
      <selection activeCell="G39" sqref="A1:XFD1048576"/>
    </sheetView>
  </sheetViews>
  <sheetFormatPr defaultColWidth="9.1796875" defaultRowHeight="14" x14ac:dyDescent="0.3"/>
  <cols>
    <col min="1" max="1" width="23" style="5" bestFit="1" customWidth="1"/>
    <col min="2" max="3" width="9.1796875" style="5"/>
    <col min="4" max="4" width="12" style="5" bestFit="1" customWidth="1"/>
    <col min="5" max="16384" width="9.1796875" style="5"/>
  </cols>
  <sheetData>
    <row r="1" spans="1:5" ht="70" x14ac:dyDescent="0.3">
      <c r="A1" s="5" t="s">
        <v>12</v>
      </c>
      <c r="B1" s="6" t="s">
        <v>0</v>
      </c>
      <c r="C1" s="6" t="s">
        <v>1</v>
      </c>
      <c r="D1" s="7" t="s">
        <v>2</v>
      </c>
      <c r="E1" s="6" t="s">
        <v>3</v>
      </c>
    </row>
    <row r="2" spans="1:5" x14ac:dyDescent="0.3">
      <c r="A2" s="5" t="s">
        <v>8</v>
      </c>
      <c r="B2" s="5">
        <v>164325</v>
      </c>
      <c r="C2" s="5">
        <v>8</v>
      </c>
      <c r="D2" s="8">
        <v>4.8679999999999999E-3</v>
      </c>
      <c r="E2" s="5" t="s">
        <v>4</v>
      </c>
    </row>
    <row r="3" spans="1:5" x14ac:dyDescent="0.3">
      <c r="A3" s="5" t="s">
        <v>15</v>
      </c>
      <c r="B3" s="5">
        <v>34648</v>
      </c>
      <c r="C3" s="5">
        <v>583</v>
      </c>
      <c r="D3" s="8">
        <v>1.6826369999999999</v>
      </c>
      <c r="E3" s="5" t="s">
        <v>4</v>
      </c>
    </row>
    <row r="4" spans="1:5" x14ac:dyDescent="0.3">
      <c r="A4" s="5" t="s">
        <v>29</v>
      </c>
      <c r="B4" s="5">
        <v>733915</v>
      </c>
      <c r="C4" s="5">
        <v>1932</v>
      </c>
      <c r="D4" s="8">
        <v>0.26324599999999998</v>
      </c>
      <c r="E4" s="5" t="s">
        <v>4</v>
      </c>
    </row>
    <row r="5" spans="1:5" x14ac:dyDescent="0.3">
      <c r="A5" s="5" t="s">
        <v>100</v>
      </c>
      <c r="B5" s="5">
        <v>214017</v>
      </c>
      <c r="C5" s="5">
        <v>3166</v>
      </c>
      <c r="D5" s="8">
        <v>1.479322</v>
      </c>
      <c r="E5" s="5" t="s">
        <v>4</v>
      </c>
    </row>
    <row r="6" spans="1:5" x14ac:dyDescent="0.3">
      <c r="A6" s="5" t="s">
        <v>30</v>
      </c>
      <c r="B6" s="5">
        <v>319724</v>
      </c>
      <c r="C6" s="5">
        <v>2</v>
      </c>
      <c r="D6" s="8">
        <v>6.2600000000000004E-4</v>
      </c>
      <c r="E6" s="5" t="s">
        <v>4</v>
      </c>
    </row>
    <row r="7" spans="1:5" x14ac:dyDescent="0.3">
      <c r="A7" s="5" t="s">
        <v>31</v>
      </c>
      <c r="B7" s="5">
        <v>217520</v>
      </c>
      <c r="C7" s="5">
        <v>2013</v>
      </c>
      <c r="D7" s="8">
        <v>0.92543200000000003</v>
      </c>
      <c r="E7" s="5" t="s">
        <v>4</v>
      </c>
    </row>
    <row r="8" spans="1:5" x14ac:dyDescent="0.3">
      <c r="A8" s="5" t="s">
        <v>32</v>
      </c>
      <c r="B8" s="5">
        <v>77890</v>
      </c>
      <c r="C8" s="5">
        <v>784</v>
      </c>
      <c r="D8" s="8">
        <v>1.006548</v>
      </c>
      <c r="E8" s="5" t="s">
        <v>4</v>
      </c>
    </row>
    <row r="9" spans="1:5" x14ac:dyDescent="0.3">
      <c r="A9" s="5" t="s">
        <v>7</v>
      </c>
      <c r="B9" s="5">
        <v>252451</v>
      </c>
      <c r="C9" s="5">
        <v>7</v>
      </c>
      <c r="D9" s="8">
        <v>2.7729999999999999E-3</v>
      </c>
      <c r="E9" s="5" t="s">
        <v>4</v>
      </c>
    </row>
    <row r="10" spans="1:5" x14ac:dyDescent="0.3">
      <c r="A10" s="5" t="s">
        <v>13</v>
      </c>
      <c r="B10" s="5">
        <v>78479</v>
      </c>
      <c r="C10" s="5">
        <v>103</v>
      </c>
      <c r="D10" s="5">
        <v>0.131245</v>
      </c>
      <c r="E10" s="5" t="s">
        <v>4</v>
      </c>
    </row>
    <row r="11" spans="1:5" x14ac:dyDescent="0.3">
      <c r="A11" s="5" t="s">
        <v>25</v>
      </c>
      <c r="B11" s="5">
        <v>760858</v>
      </c>
      <c r="C11" s="5">
        <v>91</v>
      </c>
      <c r="D11" s="8">
        <v>1.196E-2</v>
      </c>
      <c r="E11" s="5" t="s">
        <v>4</v>
      </c>
    </row>
    <row r="12" spans="1:5" x14ac:dyDescent="0.3">
      <c r="A12" s="5" t="s">
        <v>14</v>
      </c>
      <c r="B12" s="5">
        <v>74910</v>
      </c>
      <c r="C12" s="5">
        <v>6</v>
      </c>
      <c r="D12" s="8">
        <v>8.0099999999999998E-3</v>
      </c>
      <c r="E12" s="5" t="s">
        <v>4</v>
      </c>
    </row>
    <row r="13" spans="1:5" x14ac:dyDescent="0.3">
      <c r="A13" s="5" t="s">
        <v>26</v>
      </c>
      <c r="B13" s="5">
        <v>501916</v>
      </c>
      <c r="C13" s="5">
        <v>5</v>
      </c>
      <c r="D13" s="8">
        <v>9.9599999999999992E-4</v>
      </c>
      <c r="E13" s="5" t="s">
        <v>4</v>
      </c>
    </row>
    <row r="14" spans="1:5" x14ac:dyDescent="0.3">
      <c r="A14" s="5" t="s">
        <v>27</v>
      </c>
      <c r="B14" s="5">
        <v>161392</v>
      </c>
      <c r="C14" s="5">
        <v>7</v>
      </c>
      <c r="D14" s="8">
        <v>4.3369999999999997E-3</v>
      </c>
      <c r="E14" s="5" t="s">
        <v>4</v>
      </c>
    </row>
    <row r="15" spans="1:5" x14ac:dyDescent="0.3">
      <c r="A15" s="5" t="s">
        <v>28</v>
      </c>
      <c r="B15" s="5">
        <v>54602</v>
      </c>
      <c r="C15" s="5">
        <v>7</v>
      </c>
      <c r="D15" s="8">
        <v>1.282E-2</v>
      </c>
      <c r="E15" s="5" t="s">
        <v>4</v>
      </c>
    </row>
    <row r="16" spans="1:5" x14ac:dyDescent="0.3">
      <c r="A16" s="5" t="s">
        <v>9</v>
      </c>
      <c r="B16" s="5">
        <v>454293</v>
      </c>
      <c r="C16" s="5">
        <v>149</v>
      </c>
      <c r="D16" s="8">
        <v>3.2798000000000001E-2</v>
      </c>
      <c r="E16" s="5" t="s">
        <v>4</v>
      </c>
    </row>
    <row r="17" spans="1:5" x14ac:dyDescent="0.3">
      <c r="A17" s="5" t="s">
        <v>16</v>
      </c>
      <c r="B17" s="5">
        <v>63026</v>
      </c>
      <c r="C17" s="5">
        <v>28</v>
      </c>
      <c r="D17" s="5">
        <v>4.4426E-2</v>
      </c>
      <c r="E17" s="5" t="s">
        <v>4</v>
      </c>
    </row>
    <row r="18" spans="1:5" x14ac:dyDescent="0.3">
      <c r="A18" s="5" t="s">
        <v>33</v>
      </c>
      <c r="B18" s="5">
        <v>904503</v>
      </c>
      <c r="C18" s="5">
        <v>4800</v>
      </c>
      <c r="D18" s="8">
        <v>0.53067799999999998</v>
      </c>
      <c r="E18" s="5" t="s">
        <v>4</v>
      </c>
    </row>
    <row r="19" spans="1:5" x14ac:dyDescent="0.3">
      <c r="A19" s="5" t="s">
        <v>168</v>
      </c>
      <c r="B19" s="5">
        <v>139522</v>
      </c>
      <c r="C19" s="5">
        <v>538</v>
      </c>
      <c r="D19" s="8">
        <v>0.385602</v>
      </c>
      <c r="E19" s="5" t="s">
        <v>4</v>
      </c>
    </row>
    <row r="20" spans="1:5" x14ac:dyDescent="0.3">
      <c r="A20" s="5" t="s">
        <v>34</v>
      </c>
      <c r="B20" s="5">
        <v>416556</v>
      </c>
      <c r="C20" s="5">
        <v>6</v>
      </c>
      <c r="D20" s="8">
        <v>1.4400000000000001E-3</v>
      </c>
      <c r="E20" s="5" t="s">
        <v>4</v>
      </c>
    </row>
    <row r="21" spans="1:5" x14ac:dyDescent="0.3">
      <c r="A21" s="5" t="s">
        <v>35</v>
      </c>
      <c r="B21" s="5">
        <v>177045</v>
      </c>
      <c r="C21" s="5">
        <v>26</v>
      </c>
      <c r="D21" s="8">
        <v>1.4685999999999999E-2</v>
      </c>
      <c r="E21" s="9" t="s">
        <v>4</v>
      </c>
    </row>
    <row r="22" spans="1:5" x14ac:dyDescent="0.3">
      <c r="A22" s="5" t="s">
        <v>36</v>
      </c>
      <c r="B22" s="5">
        <v>94509</v>
      </c>
      <c r="C22" s="5">
        <v>3</v>
      </c>
      <c r="D22" s="8">
        <v>3.1740000000000002E-3</v>
      </c>
      <c r="E22" s="5" t="s">
        <v>4</v>
      </c>
    </row>
    <row r="23" spans="1:5" x14ac:dyDescent="0.3">
      <c r="A23" s="5" t="s">
        <v>6</v>
      </c>
      <c r="B23" s="5">
        <v>169985</v>
      </c>
      <c r="C23" s="5">
        <v>5</v>
      </c>
      <c r="D23" s="8">
        <v>2.941E-3</v>
      </c>
      <c r="E23" s="5" t="s">
        <v>4</v>
      </c>
    </row>
    <row r="24" spans="1:5" x14ac:dyDescent="0.3">
      <c r="A24" s="5" t="s">
        <v>10</v>
      </c>
      <c r="B24" s="5">
        <v>111465</v>
      </c>
      <c r="C24" s="5">
        <v>0</v>
      </c>
      <c r="D24" s="5">
        <v>0</v>
      </c>
      <c r="E24" s="5" t="s">
        <v>4</v>
      </c>
    </row>
    <row r="25" spans="1:5" x14ac:dyDescent="0.3">
      <c r="A25" s="5" t="s">
        <v>11</v>
      </c>
      <c r="B25" s="5">
        <v>685326</v>
      </c>
      <c r="C25" s="5">
        <v>9</v>
      </c>
      <c r="D25" s="8">
        <v>1.3129999999999999E-3</v>
      </c>
      <c r="E25" s="5" t="s">
        <v>4</v>
      </c>
    </row>
    <row r="26" spans="1:5" x14ac:dyDescent="0.3">
      <c r="A26" s="5" t="s">
        <v>22</v>
      </c>
      <c r="B26" s="5">
        <v>286329</v>
      </c>
      <c r="C26" s="5">
        <v>3</v>
      </c>
      <c r="D26" s="8">
        <v>1.0480000000000001E-3</v>
      </c>
      <c r="E26" s="5" t="s">
        <v>4</v>
      </c>
    </row>
    <row r="27" spans="1:5" x14ac:dyDescent="0.3">
      <c r="A27" s="5" t="s">
        <v>23</v>
      </c>
      <c r="B27" s="5">
        <v>139887</v>
      </c>
      <c r="C27" s="5">
        <v>0</v>
      </c>
      <c r="D27" s="8">
        <v>0</v>
      </c>
      <c r="E27" s="5" t="s">
        <v>4</v>
      </c>
    </row>
    <row r="28" spans="1:5" x14ac:dyDescent="0.3">
      <c r="A28" s="5" t="s">
        <v>24</v>
      </c>
      <c r="B28" s="5">
        <v>46355</v>
      </c>
      <c r="C28" s="5">
        <v>0</v>
      </c>
      <c r="D28" s="8">
        <v>0</v>
      </c>
      <c r="E28" s="5" t="s">
        <v>4</v>
      </c>
    </row>
    <row r="29" spans="1:5" x14ac:dyDescent="0.3">
      <c r="A29" s="5" t="s">
        <v>94</v>
      </c>
      <c r="B29" s="5">
        <v>125705</v>
      </c>
      <c r="C29" s="5">
        <v>1</v>
      </c>
      <c r="D29" s="8">
        <v>7.9600000000000005E-4</v>
      </c>
      <c r="E29" s="5" t="s">
        <v>4</v>
      </c>
    </row>
    <row r="30" spans="1:5" x14ac:dyDescent="0.3">
      <c r="A30" s="5" t="s">
        <v>38</v>
      </c>
      <c r="B30" s="5">
        <v>155960</v>
      </c>
      <c r="C30" s="5">
        <v>181</v>
      </c>
      <c r="D30" s="8">
        <v>0.11605500000000001</v>
      </c>
      <c r="E30" s="5" t="s">
        <v>4</v>
      </c>
    </row>
    <row r="31" spans="1:5" x14ac:dyDescent="0.3">
      <c r="A31" s="5" t="s">
        <v>17</v>
      </c>
      <c r="B31" s="5">
        <v>39481</v>
      </c>
      <c r="C31" s="5">
        <v>1</v>
      </c>
      <c r="D31" s="8">
        <v>2.5330000000000001E-3</v>
      </c>
      <c r="E31" s="5" t="s">
        <v>4</v>
      </c>
    </row>
    <row r="32" spans="1:5" x14ac:dyDescent="0.3">
      <c r="A32" s="5" t="s">
        <v>39</v>
      </c>
      <c r="B32" s="5">
        <v>1115999</v>
      </c>
      <c r="C32" s="5">
        <v>768</v>
      </c>
      <c r="D32" s="8">
        <v>6.8817000000000003E-2</v>
      </c>
      <c r="E32" s="5" t="s">
        <v>4</v>
      </c>
    </row>
    <row r="33" spans="1:5" x14ac:dyDescent="0.3">
      <c r="A33" s="5" t="s">
        <v>40</v>
      </c>
      <c r="B33" s="5">
        <v>151700</v>
      </c>
      <c r="C33" s="5">
        <v>59</v>
      </c>
      <c r="D33" s="8">
        <v>3.8892999999999997E-2</v>
      </c>
      <c r="E33" s="5" t="s">
        <v>4</v>
      </c>
    </row>
    <row r="34" spans="1:5" x14ac:dyDescent="0.3">
      <c r="A34" s="5" t="s">
        <v>41</v>
      </c>
      <c r="B34" s="5">
        <v>257568</v>
      </c>
      <c r="C34" s="5">
        <v>0</v>
      </c>
      <c r="D34" s="8">
        <v>0</v>
      </c>
      <c r="E34" s="5" t="s">
        <v>4</v>
      </c>
    </row>
    <row r="35" spans="1:5" x14ac:dyDescent="0.3">
      <c r="A35" s="5" t="s">
        <v>42</v>
      </c>
      <c r="B35" s="5">
        <v>139967</v>
      </c>
      <c r="C35" s="5">
        <v>0</v>
      </c>
      <c r="D35" s="8">
        <v>0</v>
      </c>
      <c r="E35" s="5" t="s">
        <v>4</v>
      </c>
    </row>
    <row r="36" spans="1:5" x14ac:dyDescent="0.3">
      <c r="A36" s="5" t="s">
        <v>55</v>
      </c>
      <c r="B36" s="5">
        <v>346729</v>
      </c>
      <c r="C36" s="5">
        <v>222</v>
      </c>
      <c r="D36" s="8">
        <v>6.4027000000000001E-2</v>
      </c>
      <c r="E36" s="5" t="s">
        <v>4</v>
      </c>
    </row>
    <row r="37" spans="1:5" x14ac:dyDescent="0.3">
      <c r="A37" s="5" t="s">
        <v>18</v>
      </c>
      <c r="B37" s="5">
        <v>50950</v>
      </c>
      <c r="C37" s="5">
        <v>179</v>
      </c>
      <c r="D37" s="5">
        <v>0.351325</v>
      </c>
      <c r="E37" s="5" t="s">
        <v>4</v>
      </c>
    </row>
    <row r="38" spans="1:5" x14ac:dyDescent="0.3">
      <c r="A38" s="5" t="s">
        <v>56</v>
      </c>
      <c r="B38" s="5">
        <v>1092733</v>
      </c>
      <c r="C38" s="5">
        <v>2312</v>
      </c>
      <c r="D38" s="8">
        <v>0.21157999999999999</v>
      </c>
      <c r="E38" s="5" t="s">
        <v>4</v>
      </c>
    </row>
    <row r="39" spans="1:5" x14ac:dyDescent="0.3">
      <c r="A39" s="5" t="s">
        <v>43</v>
      </c>
      <c r="B39" s="5">
        <v>172985</v>
      </c>
      <c r="C39" s="5">
        <v>278</v>
      </c>
      <c r="D39" s="8">
        <v>0.16070799999999999</v>
      </c>
      <c r="E39" s="5" t="s">
        <v>4</v>
      </c>
    </row>
    <row r="40" spans="1:5" x14ac:dyDescent="0.3">
      <c r="A40" s="5" t="s">
        <v>44</v>
      </c>
      <c r="B40" s="5">
        <v>331788</v>
      </c>
      <c r="C40" s="5">
        <v>1065</v>
      </c>
      <c r="D40" s="8">
        <v>0.320988</v>
      </c>
      <c r="E40" s="5" t="s">
        <v>4</v>
      </c>
    </row>
    <row r="41" spans="1:5" x14ac:dyDescent="0.3">
      <c r="A41" s="5" t="s">
        <v>45</v>
      </c>
      <c r="B41" s="5">
        <v>72124</v>
      </c>
      <c r="C41" s="5">
        <v>548</v>
      </c>
      <c r="D41" s="8">
        <v>0.75980300000000001</v>
      </c>
      <c r="E41" s="5" t="s">
        <v>4</v>
      </c>
    </row>
    <row r="42" spans="1:5" x14ac:dyDescent="0.3">
      <c r="A42" s="5" t="s">
        <v>46</v>
      </c>
      <c r="B42" s="5">
        <v>73666</v>
      </c>
      <c r="C42" s="5">
        <v>769</v>
      </c>
      <c r="D42" s="8">
        <v>1.043901</v>
      </c>
      <c r="E42" s="5" t="s">
        <v>4</v>
      </c>
    </row>
    <row r="43" spans="1:5" x14ac:dyDescent="0.3">
      <c r="A43" s="5" t="s">
        <v>57</v>
      </c>
      <c r="B43" s="5">
        <v>282819</v>
      </c>
      <c r="C43" s="5">
        <v>54</v>
      </c>
      <c r="D43" s="8">
        <v>1.9092999999999999E-2</v>
      </c>
      <c r="E43" s="5" t="s">
        <v>4</v>
      </c>
    </row>
    <row r="44" spans="1:5" x14ac:dyDescent="0.3">
      <c r="A44" s="5" t="s">
        <v>19</v>
      </c>
      <c r="B44" s="5">
        <v>82305</v>
      </c>
      <c r="C44" s="5">
        <v>15</v>
      </c>
      <c r="D44" s="8">
        <v>1.8225000000000002E-2</v>
      </c>
      <c r="E44" s="5" t="s">
        <v>4</v>
      </c>
    </row>
    <row r="45" spans="1:5" x14ac:dyDescent="0.3">
      <c r="A45" s="5" t="s">
        <v>58</v>
      </c>
      <c r="B45" s="5">
        <v>982316</v>
      </c>
      <c r="C45" s="5">
        <v>20</v>
      </c>
      <c r="D45" s="8">
        <v>2.036E-3</v>
      </c>
      <c r="E45" s="5" t="s">
        <v>4</v>
      </c>
    </row>
    <row r="46" spans="1:5" x14ac:dyDescent="0.3">
      <c r="A46" s="5" t="s">
        <v>47</v>
      </c>
      <c r="B46" s="5">
        <v>111968</v>
      </c>
      <c r="C46" s="5">
        <v>0</v>
      </c>
      <c r="D46" s="8">
        <v>0</v>
      </c>
      <c r="E46" s="5" t="s">
        <v>4</v>
      </c>
    </row>
    <row r="47" spans="1:5" x14ac:dyDescent="0.3">
      <c r="A47" s="5" t="s">
        <v>48</v>
      </c>
      <c r="B47" s="5">
        <v>340713</v>
      </c>
      <c r="C47" s="5">
        <v>32</v>
      </c>
      <c r="D47" s="8">
        <v>9.3919999999999993E-3</v>
      </c>
      <c r="E47" s="5" t="s">
        <v>4</v>
      </c>
    </row>
    <row r="48" spans="1:5" x14ac:dyDescent="0.3">
      <c r="A48" s="5" t="s">
        <v>49</v>
      </c>
      <c r="B48" s="5">
        <v>166715</v>
      </c>
      <c r="C48" s="5">
        <v>224</v>
      </c>
      <c r="D48" s="8">
        <v>0.13436100000000001</v>
      </c>
      <c r="E48" s="5" t="s">
        <v>4</v>
      </c>
    </row>
    <row r="49" spans="1:5" x14ac:dyDescent="0.3">
      <c r="A49" s="5" t="s">
        <v>50</v>
      </c>
      <c r="B49" s="5">
        <v>64776</v>
      </c>
      <c r="C49" s="5">
        <v>3</v>
      </c>
      <c r="D49" s="8">
        <v>4.6309999999999997E-3</v>
      </c>
      <c r="E49" s="5" t="s">
        <v>4</v>
      </c>
    </row>
    <row r="50" spans="1:5" x14ac:dyDescent="0.3">
      <c r="A50" s="5" t="s">
        <v>59</v>
      </c>
      <c r="B50" s="5">
        <v>254121</v>
      </c>
      <c r="C50" s="5">
        <v>11</v>
      </c>
      <c r="D50" s="8">
        <v>4.3290000000000004E-3</v>
      </c>
      <c r="E50" s="5" t="s">
        <v>4</v>
      </c>
    </row>
    <row r="51" spans="1:5" x14ac:dyDescent="0.3">
      <c r="A51" s="5" t="s">
        <v>20</v>
      </c>
      <c r="B51" s="5">
        <v>143903</v>
      </c>
      <c r="C51" s="5">
        <v>30</v>
      </c>
      <c r="D51" s="5">
        <v>2.0847000000000001E-2</v>
      </c>
      <c r="E51" s="5" t="s">
        <v>4</v>
      </c>
    </row>
    <row r="52" spans="1:5" x14ac:dyDescent="0.3">
      <c r="A52" s="5" t="s">
        <v>60</v>
      </c>
      <c r="B52" s="5">
        <v>1131380</v>
      </c>
      <c r="C52" s="5">
        <v>90</v>
      </c>
      <c r="D52" s="8">
        <v>7.9550000000000003E-3</v>
      </c>
      <c r="E52" s="5" t="s">
        <v>4</v>
      </c>
    </row>
    <row r="53" spans="1:5" x14ac:dyDescent="0.3">
      <c r="A53" s="5" t="s">
        <v>51</v>
      </c>
      <c r="B53" s="5">
        <v>129328</v>
      </c>
      <c r="C53" s="5">
        <v>154</v>
      </c>
      <c r="D53" s="8">
        <v>0.119077</v>
      </c>
      <c r="E53" s="5" t="s">
        <v>4</v>
      </c>
    </row>
    <row r="54" spans="1:5" x14ac:dyDescent="0.3">
      <c r="A54" s="5" t="s">
        <v>52</v>
      </c>
      <c r="B54" s="5">
        <v>439350</v>
      </c>
      <c r="C54" s="5">
        <v>1</v>
      </c>
      <c r="D54" s="8">
        <v>2.2800000000000001E-4</v>
      </c>
      <c r="E54" s="5" t="s">
        <v>4</v>
      </c>
    </row>
    <row r="55" spans="1:5" x14ac:dyDescent="0.3">
      <c r="A55" s="5" t="s">
        <v>53</v>
      </c>
      <c r="B55" s="5">
        <v>167500</v>
      </c>
      <c r="C55" s="5">
        <v>1</v>
      </c>
      <c r="D55" s="8">
        <v>5.9699999999999998E-4</v>
      </c>
      <c r="E55" s="5" t="s">
        <v>4</v>
      </c>
    </row>
    <row r="56" spans="1:5" x14ac:dyDescent="0.3">
      <c r="A56" s="5" t="s">
        <v>54</v>
      </c>
      <c r="B56" s="5">
        <v>97773</v>
      </c>
      <c r="C56" s="5">
        <v>8</v>
      </c>
      <c r="D56" s="8">
        <v>8.182E-3</v>
      </c>
      <c r="E56" s="5" t="s">
        <v>4</v>
      </c>
    </row>
    <row r="57" spans="1:5" x14ac:dyDescent="0.3">
      <c r="A57" s="10" t="s">
        <v>64</v>
      </c>
      <c r="B57" s="5">
        <v>107482</v>
      </c>
      <c r="C57" s="5">
        <v>0</v>
      </c>
      <c r="D57" s="5">
        <v>0</v>
      </c>
      <c r="E57" s="5" t="s">
        <v>61</v>
      </c>
    </row>
    <row r="58" spans="1:5" s="9" customFormat="1" x14ac:dyDescent="0.3">
      <c r="A58" s="11" t="s">
        <v>165</v>
      </c>
      <c r="B58" s="9">
        <v>25925</v>
      </c>
      <c r="C58" s="9">
        <v>0</v>
      </c>
      <c r="D58" s="9">
        <v>0</v>
      </c>
      <c r="E58" s="9" t="s">
        <v>61</v>
      </c>
    </row>
    <row r="59" spans="1:5" s="9" customFormat="1" x14ac:dyDescent="0.3">
      <c r="A59" s="11" t="s">
        <v>63</v>
      </c>
      <c r="B59" s="9">
        <v>49351</v>
      </c>
      <c r="C59" s="9">
        <v>0</v>
      </c>
      <c r="D59" s="9">
        <v>0</v>
      </c>
      <c r="E59" s="9" t="s">
        <v>61</v>
      </c>
    </row>
    <row r="60" spans="1:5" x14ac:dyDescent="0.3">
      <c r="A60" s="5" t="s">
        <v>92</v>
      </c>
      <c r="B60" s="5">
        <v>48750</v>
      </c>
      <c r="C60" s="5">
        <v>1</v>
      </c>
      <c r="D60" s="5">
        <v>2.0509999999999999E-3</v>
      </c>
      <c r="E60" s="5" t="s">
        <v>61</v>
      </c>
    </row>
    <row r="61" spans="1:5" x14ac:dyDescent="0.3">
      <c r="A61" s="12" t="s">
        <v>62</v>
      </c>
      <c r="B61" s="5">
        <v>5111</v>
      </c>
      <c r="C61" s="5">
        <v>0</v>
      </c>
      <c r="D61" s="5">
        <v>0</v>
      </c>
      <c r="E61" s="5" t="s">
        <v>61</v>
      </c>
    </row>
    <row r="62" spans="1:5" x14ac:dyDescent="0.3">
      <c r="A62" s="10" t="s">
        <v>90</v>
      </c>
      <c r="B62" s="5">
        <v>29230</v>
      </c>
      <c r="C62" s="5">
        <v>0</v>
      </c>
      <c r="D62" s="5">
        <v>0</v>
      </c>
      <c r="E62" s="5" t="s">
        <v>61</v>
      </c>
    </row>
    <row r="63" spans="1:5" x14ac:dyDescent="0.3">
      <c r="A63" s="13" t="s">
        <v>65</v>
      </c>
      <c r="B63" s="5">
        <v>38088</v>
      </c>
      <c r="C63" s="5">
        <v>0</v>
      </c>
      <c r="D63" s="5">
        <v>0</v>
      </c>
      <c r="E63" s="5" t="s">
        <v>61</v>
      </c>
    </row>
    <row r="64" spans="1:5" x14ac:dyDescent="0.3">
      <c r="A64" s="13" t="s">
        <v>66</v>
      </c>
      <c r="B64" s="5">
        <v>68355</v>
      </c>
      <c r="C64" s="5">
        <v>1</v>
      </c>
      <c r="D64" s="5">
        <v>1.4630000000000001E-3</v>
      </c>
      <c r="E64" s="5" t="s">
        <v>61</v>
      </c>
    </row>
    <row r="65" spans="1:5" s="9" customFormat="1" x14ac:dyDescent="0.3">
      <c r="A65" s="9" t="s">
        <v>164</v>
      </c>
      <c r="B65" s="9">
        <v>66333</v>
      </c>
      <c r="C65" s="9">
        <v>2</v>
      </c>
      <c r="D65" s="9">
        <v>3.015090528093106E-5</v>
      </c>
      <c r="E65" s="9" t="s">
        <v>61</v>
      </c>
    </row>
    <row r="66" spans="1:5" s="9" customFormat="1" x14ac:dyDescent="0.3">
      <c r="A66" s="14" t="s">
        <v>93</v>
      </c>
      <c r="B66" s="9">
        <v>170153</v>
      </c>
      <c r="C66" s="9">
        <v>3</v>
      </c>
      <c r="D66" s="9">
        <v>1.763E-3</v>
      </c>
      <c r="E66" s="9" t="s">
        <v>61</v>
      </c>
    </row>
    <row r="67" spans="1:5" x14ac:dyDescent="0.3">
      <c r="A67" s="12" t="s">
        <v>67</v>
      </c>
      <c r="B67" s="5">
        <v>48143</v>
      </c>
      <c r="C67" s="5">
        <v>0</v>
      </c>
      <c r="D67" s="5">
        <v>0</v>
      </c>
      <c r="E67" s="5" t="s">
        <v>61</v>
      </c>
    </row>
    <row r="68" spans="1:5" x14ac:dyDescent="0.3">
      <c r="A68" s="15" t="s">
        <v>69</v>
      </c>
      <c r="B68" s="5">
        <v>40952</v>
      </c>
      <c r="C68" s="5">
        <v>0</v>
      </c>
      <c r="D68" s="5">
        <v>0</v>
      </c>
      <c r="E68" s="5" t="s">
        <v>61</v>
      </c>
    </row>
    <row r="69" spans="1:5" x14ac:dyDescent="0.3">
      <c r="A69" s="10" t="s">
        <v>88</v>
      </c>
      <c r="B69" s="5">
        <v>23104</v>
      </c>
      <c r="C69" s="5">
        <v>0</v>
      </c>
      <c r="D69" s="5">
        <v>0</v>
      </c>
      <c r="E69" s="5" t="s">
        <v>61</v>
      </c>
    </row>
    <row r="70" spans="1:5" x14ac:dyDescent="0.3">
      <c r="A70" s="10" t="s">
        <v>68</v>
      </c>
      <c r="B70" s="5">
        <v>46515</v>
      </c>
      <c r="C70" s="5">
        <v>0</v>
      </c>
      <c r="D70" s="5">
        <v>0</v>
      </c>
      <c r="E70" s="5" t="s">
        <v>61</v>
      </c>
    </row>
    <row r="71" spans="1:5" x14ac:dyDescent="0.3">
      <c r="A71" s="5" t="s">
        <v>79</v>
      </c>
      <c r="B71" s="5">
        <v>46851</v>
      </c>
      <c r="C71" s="5">
        <v>0</v>
      </c>
      <c r="D71" s="5">
        <v>0</v>
      </c>
      <c r="E71" s="5" t="s">
        <v>61</v>
      </c>
    </row>
    <row r="72" spans="1:5" s="9" customFormat="1" x14ac:dyDescent="0.3">
      <c r="A72" s="9" t="s">
        <v>163</v>
      </c>
      <c r="B72" s="9">
        <v>76058</v>
      </c>
      <c r="C72" s="9">
        <v>0</v>
      </c>
      <c r="D72" s="9">
        <v>0</v>
      </c>
      <c r="E72" s="9" t="s">
        <v>61</v>
      </c>
    </row>
    <row r="73" spans="1:5" s="9" customFormat="1" x14ac:dyDescent="0.3">
      <c r="A73" s="9" t="s">
        <v>78</v>
      </c>
      <c r="B73" s="9">
        <v>513017</v>
      </c>
      <c r="C73" s="9">
        <v>0</v>
      </c>
      <c r="D73" s="9">
        <v>0</v>
      </c>
      <c r="E73" s="9" t="s">
        <v>61</v>
      </c>
    </row>
    <row r="74" spans="1:5" x14ac:dyDescent="0.3">
      <c r="A74" s="5" t="s">
        <v>77</v>
      </c>
      <c r="B74" s="5">
        <v>16222</v>
      </c>
      <c r="C74" s="5">
        <v>0</v>
      </c>
      <c r="D74" s="5">
        <v>0</v>
      </c>
      <c r="E74" s="5" t="s">
        <v>61</v>
      </c>
    </row>
    <row r="75" spans="1:5" x14ac:dyDescent="0.3">
      <c r="A75" s="5" t="s">
        <v>75</v>
      </c>
      <c r="B75" s="5">
        <v>211249</v>
      </c>
      <c r="C75" s="5">
        <v>0</v>
      </c>
      <c r="D75" s="5">
        <v>0</v>
      </c>
      <c r="E75" s="5" t="s">
        <v>61</v>
      </c>
    </row>
    <row r="76" spans="1:5" x14ac:dyDescent="0.3">
      <c r="A76" s="5" t="s">
        <v>74</v>
      </c>
      <c r="B76" s="5">
        <v>79367</v>
      </c>
      <c r="C76" s="5">
        <v>0</v>
      </c>
      <c r="D76" s="5">
        <v>0</v>
      </c>
      <c r="E76" s="5" t="s">
        <v>61</v>
      </c>
    </row>
    <row r="77" spans="1:5" x14ac:dyDescent="0.3">
      <c r="A77" s="5" t="s">
        <v>72</v>
      </c>
      <c r="B77" s="5">
        <v>53085</v>
      </c>
      <c r="C77" s="5">
        <v>0</v>
      </c>
      <c r="D77" s="5">
        <v>0</v>
      </c>
      <c r="E77" s="5" t="s">
        <v>61</v>
      </c>
    </row>
    <row r="78" spans="1:5" x14ac:dyDescent="0.3">
      <c r="A78" s="5" t="s">
        <v>80</v>
      </c>
      <c r="B78" s="5">
        <v>198234</v>
      </c>
      <c r="C78" s="5">
        <v>0</v>
      </c>
      <c r="D78" s="5">
        <v>0</v>
      </c>
      <c r="E78" s="5" t="s">
        <v>61</v>
      </c>
    </row>
    <row r="79" spans="1:5" s="9" customFormat="1" x14ac:dyDescent="0.3">
      <c r="A79" s="9" t="s">
        <v>162</v>
      </c>
      <c r="B79" s="9">
        <v>138002</v>
      </c>
      <c r="C79" s="9">
        <v>0</v>
      </c>
      <c r="D79" s="9">
        <v>0</v>
      </c>
      <c r="E79" s="9" t="s">
        <v>61</v>
      </c>
    </row>
    <row r="80" spans="1:5" s="9" customFormat="1" x14ac:dyDescent="0.3">
      <c r="A80" s="9" t="s">
        <v>87</v>
      </c>
      <c r="B80" s="9">
        <v>634615</v>
      </c>
      <c r="C80" s="9">
        <v>0</v>
      </c>
      <c r="D80" s="9">
        <v>0</v>
      </c>
      <c r="E80" s="9" t="s">
        <v>61</v>
      </c>
    </row>
    <row r="81" spans="1:5" x14ac:dyDescent="0.3">
      <c r="A81" s="5" t="s">
        <v>82</v>
      </c>
      <c r="B81" s="5">
        <v>18406</v>
      </c>
      <c r="C81" s="5">
        <v>0</v>
      </c>
      <c r="D81" s="5">
        <v>0</v>
      </c>
      <c r="E81" s="5" t="s">
        <v>61</v>
      </c>
    </row>
    <row r="82" spans="1:5" x14ac:dyDescent="0.3">
      <c r="A82" s="5" t="s">
        <v>85</v>
      </c>
      <c r="B82" s="5">
        <v>177793</v>
      </c>
      <c r="C82" s="5">
        <v>0</v>
      </c>
      <c r="D82" s="5">
        <v>0</v>
      </c>
      <c r="E82" s="5" t="s">
        <v>61</v>
      </c>
    </row>
    <row r="83" spans="1:5" x14ac:dyDescent="0.3">
      <c r="A83" s="5" t="s">
        <v>86</v>
      </c>
      <c r="B83" s="5">
        <v>47203</v>
      </c>
      <c r="C83" s="5">
        <v>0</v>
      </c>
      <c r="D83" s="5">
        <v>0</v>
      </c>
      <c r="E83" s="5" t="s">
        <v>61</v>
      </c>
    </row>
    <row r="84" spans="1:5" x14ac:dyDescent="0.3">
      <c r="A84" s="5" t="s">
        <v>81</v>
      </c>
      <c r="B84" s="5">
        <v>96751</v>
      </c>
      <c r="C84" s="5">
        <v>0</v>
      </c>
      <c r="D84" s="5">
        <v>0</v>
      </c>
      <c r="E84" s="5" t="s">
        <v>61</v>
      </c>
    </row>
    <row r="87" spans="1:5" ht="56" x14ac:dyDescent="0.3">
      <c r="A87" s="5" t="s">
        <v>167</v>
      </c>
      <c r="D87" s="7" t="s">
        <v>2</v>
      </c>
    </row>
    <row r="88" spans="1:5" x14ac:dyDescent="0.3">
      <c r="A88" s="5" t="s">
        <v>108</v>
      </c>
      <c r="D88" s="5">
        <f>AVERAGE(D2:D8)</f>
        <v>0.76609700000000003</v>
      </c>
    </row>
    <row r="89" spans="1:5" x14ac:dyDescent="0.3">
      <c r="A89" s="5" t="s">
        <v>105</v>
      </c>
      <c r="D89" s="5">
        <f>AVERAGE(D9:D15)</f>
        <v>2.4591571428571428E-2</v>
      </c>
    </row>
    <row r="90" spans="1:5" x14ac:dyDescent="0.3">
      <c r="A90" s="5" t="s">
        <v>107</v>
      </c>
      <c r="D90" s="5">
        <f>AVERAGE(D16:D22)</f>
        <v>0.14468628571428571</v>
      </c>
    </row>
    <row r="91" spans="1:5" x14ac:dyDescent="0.3">
      <c r="A91" s="5" t="s">
        <v>106</v>
      </c>
      <c r="D91" s="5">
        <f>AVERAGE(D23:D29)</f>
        <v>8.7114285714285711E-4</v>
      </c>
    </row>
    <row r="92" spans="1:5" x14ac:dyDescent="0.3">
      <c r="A92" s="5" t="s">
        <v>104</v>
      </c>
      <c r="D92" s="5">
        <f>AVERAGE(D30:D35)</f>
        <v>3.7716333333333331E-2</v>
      </c>
    </row>
    <row r="93" spans="1:5" x14ac:dyDescent="0.3">
      <c r="A93" s="5" t="s">
        <v>103</v>
      </c>
      <c r="D93" s="5">
        <f>AVERAGE(D36:D42)</f>
        <v>0.41604742857142857</v>
      </c>
    </row>
    <row r="94" spans="1:5" x14ac:dyDescent="0.3">
      <c r="A94" s="5" t="s">
        <v>102</v>
      </c>
      <c r="D94" s="5">
        <f>AVERAGE(D43:D49)</f>
        <v>2.6819714285714287E-2</v>
      </c>
    </row>
    <row r="95" spans="1:5" x14ac:dyDescent="0.3">
      <c r="A95" s="5" t="s">
        <v>101</v>
      </c>
      <c r="D95" s="5">
        <f>AVERAGE(D50:D56)</f>
        <v>2.3030714285714286E-2</v>
      </c>
    </row>
    <row r="96" spans="1:5" x14ac:dyDescent="0.3">
      <c r="A96" s="5" t="s">
        <v>109</v>
      </c>
      <c r="D96" s="5">
        <f>AVERAGE(D57:D63)</f>
        <v>2.9299999999999997E-4</v>
      </c>
    </row>
    <row r="97" spans="1:4" x14ac:dyDescent="0.3">
      <c r="A97" s="5" t="s">
        <v>110</v>
      </c>
      <c r="D97" s="5">
        <f>AVERAGE(D64:D70)</f>
        <v>4.6516441504013302E-4</v>
      </c>
    </row>
    <row r="98" spans="1:4" x14ac:dyDescent="0.3">
      <c r="A98" s="5" t="s">
        <v>111</v>
      </c>
      <c r="D98" s="5">
        <f>AVERAGE(D71:D77)</f>
        <v>0</v>
      </c>
    </row>
    <row r="99" spans="1:4" x14ac:dyDescent="0.3">
      <c r="A99" s="5" t="s">
        <v>112</v>
      </c>
      <c r="D99" s="5">
        <f>AVERAGE(D78:D84)</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B4C2-BF29-4486-98A6-1170BDE3BCAA}">
  <dimension ref="A1:L86"/>
  <sheetViews>
    <sheetView workbookViewId="0">
      <selection activeCell="E10" sqref="E10"/>
    </sheetView>
  </sheetViews>
  <sheetFormatPr defaultColWidth="8.81640625" defaultRowHeight="14" x14ac:dyDescent="0.3"/>
  <cols>
    <col min="1" max="1" width="25.36328125" style="5" bestFit="1" customWidth="1"/>
    <col min="2" max="2" width="13.453125" style="5" bestFit="1" customWidth="1"/>
    <col min="3" max="3" width="11.90625" style="5" bestFit="1" customWidth="1"/>
    <col min="4" max="4" width="18.54296875" style="5" bestFit="1" customWidth="1"/>
    <col min="5" max="5" width="11" style="5" bestFit="1" customWidth="1"/>
    <col min="6" max="7" width="12.453125" style="5" bestFit="1" customWidth="1"/>
    <col min="8" max="8" width="18.36328125" style="5" bestFit="1" customWidth="1"/>
    <col min="9" max="9" width="30.54296875" style="5" bestFit="1" customWidth="1"/>
    <col min="10" max="10" width="8.81640625" style="5"/>
    <col min="11" max="11" width="18.453125" style="5" customWidth="1"/>
    <col min="12" max="12" width="30.54296875" style="5" bestFit="1" customWidth="1"/>
    <col min="13" max="16384" width="8.81640625" style="5"/>
  </cols>
  <sheetData>
    <row r="1" spans="1:12" x14ac:dyDescent="0.3">
      <c r="A1" s="16" t="s">
        <v>95</v>
      </c>
      <c r="B1" s="16" t="s">
        <v>96</v>
      </c>
      <c r="C1" s="16" t="s">
        <v>97</v>
      </c>
      <c r="D1" s="17" t="s">
        <v>117</v>
      </c>
    </row>
    <row r="2" spans="1:12" x14ac:dyDescent="0.3">
      <c r="A2" s="18" t="s">
        <v>59</v>
      </c>
      <c r="B2" s="19">
        <f>320880634.62-285524.96</f>
        <v>320595109.66000003</v>
      </c>
      <c r="C2" s="18">
        <v>4</v>
      </c>
      <c r="D2" s="18">
        <f>C2/B2</f>
        <v>1.2476796680529877E-8</v>
      </c>
      <c r="H2" s="5" t="s">
        <v>120</v>
      </c>
    </row>
    <row r="3" spans="1:12" x14ac:dyDescent="0.3">
      <c r="A3" s="18" t="s">
        <v>20</v>
      </c>
      <c r="B3" s="19">
        <v>61494990.039999999</v>
      </c>
      <c r="C3" s="18">
        <v>1</v>
      </c>
      <c r="D3" s="18">
        <f t="shared" ref="D3:D62" si="0">C3/B3</f>
        <v>1.6261487307332523E-8</v>
      </c>
      <c r="H3" s="5" t="s">
        <v>121</v>
      </c>
    </row>
    <row r="4" spans="1:12" x14ac:dyDescent="0.3">
      <c r="A4" s="18" t="s">
        <v>60</v>
      </c>
      <c r="B4" s="19">
        <v>167280652.5</v>
      </c>
      <c r="C4" s="18">
        <v>0</v>
      </c>
      <c r="D4" s="18">
        <f t="shared" si="0"/>
        <v>0</v>
      </c>
      <c r="H4" s="5" t="s">
        <v>122</v>
      </c>
    </row>
    <row r="5" spans="1:12" x14ac:dyDescent="0.3">
      <c r="A5" s="18" t="s">
        <v>57</v>
      </c>
      <c r="B5" s="20">
        <f>302316957.85-259053.67</f>
        <v>302057904.18000001</v>
      </c>
      <c r="C5" s="5">
        <v>0</v>
      </c>
      <c r="D5" s="5">
        <f t="shared" si="0"/>
        <v>0</v>
      </c>
      <c r="H5" s="5" t="s">
        <v>123</v>
      </c>
    </row>
    <row r="6" spans="1:12" x14ac:dyDescent="0.3">
      <c r="A6" s="18" t="s">
        <v>19</v>
      </c>
      <c r="B6" s="20">
        <v>104571902.77</v>
      </c>
      <c r="C6" s="5">
        <v>0</v>
      </c>
      <c r="D6" s="5">
        <f t="shared" si="0"/>
        <v>0</v>
      </c>
      <c r="H6" s="5" t="s">
        <v>124</v>
      </c>
    </row>
    <row r="7" spans="1:12" x14ac:dyDescent="0.3">
      <c r="A7" s="18" t="s">
        <v>58</v>
      </c>
      <c r="B7" s="20">
        <v>94072701.5</v>
      </c>
      <c r="C7" s="5">
        <v>0</v>
      </c>
      <c r="D7" s="5">
        <f t="shared" si="0"/>
        <v>0</v>
      </c>
      <c r="H7" s="5" t="s">
        <v>125</v>
      </c>
    </row>
    <row r="8" spans="1:12" x14ac:dyDescent="0.3">
      <c r="A8" s="18" t="s">
        <v>55</v>
      </c>
      <c r="B8" s="19">
        <f>240884735.91+4773.4-2953161.99</f>
        <v>237936347.31999999</v>
      </c>
      <c r="C8" s="18">
        <v>0</v>
      </c>
      <c r="D8" s="18">
        <f t="shared" si="0"/>
        <v>0</v>
      </c>
      <c r="H8" s="5" t="s">
        <v>126</v>
      </c>
    </row>
    <row r="9" spans="1:12" x14ac:dyDescent="0.3">
      <c r="A9" s="18" t="s">
        <v>18</v>
      </c>
      <c r="B9" s="19">
        <v>61828016.289999999</v>
      </c>
      <c r="C9" s="18">
        <v>0</v>
      </c>
      <c r="D9" s="18">
        <f t="shared" si="0"/>
        <v>0</v>
      </c>
    </row>
    <row r="10" spans="1:12" x14ac:dyDescent="0.3">
      <c r="A10" s="18" t="s">
        <v>56</v>
      </c>
      <c r="B10" s="19">
        <v>183028268.44999999</v>
      </c>
      <c r="C10" s="18">
        <v>0</v>
      </c>
      <c r="D10" s="18">
        <f t="shared" si="0"/>
        <v>0</v>
      </c>
    </row>
    <row r="11" spans="1:12" x14ac:dyDescent="0.3">
      <c r="A11" s="18" t="s">
        <v>38</v>
      </c>
      <c r="B11" s="20">
        <f>227898977.02-1131324.13</f>
        <v>226767652.89000002</v>
      </c>
      <c r="C11" s="5">
        <v>1</v>
      </c>
      <c r="D11" s="5">
        <f t="shared" si="0"/>
        <v>4.4098000188989828E-9</v>
      </c>
    </row>
    <row r="12" spans="1:12" x14ac:dyDescent="0.3">
      <c r="A12" s="18" t="s">
        <v>17</v>
      </c>
      <c r="B12" s="20">
        <v>58848978.689999998</v>
      </c>
      <c r="C12" s="5">
        <v>4</v>
      </c>
      <c r="D12" s="5">
        <f t="shared" si="0"/>
        <v>6.7970593356783366E-8</v>
      </c>
    </row>
    <row r="13" spans="1:12" x14ac:dyDescent="0.3">
      <c r="A13" s="18" t="s">
        <v>39</v>
      </c>
      <c r="B13" s="20">
        <f>115303309.13+6651617.86</f>
        <v>121954926.98999999</v>
      </c>
      <c r="C13" s="5">
        <v>0</v>
      </c>
      <c r="D13" s="5">
        <f t="shared" si="0"/>
        <v>0</v>
      </c>
    </row>
    <row r="14" spans="1:12" x14ac:dyDescent="0.3">
      <c r="A14" s="18" t="s">
        <v>7</v>
      </c>
      <c r="B14" s="19">
        <f>249629553.05-1767282</f>
        <v>247862271.05000001</v>
      </c>
      <c r="C14" s="18">
        <v>3</v>
      </c>
      <c r="D14" s="18">
        <f t="shared" si="0"/>
        <v>1.2103495974967586E-8</v>
      </c>
      <c r="H14" s="5" t="s">
        <v>114</v>
      </c>
      <c r="I14" s="5" t="s">
        <v>116</v>
      </c>
      <c r="K14" s="5" t="s">
        <v>115</v>
      </c>
      <c r="L14" s="5" t="s">
        <v>116</v>
      </c>
    </row>
    <row r="15" spans="1:12" x14ac:dyDescent="0.3">
      <c r="A15" s="18" t="s">
        <v>13</v>
      </c>
      <c r="B15" s="19">
        <v>49046437.68</v>
      </c>
      <c r="C15" s="18">
        <v>6</v>
      </c>
      <c r="D15" s="18">
        <f t="shared" si="0"/>
        <v>1.22333043617695E-7</v>
      </c>
      <c r="H15" s="5" t="s">
        <v>109</v>
      </c>
      <c r="I15" s="5">
        <v>7.4943804250236707E-9</v>
      </c>
      <c r="K15" s="5" t="s">
        <v>101</v>
      </c>
      <c r="L15" s="5">
        <v>9.1013217940290628E-9</v>
      </c>
    </row>
    <row r="16" spans="1:12" x14ac:dyDescent="0.3">
      <c r="A16" s="18" t="s">
        <v>25</v>
      </c>
      <c r="B16" s="19">
        <v>121325793.98</v>
      </c>
      <c r="C16" s="18">
        <v>1</v>
      </c>
      <c r="D16" s="18">
        <f t="shared" si="0"/>
        <v>8.2422703960614131E-9</v>
      </c>
      <c r="H16" s="5" t="s">
        <v>110</v>
      </c>
      <c r="I16" s="5">
        <v>5.5664945082476686E-9</v>
      </c>
      <c r="K16" s="5" t="s">
        <v>102</v>
      </c>
      <c r="L16" s="5">
        <v>0</v>
      </c>
    </row>
    <row r="17" spans="1:12" x14ac:dyDescent="0.3">
      <c r="A17" s="18" t="s">
        <v>6</v>
      </c>
      <c r="B17" s="20">
        <f>810.6+9833649.53+252882191.53-722203.38-1703192.42-1899158.07</f>
        <v>258392097.79000002</v>
      </c>
      <c r="C17" s="5">
        <v>8</v>
      </c>
      <c r="D17" s="5">
        <f t="shared" si="0"/>
        <v>3.0960699140659272E-8</v>
      </c>
      <c r="H17" s="5" t="s">
        <v>111</v>
      </c>
      <c r="I17" s="5">
        <v>0</v>
      </c>
      <c r="K17" s="5" t="s">
        <v>103</v>
      </c>
      <c r="L17" s="5">
        <v>0</v>
      </c>
    </row>
    <row r="18" spans="1:12" x14ac:dyDescent="0.3">
      <c r="A18" s="18" t="s">
        <v>10</v>
      </c>
      <c r="B18" s="20">
        <v>73469793.079999998</v>
      </c>
      <c r="C18" s="5">
        <v>4</v>
      </c>
      <c r="D18" s="5">
        <f t="shared" si="0"/>
        <v>5.4444144080336099E-8</v>
      </c>
      <c r="H18" s="5" t="s">
        <v>112</v>
      </c>
      <c r="I18" s="5">
        <v>4.3001111811161328E-9</v>
      </c>
      <c r="K18" s="5" t="s">
        <v>104</v>
      </c>
      <c r="L18" s="5">
        <v>1.2267784380104763E-8</v>
      </c>
    </row>
    <row r="19" spans="1:12" x14ac:dyDescent="0.3">
      <c r="A19" s="18" t="s">
        <v>11</v>
      </c>
      <c r="B19" s="20">
        <f>156514187.81+2632630.4</f>
        <v>159146818.21000001</v>
      </c>
      <c r="C19" s="5">
        <v>2</v>
      </c>
      <c r="D19" s="5">
        <f t="shared" si="0"/>
        <v>1.2567012162071171E-8</v>
      </c>
      <c r="K19" s="5" t="s">
        <v>105</v>
      </c>
      <c r="L19" s="5">
        <v>2.3910031179168181E-8</v>
      </c>
    </row>
    <row r="20" spans="1:12" x14ac:dyDescent="0.3">
      <c r="A20" s="18" t="s">
        <v>9</v>
      </c>
      <c r="B20" s="19">
        <f>237812139.76-1570718.84</f>
        <v>236241420.91999999</v>
      </c>
      <c r="C20" s="18">
        <v>0</v>
      </c>
      <c r="D20" s="18">
        <f t="shared" si="0"/>
        <v>0</v>
      </c>
      <c r="K20" s="5" t="s">
        <v>106</v>
      </c>
      <c r="L20" s="5">
        <v>2.8512732546499456E-8</v>
      </c>
    </row>
    <row r="21" spans="1:12" x14ac:dyDescent="0.3">
      <c r="A21" s="18" t="s">
        <v>16</v>
      </c>
      <c r="B21" s="19">
        <f>45507010.56-31112.32-19601.37-18787.28-14689.88-6404.72-6384.98</f>
        <v>45410030.010000005</v>
      </c>
      <c r="C21" s="18">
        <v>2</v>
      </c>
      <c r="D21" s="18">
        <f t="shared" si="0"/>
        <v>4.404313319237112E-8</v>
      </c>
      <c r="K21" s="5" t="s">
        <v>107</v>
      </c>
      <c r="L21" s="5">
        <v>8.8760124463899615E-9</v>
      </c>
    </row>
    <row r="22" spans="1:12" x14ac:dyDescent="0.3">
      <c r="A22" s="18" t="s">
        <v>33</v>
      </c>
      <c r="B22" s="19">
        <f>152078103.99+13667805.11+1613249.73+923499.3+718706.51</f>
        <v>169001364.64000002</v>
      </c>
      <c r="C22" s="18">
        <v>2</v>
      </c>
      <c r="D22" s="18">
        <f t="shared" si="0"/>
        <v>1.1834223967719553E-8</v>
      </c>
      <c r="K22" s="5" t="s">
        <v>108</v>
      </c>
      <c r="L22" s="5">
        <v>4.5702315267765336E-9</v>
      </c>
    </row>
    <row r="23" spans="1:12" x14ac:dyDescent="0.3">
      <c r="A23" s="18" t="s">
        <v>8</v>
      </c>
      <c r="B23" s="20">
        <f>189608717.74+4522554.18-239731.49</f>
        <v>193891540.43000001</v>
      </c>
      <c r="C23" s="5">
        <v>1</v>
      </c>
      <c r="D23" s="5">
        <f t="shared" si="0"/>
        <v>5.1575225911469123E-9</v>
      </c>
    </row>
    <row r="24" spans="1:12" x14ac:dyDescent="0.3">
      <c r="A24" s="18" t="s">
        <v>15</v>
      </c>
      <c r="B24" s="20">
        <f>73595535.68-6358012.03-32388.02-11362.94</f>
        <v>67193772.690000013</v>
      </c>
      <c r="C24" s="5">
        <v>1</v>
      </c>
      <c r="D24" s="5">
        <f t="shared" si="0"/>
        <v>1.4882331501365798E-8</v>
      </c>
    </row>
    <row r="25" spans="1:12" x14ac:dyDescent="0.3">
      <c r="A25" s="18" t="s">
        <v>29</v>
      </c>
      <c r="B25" s="20">
        <f>168489225.62+8040052.18</f>
        <v>176529277.80000001</v>
      </c>
      <c r="C25" s="5">
        <v>0</v>
      </c>
      <c r="D25" s="5">
        <f t="shared" si="0"/>
        <v>0</v>
      </c>
    </row>
    <row r="26" spans="1:12" x14ac:dyDescent="0.3">
      <c r="A26" s="18" t="s">
        <v>64</v>
      </c>
      <c r="B26" s="19">
        <v>295246638.11000001</v>
      </c>
      <c r="C26" s="18">
        <v>0</v>
      </c>
      <c r="D26" s="18">
        <f t="shared" si="0"/>
        <v>0</v>
      </c>
    </row>
    <row r="27" spans="1:12" x14ac:dyDescent="0.3">
      <c r="A27" s="18" t="s">
        <v>165</v>
      </c>
      <c r="B27" s="19">
        <v>197679233.01999998</v>
      </c>
      <c r="C27" s="18">
        <v>0</v>
      </c>
      <c r="D27" s="18">
        <v>0</v>
      </c>
    </row>
    <row r="28" spans="1:12" x14ac:dyDescent="0.3">
      <c r="A28" s="18" t="s">
        <v>63</v>
      </c>
      <c r="B28" s="19">
        <f>169138634.39+5102053.48</f>
        <v>174240687.86999997</v>
      </c>
      <c r="C28" s="18">
        <v>5</v>
      </c>
      <c r="D28" s="18">
        <f t="shared" si="0"/>
        <v>2.8695938136622101E-8</v>
      </c>
      <c r="K28" s="5" t="s">
        <v>113</v>
      </c>
    </row>
    <row r="29" spans="1:12" x14ac:dyDescent="0.3">
      <c r="A29" s="18" t="s">
        <v>66</v>
      </c>
      <c r="B29" s="20">
        <f>344188720.72-2151623.06-778881.79-489322.79-467343.84-132382.25</f>
        <v>340169166.99000001</v>
      </c>
      <c r="C29" s="5">
        <v>1</v>
      </c>
      <c r="D29" s="5">
        <f t="shared" si="0"/>
        <v>2.9397138160655138E-9</v>
      </c>
    </row>
    <row r="30" spans="1:12" x14ac:dyDescent="0.3">
      <c r="A30" s="18" t="s">
        <v>164</v>
      </c>
      <c r="B30" s="20">
        <v>244666341.36000001</v>
      </c>
      <c r="C30" s="5">
        <v>1</v>
      </c>
      <c r="D30" s="5">
        <v>4.0871988947944757E-9</v>
      </c>
    </row>
    <row r="31" spans="1:12" x14ac:dyDescent="0.3">
      <c r="A31" s="18" t="s">
        <v>93</v>
      </c>
      <c r="B31" s="20">
        <f>134678820.46-441809.45-344151.98-143269.69</f>
        <v>133749589.34000002</v>
      </c>
      <c r="C31" s="5">
        <v>2</v>
      </c>
      <c r="D31" s="5">
        <f t="shared" si="0"/>
        <v>1.4953316940030911E-8</v>
      </c>
    </row>
    <row r="32" spans="1:12" x14ac:dyDescent="0.3">
      <c r="A32" s="18" t="s">
        <v>79</v>
      </c>
      <c r="B32" s="19">
        <f>346162780.93-1686453.71-1067062.6-374128.42-203000.51-173106.04</f>
        <v>342659029.64999998</v>
      </c>
      <c r="C32" s="18">
        <v>0</v>
      </c>
      <c r="D32" s="18">
        <f t="shared" si="0"/>
        <v>0</v>
      </c>
    </row>
    <row r="33" spans="1:7" x14ac:dyDescent="0.3">
      <c r="A33" s="18" t="s">
        <v>111</v>
      </c>
      <c r="B33" s="19">
        <v>237283562.17000002</v>
      </c>
      <c r="C33" s="18">
        <v>0</v>
      </c>
      <c r="D33" s="18">
        <v>0</v>
      </c>
      <c r="G33" s="20"/>
    </row>
    <row r="34" spans="1:7" x14ac:dyDescent="0.3">
      <c r="A34" s="18" t="s">
        <v>78</v>
      </c>
      <c r="B34" s="19">
        <f>167545769.79+4166496.75+1176356.53</f>
        <v>172888623.06999999</v>
      </c>
      <c r="C34" s="18">
        <v>0</v>
      </c>
      <c r="D34" s="18">
        <f t="shared" si="0"/>
        <v>0</v>
      </c>
    </row>
    <row r="35" spans="1:7" x14ac:dyDescent="0.3">
      <c r="A35" s="18" t="s">
        <v>80</v>
      </c>
      <c r="B35" s="20">
        <v>260877136.43000001</v>
      </c>
      <c r="C35" s="5">
        <v>1</v>
      </c>
      <c r="D35" s="5">
        <f t="shared" si="0"/>
        <v>3.8332220817991289E-9</v>
      </c>
    </row>
    <row r="36" spans="1:7" x14ac:dyDescent="0.3">
      <c r="A36" s="18" t="s">
        <v>162</v>
      </c>
      <c r="B36" s="20">
        <v>256482569.78999996</v>
      </c>
      <c r="C36" s="5">
        <v>1</v>
      </c>
      <c r="D36" s="5">
        <v>3.8989004235990356E-9</v>
      </c>
    </row>
    <row r="37" spans="1:7" x14ac:dyDescent="0.3">
      <c r="A37" s="18" t="s">
        <v>87</v>
      </c>
      <c r="B37" s="20">
        <v>180296673.72999999</v>
      </c>
      <c r="C37" s="5">
        <v>1</v>
      </c>
      <c r="D37" s="5">
        <f t="shared" si="0"/>
        <v>5.5464140259045035E-9</v>
      </c>
    </row>
    <row r="39" spans="1:7" x14ac:dyDescent="0.3">
      <c r="A39" s="21" t="s">
        <v>51</v>
      </c>
      <c r="B39" s="22">
        <v>151784731.84</v>
      </c>
      <c r="C39" s="21">
        <v>0</v>
      </c>
      <c r="D39" s="5">
        <f t="shared" si="0"/>
        <v>0</v>
      </c>
    </row>
    <row r="40" spans="1:7" x14ac:dyDescent="0.3">
      <c r="A40" s="21" t="s">
        <v>52</v>
      </c>
      <c r="B40" s="22">
        <v>221233663</v>
      </c>
      <c r="C40" s="21">
        <v>0</v>
      </c>
      <c r="D40" s="5">
        <f t="shared" si="0"/>
        <v>0</v>
      </c>
    </row>
    <row r="41" spans="1:7" x14ac:dyDescent="0.3">
      <c r="A41" s="21" t="s">
        <v>53</v>
      </c>
      <c r="B41" s="22">
        <f>184816466.4+32633144.49</f>
        <v>217449610.89000002</v>
      </c>
      <c r="C41" s="21">
        <v>0</v>
      </c>
      <c r="D41" s="5">
        <f t="shared" si="0"/>
        <v>0</v>
      </c>
    </row>
    <row r="42" spans="1:7" x14ac:dyDescent="0.3">
      <c r="A42" s="21" t="s">
        <v>54</v>
      </c>
      <c r="B42" s="22">
        <v>126712659.16</v>
      </c>
      <c r="C42" s="21">
        <v>0</v>
      </c>
      <c r="D42" s="5">
        <f t="shared" si="0"/>
        <v>0</v>
      </c>
    </row>
    <row r="43" spans="1:7" x14ac:dyDescent="0.3">
      <c r="A43" s="21" t="s">
        <v>47</v>
      </c>
      <c r="B43" s="20">
        <f>93301609.74-94799.7+5536989.52</f>
        <v>98743799.559999987</v>
      </c>
      <c r="C43" s="5">
        <v>0</v>
      </c>
      <c r="D43" s="5">
        <f t="shared" si="0"/>
        <v>0</v>
      </c>
    </row>
    <row r="44" spans="1:7" x14ac:dyDescent="0.3">
      <c r="A44" s="21" t="s">
        <v>48</v>
      </c>
      <c r="B44" s="20">
        <f>180540561.11+390823.56</f>
        <v>180931384.67000002</v>
      </c>
      <c r="C44" s="5">
        <v>0</v>
      </c>
      <c r="D44" s="5">
        <f t="shared" si="0"/>
        <v>0</v>
      </c>
    </row>
    <row r="45" spans="1:7" x14ac:dyDescent="0.3">
      <c r="A45" s="21" t="s">
        <v>49</v>
      </c>
      <c r="B45" s="20">
        <f>190369402.29+6552541.19</f>
        <v>196921943.47999999</v>
      </c>
      <c r="C45" s="5">
        <v>0</v>
      </c>
      <c r="D45" s="5">
        <f t="shared" si="0"/>
        <v>0</v>
      </c>
    </row>
    <row r="46" spans="1:7" x14ac:dyDescent="0.3">
      <c r="A46" s="21" t="s">
        <v>50</v>
      </c>
      <c r="B46" s="20">
        <f>101304214.42-60991.86-54815.25-49201.46-178341.68-27012.21</f>
        <v>100933851.96000001</v>
      </c>
      <c r="C46" s="5">
        <v>0</v>
      </c>
      <c r="D46" s="5">
        <f t="shared" si="0"/>
        <v>0</v>
      </c>
    </row>
    <row r="47" spans="1:7" x14ac:dyDescent="0.3">
      <c r="A47" s="21" t="s">
        <v>43</v>
      </c>
      <c r="B47" s="22">
        <v>173540114.61000001</v>
      </c>
      <c r="C47" s="21">
        <v>0</v>
      </c>
      <c r="D47" s="5">
        <f t="shared" si="0"/>
        <v>0</v>
      </c>
    </row>
    <row r="48" spans="1:7" x14ac:dyDescent="0.3">
      <c r="A48" s="21" t="s">
        <v>44</v>
      </c>
      <c r="B48" s="22">
        <v>355221362.54000002</v>
      </c>
      <c r="C48" s="21">
        <v>0</v>
      </c>
      <c r="D48" s="5">
        <f t="shared" si="0"/>
        <v>0</v>
      </c>
    </row>
    <row r="49" spans="1:4" x14ac:dyDescent="0.3">
      <c r="A49" s="21" t="s">
        <v>45</v>
      </c>
      <c r="B49" s="22">
        <v>224010577.31</v>
      </c>
      <c r="C49" s="21">
        <v>0</v>
      </c>
      <c r="D49" s="5">
        <f t="shared" si="0"/>
        <v>0</v>
      </c>
    </row>
    <row r="50" spans="1:4" x14ac:dyDescent="0.3">
      <c r="A50" s="21" t="s">
        <v>46</v>
      </c>
      <c r="B50" s="22">
        <v>137272176.50999999</v>
      </c>
      <c r="C50" s="21">
        <v>0</v>
      </c>
      <c r="D50" s="5">
        <f t="shared" si="0"/>
        <v>0</v>
      </c>
    </row>
    <row r="51" spans="1:4" x14ac:dyDescent="0.3">
      <c r="A51" s="5" t="s">
        <v>40</v>
      </c>
      <c r="B51" s="20">
        <v>153736802.69999999</v>
      </c>
      <c r="C51" s="5">
        <v>0</v>
      </c>
      <c r="D51" s="5">
        <f t="shared" si="0"/>
        <v>0</v>
      </c>
    </row>
    <row r="52" spans="1:4" x14ac:dyDescent="0.3">
      <c r="A52" s="5" t="s">
        <v>98</v>
      </c>
      <c r="B52" s="20">
        <f>211870275.55-7284797.33-922405.07-706555.35</f>
        <v>202956517.80000001</v>
      </c>
      <c r="C52" s="5">
        <v>0</v>
      </c>
      <c r="D52" s="5">
        <f t="shared" si="0"/>
        <v>0</v>
      </c>
    </row>
    <row r="53" spans="1:4" x14ac:dyDescent="0.3">
      <c r="A53" s="5" t="s">
        <v>41</v>
      </c>
      <c r="B53" s="20">
        <v>218996482.19</v>
      </c>
      <c r="C53" s="5">
        <v>0</v>
      </c>
      <c r="D53" s="5">
        <f t="shared" si="0"/>
        <v>0</v>
      </c>
    </row>
    <row r="54" spans="1:4" x14ac:dyDescent="0.3">
      <c r="A54" s="5" t="s">
        <v>42</v>
      </c>
      <c r="B54" s="20">
        <f>182519404.43-1844153.23</f>
        <v>180675251.20000002</v>
      </c>
      <c r="C54" s="5">
        <v>0</v>
      </c>
      <c r="D54" s="5">
        <f t="shared" si="0"/>
        <v>0</v>
      </c>
    </row>
    <row r="55" spans="1:4" x14ac:dyDescent="0.3">
      <c r="A55" s="21" t="s">
        <v>99</v>
      </c>
      <c r="B55" s="22">
        <v>100894128.68000001</v>
      </c>
      <c r="C55" s="21">
        <v>0</v>
      </c>
      <c r="D55" s="5">
        <f t="shared" si="0"/>
        <v>0</v>
      </c>
    </row>
    <row r="56" spans="1:4" x14ac:dyDescent="0.3">
      <c r="A56" s="21" t="s">
        <v>26</v>
      </c>
      <c r="B56" s="22">
        <f>311905405.77-1254278.09</f>
        <v>310651127.68000001</v>
      </c>
      <c r="C56" s="21">
        <v>0</v>
      </c>
      <c r="D56" s="5">
        <f t="shared" si="0"/>
        <v>0</v>
      </c>
    </row>
    <row r="57" spans="1:4" x14ac:dyDescent="0.3">
      <c r="A57" s="21" t="s">
        <v>27</v>
      </c>
      <c r="B57" s="22">
        <v>134342232</v>
      </c>
      <c r="C57" s="21">
        <v>0</v>
      </c>
      <c r="D57" s="5">
        <f t="shared" si="0"/>
        <v>0</v>
      </c>
    </row>
    <row r="58" spans="1:4" x14ac:dyDescent="0.3">
      <c r="A58" s="21" t="s">
        <v>28</v>
      </c>
      <c r="B58" s="22">
        <v>99544850.129999995</v>
      </c>
      <c r="C58" s="21">
        <v>0</v>
      </c>
      <c r="D58" s="5">
        <f t="shared" si="0"/>
        <v>0</v>
      </c>
    </row>
    <row r="59" spans="1:4" x14ac:dyDescent="0.3">
      <c r="A59" s="5" t="s">
        <v>94</v>
      </c>
      <c r="B59" s="20">
        <v>289315777.68000001</v>
      </c>
      <c r="C59" s="5">
        <v>6</v>
      </c>
      <c r="D59" s="5">
        <f t="shared" si="0"/>
        <v>2.0738585527942922E-8</v>
      </c>
    </row>
    <row r="60" spans="1:4" x14ac:dyDescent="0.3">
      <c r="A60" s="5" t="s">
        <v>22</v>
      </c>
      <c r="B60" s="20">
        <v>247291955.78999999</v>
      </c>
      <c r="C60" s="5">
        <v>6</v>
      </c>
      <c r="D60" s="5">
        <f t="shared" si="0"/>
        <v>2.4262819147644221E-8</v>
      </c>
    </row>
    <row r="61" spans="1:4" x14ac:dyDescent="0.3">
      <c r="A61" s="5" t="s">
        <v>23</v>
      </c>
      <c r="B61" s="20">
        <v>154488633.63</v>
      </c>
      <c r="C61" s="5">
        <v>0</v>
      </c>
      <c r="D61" s="5">
        <f t="shared" si="0"/>
        <v>0</v>
      </c>
    </row>
    <row r="62" spans="1:4" x14ac:dyDescent="0.3">
      <c r="A62" s="5" t="s">
        <v>24</v>
      </c>
      <c r="B62" s="20">
        <f>91854651.23+1596308.69</f>
        <v>93450959.920000002</v>
      </c>
      <c r="C62" s="5">
        <v>0</v>
      </c>
      <c r="D62" s="5">
        <f t="shared" si="0"/>
        <v>0</v>
      </c>
    </row>
    <row r="63" spans="1:4" x14ac:dyDescent="0.3">
      <c r="A63" s="21" t="s">
        <v>37</v>
      </c>
      <c r="B63" s="22">
        <f>125785995.16-63472.22-19427.91</f>
        <v>125703095.03</v>
      </c>
      <c r="C63" s="21">
        <v>0</v>
      </c>
      <c r="D63" s="5">
        <f t="shared" ref="D63:D86" si="1">C63/B63</f>
        <v>0</v>
      </c>
    </row>
    <row r="64" spans="1:4" x14ac:dyDescent="0.3">
      <c r="A64" s="21" t="s">
        <v>34</v>
      </c>
      <c r="B64" s="22">
        <f>243823124.74-183429.49-302121.68-304905.67</f>
        <v>243032667.90000001</v>
      </c>
      <c r="C64" s="21">
        <v>0</v>
      </c>
      <c r="D64" s="5">
        <f t="shared" si="1"/>
        <v>0</v>
      </c>
    </row>
    <row r="65" spans="1:4" x14ac:dyDescent="0.3">
      <c r="A65" s="21" t="s">
        <v>35</v>
      </c>
      <c r="B65" s="22">
        <f>180210620.52-128302.98-35100.6</f>
        <v>180047216.94000003</v>
      </c>
      <c r="C65" s="21">
        <v>0</v>
      </c>
      <c r="D65" s="5">
        <f t="shared" si="1"/>
        <v>0</v>
      </c>
    </row>
    <row r="66" spans="1:4" x14ac:dyDescent="0.3">
      <c r="A66" s="21" t="s">
        <v>36</v>
      </c>
      <c r="B66" s="22">
        <v>140876859.69999999</v>
      </c>
      <c r="C66" s="21">
        <v>0</v>
      </c>
      <c r="D66" s="5">
        <f t="shared" si="1"/>
        <v>0</v>
      </c>
    </row>
    <row r="67" spans="1:4" x14ac:dyDescent="0.3">
      <c r="A67" s="5" t="s">
        <v>100</v>
      </c>
      <c r="B67" s="20">
        <f>87863720.67-68355.9-111053.58</f>
        <v>87684311.189999998</v>
      </c>
      <c r="C67" s="5">
        <v>0</v>
      </c>
      <c r="D67" s="5">
        <f t="shared" si="1"/>
        <v>0</v>
      </c>
    </row>
    <row r="68" spans="1:4" x14ac:dyDescent="0.3">
      <c r="A68" s="5" t="s">
        <v>30</v>
      </c>
      <c r="B68" s="20">
        <f>178691028.97-119385.42</f>
        <v>178571643.55000001</v>
      </c>
      <c r="C68" s="5">
        <v>0</v>
      </c>
      <c r="D68" s="5">
        <f t="shared" si="1"/>
        <v>0</v>
      </c>
    </row>
    <row r="69" spans="1:4" x14ac:dyDescent="0.3">
      <c r="A69" s="5" t="s">
        <v>31</v>
      </c>
      <c r="B69" s="20">
        <v>153342968.09999999</v>
      </c>
      <c r="C69" s="5">
        <v>0</v>
      </c>
      <c r="D69" s="5">
        <f t="shared" si="1"/>
        <v>0</v>
      </c>
    </row>
    <row r="70" spans="1:4" x14ac:dyDescent="0.3">
      <c r="A70" s="5" t="s">
        <v>32</v>
      </c>
      <c r="B70" s="20">
        <v>91682593.920000002</v>
      </c>
      <c r="C70" s="5">
        <v>0</v>
      </c>
      <c r="D70" s="5">
        <f t="shared" si="1"/>
        <v>0</v>
      </c>
    </row>
    <row r="71" spans="1:4" x14ac:dyDescent="0.3">
      <c r="A71" s="21" t="s">
        <v>92</v>
      </c>
      <c r="B71" s="22">
        <f>85109490.52+2416992.11</f>
        <v>87526482.629999995</v>
      </c>
      <c r="C71" s="5">
        <v>0</v>
      </c>
      <c r="D71" s="5">
        <f t="shared" si="1"/>
        <v>0</v>
      </c>
    </row>
    <row r="72" spans="1:4" x14ac:dyDescent="0.3">
      <c r="A72" s="21" t="s">
        <v>62</v>
      </c>
      <c r="B72" s="22">
        <v>186592964.27000001</v>
      </c>
      <c r="C72" s="21">
        <v>0</v>
      </c>
      <c r="D72" s="5">
        <f t="shared" si="1"/>
        <v>0</v>
      </c>
    </row>
    <row r="73" spans="1:4" x14ac:dyDescent="0.3">
      <c r="A73" s="21" t="s">
        <v>90</v>
      </c>
      <c r="B73" s="22">
        <f>142534123.52-548067.01</f>
        <v>141986056.51000002</v>
      </c>
      <c r="C73" s="21">
        <v>0</v>
      </c>
      <c r="D73" s="5">
        <f t="shared" si="1"/>
        <v>0</v>
      </c>
    </row>
    <row r="74" spans="1:4" x14ac:dyDescent="0.3">
      <c r="A74" s="21" t="s">
        <v>65</v>
      </c>
      <c r="B74" s="22">
        <f>109452689.4-1702162.68</f>
        <v>107750526.72</v>
      </c>
      <c r="C74" s="21">
        <v>0</v>
      </c>
      <c r="D74" s="5">
        <f t="shared" si="1"/>
        <v>0</v>
      </c>
    </row>
    <row r="75" spans="1:4" x14ac:dyDescent="0.3">
      <c r="A75" s="5" t="s">
        <v>67</v>
      </c>
      <c r="B75" s="20">
        <f>113722576.65-12668.7-134332.89-15946.52-26144.83</f>
        <v>113533483.71000001</v>
      </c>
      <c r="C75" s="5">
        <v>0</v>
      </c>
      <c r="D75" s="5">
        <f t="shared" si="1"/>
        <v>0</v>
      </c>
    </row>
    <row r="76" spans="1:4" x14ac:dyDescent="0.3">
      <c r="A76" s="5" t="s">
        <v>69</v>
      </c>
      <c r="B76" s="20">
        <f>269835671.8-1715907.17</f>
        <v>268119764.63000003</v>
      </c>
      <c r="C76" s="5">
        <v>0</v>
      </c>
      <c r="D76" s="5">
        <f t="shared" si="1"/>
        <v>0</v>
      </c>
    </row>
    <row r="77" spans="1:4" x14ac:dyDescent="0.3">
      <c r="A77" s="5" t="s">
        <v>88</v>
      </c>
      <c r="B77" s="20">
        <v>134734394.66999999</v>
      </c>
      <c r="C77" s="5">
        <v>0</v>
      </c>
      <c r="D77" s="5">
        <f t="shared" si="1"/>
        <v>0</v>
      </c>
    </row>
    <row r="78" spans="1:4" x14ac:dyDescent="0.3">
      <c r="A78" s="5" t="s">
        <v>68</v>
      </c>
      <c r="B78" s="20">
        <v>166100673.44999999</v>
      </c>
      <c r="C78" s="5">
        <v>0</v>
      </c>
      <c r="D78" s="5">
        <f t="shared" si="1"/>
        <v>0</v>
      </c>
    </row>
    <row r="79" spans="1:4" x14ac:dyDescent="0.3">
      <c r="A79" s="21" t="s">
        <v>77</v>
      </c>
      <c r="B79" s="22">
        <v>154162833.44</v>
      </c>
      <c r="C79" s="21">
        <v>0</v>
      </c>
      <c r="D79" s="5">
        <f t="shared" si="1"/>
        <v>0</v>
      </c>
    </row>
    <row r="80" spans="1:4" x14ac:dyDescent="0.3">
      <c r="A80" s="21" t="s">
        <v>75</v>
      </c>
      <c r="B80" s="22">
        <v>141164043.22999999</v>
      </c>
      <c r="C80" s="21">
        <v>0</v>
      </c>
      <c r="D80" s="5">
        <f t="shared" si="1"/>
        <v>0</v>
      </c>
    </row>
    <row r="81" spans="1:4" x14ac:dyDescent="0.3">
      <c r="A81" s="21" t="s">
        <v>74</v>
      </c>
      <c r="B81" s="22">
        <v>179753366.74000001</v>
      </c>
      <c r="C81" s="21">
        <v>0</v>
      </c>
      <c r="D81" s="5">
        <f t="shared" si="1"/>
        <v>0</v>
      </c>
    </row>
    <row r="82" spans="1:4" x14ac:dyDescent="0.3">
      <c r="A82" s="21" t="s">
        <v>72</v>
      </c>
      <c r="B82" s="22">
        <f>143193925.71+2463393.84-921884.67</f>
        <v>144735434.88000003</v>
      </c>
      <c r="C82" s="21">
        <v>0</v>
      </c>
      <c r="D82" s="5">
        <f t="shared" si="1"/>
        <v>0</v>
      </c>
    </row>
    <row r="83" spans="1:4" x14ac:dyDescent="0.3">
      <c r="A83" s="5" t="s">
        <v>82</v>
      </c>
      <c r="B83" s="20">
        <f>92561468.37-916347.18</f>
        <v>91645121.189999998</v>
      </c>
      <c r="C83" s="5">
        <v>2</v>
      </c>
      <c r="D83" s="5">
        <f t="shared" si="1"/>
        <v>2.182331120337078E-8</v>
      </c>
    </row>
    <row r="84" spans="1:4" x14ac:dyDescent="0.3">
      <c r="A84" s="5" t="s">
        <v>85</v>
      </c>
      <c r="B84" s="20">
        <f>115157908.42+1035985.91-11410.23</f>
        <v>116182484.09999999</v>
      </c>
      <c r="C84" s="5">
        <v>0</v>
      </c>
      <c r="D84" s="5">
        <f t="shared" si="1"/>
        <v>0</v>
      </c>
    </row>
    <row r="85" spans="1:4" x14ac:dyDescent="0.3">
      <c r="A85" s="5" t="s">
        <v>86</v>
      </c>
      <c r="B85" s="20">
        <f>129724895.09-451257.3</f>
        <v>129273637.79000001</v>
      </c>
      <c r="C85" s="5">
        <v>0</v>
      </c>
      <c r="D85" s="5">
        <f t="shared" si="1"/>
        <v>0</v>
      </c>
    </row>
    <row r="86" spans="1:4" x14ac:dyDescent="0.3">
      <c r="A86" s="5" t="s">
        <v>81</v>
      </c>
      <c r="B86" s="20">
        <f>162701003.77-700326.95</f>
        <v>162000676.82000002</v>
      </c>
      <c r="C86" s="5">
        <v>1</v>
      </c>
      <c r="D86" s="5">
        <f t="shared" si="1"/>
        <v>6.1728137167667908E-9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718C6-4EC3-4D57-B832-541A3BB92899}">
  <dimension ref="A1:C16"/>
  <sheetViews>
    <sheetView workbookViewId="0">
      <selection activeCell="B20" sqref="B20"/>
    </sheetView>
  </sheetViews>
  <sheetFormatPr defaultColWidth="9.1796875" defaultRowHeight="14" x14ac:dyDescent="0.3"/>
  <cols>
    <col min="1" max="1" width="20.1796875" style="5" bestFit="1" customWidth="1"/>
    <col min="2" max="2" width="36.453125" style="5" bestFit="1" customWidth="1"/>
    <col min="3" max="16384" width="9.1796875" style="5"/>
  </cols>
  <sheetData>
    <row r="1" spans="1:3" x14ac:dyDescent="0.3">
      <c r="A1" s="5" t="s">
        <v>127</v>
      </c>
      <c r="B1" s="5" t="s">
        <v>160</v>
      </c>
      <c r="C1" s="5" t="s">
        <v>3</v>
      </c>
    </row>
    <row r="2" spans="1:3" x14ac:dyDescent="0.3">
      <c r="A2" s="5" t="s">
        <v>114</v>
      </c>
    </row>
    <row r="3" spans="1:3" x14ac:dyDescent="0.3">
      <c r="A3" s="5" t="s">
        <v>162</v>
      </c>
      <c r="B3" s="5">
        <v>0.54269300000000009</v>
      </c>
      <c r="C3" s="5" t="s">
        <v>161</v>
      </c>
    </row>
    <row r="4" spans="1:3" x14ac:dyDescent="0.3">
      <c r="A4" s="5" t="s">
        <v>163</v>
      </c>
      <c r="B4" s="5">
        <v>0.53858349999999999</v>
      </c>
      <c r="C4" s="5" t="s">
        <v>161</v>
      </c>
    </row>
    <row r="5" spans="1:3" x14ac:dyDescent="0.3">
      <c r="A5" s="5" t="s">
        <v>164</v>
      </c>
      <c r="B5" s="5">
        <v>0.49466900000000003</v>
      </c>
      <c r="C5" s="5" t="s">
        <v>161</v>
      </c>
    </row>
    <row r="6" spans="1:3" x14ac:dyDescent="0.3">
      <c r="A6" s="5" t="s">
        <v>165</v>
      </c>
      <c r="B6" s="5">
        <v>0.46463450000000001</v>
      </c>
      <c r="C6" s="5" t="s">
        <v>161</v>
      </c>
    </row>
    <row r="8" spans="1:3" x14ac:dyDescent="0.3">
      <c r="A8" s="5" t="s">
        <v>166</v>
      </c>
    </row>
    <row r="9" spans="1:3" x14ac:dyDescent="0.3">
      <c r="A9" s="5" t="s">
        <v>18</v>
      </c>
      <c r="B9" s="5">
        <v>0.73517299999999997</v>
      </c>
      <c r="C9" s="5" t="s">
        <v>161</v>
      </c>
    </row>
    <row r="10" spans="1:3" x14ac:dyDescent="0.3">
      <c r="A10" s="5" t="s">
        <v>19</v>
      </c>
      <c r="B10" s="5">
        <v>0.78746700000000003</v>
      </c>
      <c r="C10" s="5" t="s">
        <v>161</v>
      </c>
    </row>
    <row r="11" spans="1:3" x14ac:dyDescent="0.3">
      <c r="A11" s="5" t="s">
        <v>17</v>
      </c>
      <c r="B11" s="5">
        <v>0.56798499999999996</v>
      </c>
      <c r="C11" s="5" t="s">
        <v>161</v>
      </c>
    </row>
    <row r="12" spans="1:3" x14ac:dyDescent="0.3">
      <c r="A12" s="5" t="s">
        <v>20</v>
      </c>
      <c r="B12" s="5">
        <v>0.648447</v>
      </c>
      <c r="C12" s="5" t="s">
        <v>161</v>
      </c>
    </row>
    <row r="13" spans="1:3" x14ac:dyDescent="0.3">
      <c r="A13" s="5" t="s">
        <v>16</v>
      </c>
      <c r="B13" s="5">
        <v>0.79913999999999996</v>
      </c>
      <c r="C13" s="5" t="s">
        <v>161</v>
      </c>
    </row>
    <row r="14" spans="1:3" x14ac:dyDescent="0.3">
      <c r="A14" s="5" t="s">
        <v>10</v>
      </c>
      <c r="B14" s="5">
        <v>0.97591300000000003</v>
      </c>
      <c r="C14" s="5" t="s">
        <v>161</v>
      </c>
    </row>
    <row r="15" spans="1:3" x14ac:dyDescent="0.3">
      <c r="A15" s="5" t="s">
        <v>13</v>
      </c>
      <c r="B15" s="5">
        <v>1.126811</v>
      </c>
      <c r="C15" s="5" t="s">
        <v>161</v>
      </c>
    </row>
    <row r="16" spans="1:3" x14ac:dyDescent="0.3">
      <c r="A16" s="5" t="s">
        <v>15</v>
      </c>
      <c r="B16" s="5">
        <v>0.66022000000000003</v>
      </c>
      <c r="C16" s="5" t="s">
        <v>161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04CC-ECD7-4F26-83C5-52279D6FC6BF}">
  <dimension ref="A1:C16"/>
  <sheetViews>
    <sheetView workbookViewId="0">
      <selection activeCell="B13" sqref="B13"/>
    </sheetView>
  </sheetViews>
  <sheetFormatPr defaultColWidth="9.1796875" defaultRowHeight="14" x14ac:dyDescent="0.3"/>
  <cols>
    <col min="1" max="1" width="20.1796875" style="5" bestFit="1" customWidth="1"/>
    <col min="2" max="2" width="36.453125" style="5" bestFit="1" customWidth="1"/>
    <col min="3" max="16384" width="9.1796875" style="5"/>
  </cols>
  <sheetData>
    <row r="1" spans="1:3" x14ac:dyDescent="0.3">
      <c r="A1" s="5" t="s">
        <v>127</v>
      </c>
      <c r="B1" s="5" t="s">
        <v>160</v>
      </c>
      <c r="C1" s="5" t="s">
        <v>3</v>
      </c>
    </row>
    <row r="2" spans="1:3" x14ac:dyDescent="0.3">
      <c r="A2" s="5" t="s">
        <v>114</v>
      </c>
    </row>
    <row r="3" spans="1:3" x14ac:dyDescent="0.3">
      <c r="A3" s="5" t="s">
        <v>80</v>
      </c>
      <c r="B3" s="5">
        <v>0.44437900000000002</v>
      </c>
      <c r="C3" s="5" t="s">
        <v>161</v>
      </c>
    </row>
    <row r="4" spans="1:3" x14ac:dyDescent="0.3">
      <c r="A4" s="5" t="s">
        <v>79</v>
      </c>
      <c r="B4" s="5">
        <v>0.440218</v>
      </c>
      <c r="C4" s="5" t="s">
        <v>161</v>
      </c>
    </row>
    <row r="5" spans="1:3" x14ac:dyDescent="0.3">
      <c r="A5" s="5" t="s">
        <v>66</v>
      </c>
      <c r="B5" s="5">
        <v>0.50313799999999997</v>
      </c>
      <c r="C5" s="5" t="s">
        <v>161</v>
      </c>
    </row>
    <row r="6" spans="1:3" x14ac:dyDescent="0.3">
      <c r="A6" s="5" t="s">
        <v>64</v>
      </c>
      <c r="B6" s="5">
        <v>0.44106800000000002</v>
      </c>
      <c r="C6" s="5" t="s">
        <v>161</v>
      </c>
    </row>
    <row r="8" spans="1:3" x14ac:dyDescent="0.3">
      <c r="A8" s="5" t="s">
        <v>166</v>
      </c>
    </row>
    <row r="9" spans="1:3" x14ac:dyDescent="0.3">
      <c r="A9" s="5" t="s">
        <v>55</v>
      </c>
      <c r="B9" s="5">
        <v>0.79059800000000002</v>
      </c>
      <c r="C9" s="5" t="s">
        <v>161</v>
      </c>
    </row>
    <row r="10" spans="1:3" x14ac:dyDescent="0.3">
      <c r="A10" s="5" t="s">
        <v>57</v>
      </c>
      <c r="B10" s="5">
        <v>0.54142299999999999</v>
      </c>
      <c r="C10" s="5" t="s">
        <v>161</v>
      </c>
    </row>
    <row r="11" spans="1:3" x14ac:dyDescent="0.3">
      <c r="A11" s="5" t="s">
        <v>38</v>
      </c>
      <c r="B11" s="5">
        <v>0.852047</v>
      </c>
      <c r="C11" s="5" t="s">
        <v>161</v>
      </c>
    </row>
    <row r="12" spans="1:3" x14ac:dyDescent="0.3">
      <c r="A12" s="5" t="s">
        <v>59</v>
      </c>
      <c r="B12" s="5">
        <v>0.71267800000000003</v>
      </c>
      <c r="C12" s="5" t="s">
        <v>161</v>
      </c>
    </row>
    <row r="13" spans="1:3" x14ac:dyDescent="0.3">
      <c r="A13" s="5" t="s">
        <v>8</v>
      </c>
      <c r="B13" s="5">
        <v>0.55928100000000003</v>
      </c>
      <c r="C13" s="5" t="s">
        <v>161</v>
      </c>
    </row>
    <row r="14" spans="1:3" x14ac:dyDescent="0.3">
      <c r="A14" s="5" t="s">
        <v>9</v>
      </c>
      <c r="B14" s="5">
        <v>0.66646000000000005</v>
      </c>
      <c r="C14" s="5" t="s">
        <v>161</v>
      </c>
    </row>
    <row r="15" spans="1:3" x14ac:dyDescent="0.3">
      <c r="A15" s="5" t="s">
        <v>6</v>
      </c>
      <c r="B15" s="5">
        <v>0.699855</v>
      </c>
      <c r="C15" s="5" t="s">
        <v>161</v>
      </c>
    </row>
    <row r="16" spans="1:3" x14ac:dyDescent="0.3">
      <c r="A16" s="5" t="s">
        <v>7</v>
      </c>
      <c r="B16" s="5">
        <v>0.74315900000000001</v>
      </c>
      <c r="C16" s="5" t="s">
        <v>161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14A3-208B-44D6-A6D8-C22F8E7DC319}">
  <dimension ref="A1:C16"/>
  <sheetViews>
    <sheetView workbookViewId="0">
      <selection activeCell="B19" sqref="A1:XFD1048576"/>
    </sheetView>
  </sheetViews>
  <sheetFormatPr defaultColWidth="8.81640625" defaultRowHeight="14" x14ac:dyDescent="0.3"/>
  <cols>
    <col min="1" max="1" width="20.1796875" style="5" bestFit="1" customWidth="1"/>
    <col min="2" max="2" width="36.453125" style="5" bestFit="1" customWidth="1"/>
    <col min="3" max="16384" width="8.81640625" style="5"/>
  </cols>
  <sheetData>
    <row r="1" spans="1:3" x14ac:dyDescent="0.3">
      <c r="A1" s="5" t="s">
        <v>127</v>
      </c>
      <c r="B1" s="5" t="s">
        <v>160</v>
      </c>
      <c r="C1" s="5" t="s">
        <v>3</v>
      </c>
    </row>
    <row r="2" spans="1:3" x14ac:dyDescent="0.3">
      <c r="A2" s="5" t="s">
        <v>114</v>
      </c>
    </row>
    <row r="3" spans="1:3" x14ac:dyDescent="0.3">
      <c r="A3" s="5" t="s">
        <v>87</v>
      </c>
      <c r="B3" s="5">
        <v>0.45934599999999998</v>
      </c>
      <c r="C3" s="5" t="s">
        <v>161</v>
      </c>
    </row>
    <row r="4" spans="1:3" x14ac:dyDescent="0.3">
      <c r="A4" s="5" t="s">
        <v>78</v>
      </c>
      <c r="B4" s="5">
        <v>0.66360699999999995</v>
      </c>
      <c r="C4" s="5" t="s">
        <v>161</v>
      </c>
    </row>
    <row r="5" spans="1:3" x14ac:dyDescent="0.3">
      <c r="A5" s="5" t="s">
        <v>93</v>
      </c>
      <c r="B5" s="5">
        <v>0.41756900000000002</v>
      </c>
      <c r="C5" s="5" t="s">
        <v>161</v>
      </c>
    </row>
    <row r="6" spans="1:3" x14ac:dyDescent="0.3">
      <c r="A6" s="5" t="s">
        <v>63</v>
      </c>
      <c r="B6" s="5">
        <v>0.46609600000000001</v>
      </c>
      <c r="C6" s="5" t="s">
        <v>161</v>
      </c>
    </row>
    <row r="8" spans="1:3" x14ac:dyDescent="0.3">
      <c r="A8" s="5" t="s">
        <v>166</v>
      </c>
    </row>
    <row r="9" spans="1:3" x14ac:dyDescent="0.3">
      <c r="A9" s="5" t="s">
        <v>56</v>
      </c>
      <c r="B9" s="5">
        <v>0.81212499999999999</v>
      </c>
      <c r="C9" s="5" t="s">
        <v>161</v>
      </c>
    </row>
    <row r="10" spans="1:3" x14ac:dyDescent="0.3">
      <c r="A10" s="5" t="s">
        <v>58</v>
      </c>
      <c r="B10" s="5">
        <v>0.73111099999999996</v>
      </c>
      <c r="C10" s="5" t="s">
        <v>161</v>
      </c>
    </row>
    <row r="11" spans="1:3" x14ac:dyDescent="0.3">
      <c r="A11" s="5" t="s">
        <v>39</v>
      </c>
      <c r="B11" s="5">
        <v>0.50478699999999999</v>
      </c>
      <c r="C11" s="5" t="s">
        <v>161</v>
      </c>
    </row>
    <row r="12" spans="1:3" x14ac:dyDescent="0.3">
      <c r="A12" s="5" t="s">
        <v>60</v>
      </c>
      <c r="B12" s="5">
        <v>0.55438100000000001</v>
      </c>
      <c r="C12" s="5" t="s">
        <v>161</v>
      </c>
    </row>
    <row r="13" spans="1:3" x14ac:dyDescent="0.3">
      <c r="A13" s="5" t="s">
        <v>29</v>
      </c>
      <c r="B13" s="5">
        <v>0.88297199999999998</v>
      </c>
      <c r="C13" s="5" t="s">
        <v>161</v>
      </c>
    </row>
    <row r="14" spans="1:3" x14ac:dyDescent="0.3">
      <c r="A14" s="5" t="s">
        <v>33</v>
      </c>
      <c r="B14" s="5">
        <v>0.85620200000000002</v>
      </c>
      <c r="C14" s="5" t="s">
        <v>161</v>
      </c>
    </row>
    <row r="15" spans="1:3" x14ac:dyDescent="0.3">
      <c r="A15" s="5" t="s">
        <v>11</v>
      </c>
      <c r="B15" s="5">
        <v>1.0945069999999999</v>
      </c>
      <c r="C15" s="5" t="s">
        <v>161</v>
      </c>
    </row>
    <row r="16" spans="1:3" x14ac:dyDescent="0.3">
      <c r="A16" s="5" t="s">
        <v>25</v>
      </c>
      <c r="B16" s="5">
        <v>0.40124100000000001</v>
      </c>
      <c r="C16" s="5"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78703-0E19-417A-9074-2E7571DF7E1E}">
  <dimension ref="A1:L90"/>
  <sheetViews>
    <sheetView workbookViewId="0">
      <selection activeCell="K15" sqref="K15"/>
    </sheetView>
  </sheetViews>
  <sheetFormatPr defaultColWidth="8.81640625" defaultRowHeight="14" x14ac:dyDescent="0.3"/>
  <cols>
    <col min="1" max="1" width="25.36328125" style="5" bestFit="1" customWidth="1"/>
    <col min="2" max="2" width="13.453125" style="5" bestFit="1" customWidth="1"/>
    <col min="3" max="3" width="12" style="5" bestFit="1" customWidth="1"/>
    <col min="4" max="4" width="22.81640625" style="5" bestFit="1" customWidth="1"/>
    <col min="5" max="7" width="8.81640625" style="5"/>
    <col min="8" max="8" width="16.1796875" style="5" customWidth="1"/>
    <col min="9" max="9" width="24.81640625" style="5" bestFit="1" customWidth="1"/>
    <col min="10" max="10" width="8.81640625" style="5"/>
    <col min="11" max="11" width="19.1796875" style="5" customWidth="1"/>
    <col min="12" max="12" width="12.36328125" style="5" bestFit="1" customWidth="1"/>
    <col min="13" max="16384" width="8.81640625" style="5"/>
  </cols>
  <sheetData>
    <row r="1" spans="1:12" x14ac:dyDescent="0.3">
      <c r="A1" s="16" t="s">
        <v>95</v>
      </c>
      <c r="B1" s="16" t="s">
        <v>96</v>
      </c>
      <c r="C1" s="16" t="s">
        <v>97</v>
      </c>
      <c r="D1" s="17" t="s">
        <v>117</v>
      </c>
      <c r="H1" s="5" t="s">
        <v>114</v>
      </c>
      <c r="I1" s="5" t="s">
        <v>116</v>
      </c>
      <c r="K1" s="5" t="s">
        <v>115</v>
      </c>
      <c r="L1" s="5" t="s">
        <v>116</v>
      </c>
    </row>
    <row r="2" spans="1:12" x14ac:dyDescent="0.3">
      <c r="A2" s="18" t="s">
        <v>59</v>
      </c>
      <c r="B2" s="19">
        <f>320880634.62-285524.96</f>
        <v>320595109.66000003</v>
      </c>
      <c r="C2" s="18">
        <v>4</v>
      </c>
      <c r="D2" s="18">
        <f>C2/B2</f>
        <v>1.2476796680529877E-8</v>
      </c>
      <c r="H2" s="5" t="s">
        <v>109</v>
      </c>
      <c r="I2" s="5">
        <v>7.4943804250236707E-9</v>
      </c>
      <c r="K2" s="5" t="s">
        <v>101</v>
      </c>
      <c r="L2" s="5">
        <v>9.1013217940290628E-9</v>
      </c>
    </row>
    <row r="3" spans="1:12" x14ac:dyDescent="0.3">
      <c r="A3" s="18" t="s">
        <v>20</v>
      </c>
      <c r="B3" s="19">
        <v>61494990.039999999</v>
      </c>
      <c r="C3" s="18">
        <v>1</v>
      </c>
      <c r="D3" s="18">
        <f t="shared" ref="D3:D66" si="0">C3/B3</f>
        <v>1.6261487307332523E-8</v>
      </c>
      <c r="H3" s="5" t="s">
        <v>110</v>
      </c>
      <c r="I3" s="5">
        <v>5.5664945082476686E-9</v>
      </c>
      <c r="K3" s="5" t="s">
        <v>102</v>
      </c>
      <c r="L3" s="5">
        <v>0</v>
      </c>
    </row>
    <row r="4" spans="1:12" x14ac:dyDescent="0.3">
      <c r="A4" s="18" t="s">
        <v>60</v>
      </c>
      <c r="B4" s="19">
        <v>167280652.5</v>
      </c>
      <c r="C4" s="18">
        <v>0</v>
      </c>
      <c r="D4" s="18">
        <f t="shared" si="0"/>
        <v>0</v>
      </c>
      <c r="H4" s="5" t="s">
        <v>111</v>
      </c>
      <c r="I4" s="5">
        <v>0</v>
      </c>
      <c r="K4" s="5" t="s">
        <v>103</v>
      </c>
      <c r="L4" s="5">
        <v>0</v>
      </c>
    </row>
    <row r="5" spans="1:12" x14ac:dyDescent="0.3">
      <c r="A5" s="18" t="s">
        <v>57</v>
      </c>
      <c r="B5" s="20">
        <f>302316957.85-259053.67</f>
        <v>302057904.18000001</v>
      </c>
      <c r="C5" s="5">
        <v>0</v>
      </c>
      <c r="D5" s="5">
        <f t="shared" si="0"/>
        <v>0</v>
      </c>
      <c r="H5" s="5" t="s">
        <v>112</v>
      </c>
      <c r="I5" s="5">
        <v>4.3001111811161328E-9</v>
      </c>
      <c r="K5" s="5" t="s">
        <v>104</v>
      </c>
      <c r="L5" s="5">
        <v>1.2267784380104763E-8</v>
      </c>
    </row>
    <row r="6" spans="1:12" x14ac:dyDescent="0.3">
      <c r="A6" s="18" t="s">
        <v>19</v>
      </c>
      <c r="B6" s="20">
        <v>104571902.77</v>
      </c>
      <c r="C6" s="5">
        <v>0</v>
      </c>
      <c r="D6" s="5">
        <f t="shared" si="0"/>
        <v>0</v>
      </c>
      <c r="K6" s="5" t="s">
        <v>105</v>
      </c>
      <c r="L6" s="5">
        <v>2.3910031179168181E-8</v>
      </c>
    </row>
    <row r="7" spans="1:12" x14ac:dyDescent="0.3">
      <c r="A7" s="18" t="s">
        <v>58</v>
      </c>
      <c r="B7" s="20">
        <v>94072701.5</v>
      </c>
      <c r="C7" s="5">
        <v>0</v>
      </c>
      <c r="D7" s="5">
        <f t="shared" si="0"/>
        <v>0</v>
      </c>
      <c r="K7" s="5" t="s">
        <v>106</v>
      </c>
      <c r="L7" s="5">
        <v>2.8512732546499456E-8</v>
      </c>
    </row>
    <row r="8" spans="1:12" x14ac:dyDescent="0.3">
      <c r="A8" s="18" t="s">
        <v>55</v>
      </c>
      <c r="B8" s="19">
        <f>240884735.91+4773.4-2953161.99</f>
        <v>237936347.31999999</v>
      </c>
      <c r="C8" s="18">
        <v>0</v>
      </c>
      <c r="D8" s="18">
        <f t="shared" si="0"/>
        <v>0</v>
      </c>
      <c r="K8" s="5" t="s">
        <v>107</v>
      </c>
      <c r="L8" s="5">
        <v>8.8760124463899615E-9</v>
      </c>
    </row>
    <row r="9" spans="1:12" x14ac:dyDescent="0.3">
      <c r="A9" s="18" t="s">
        <v>18</v>
      </c>
      <c r="B9" s="19">
        <v>61828016.289999999</v>
      </c>
      <c r="C9" s="18">
        <v>0</v>
      </c>
      <c r="D9" s="18">
        <f t="shared" si="0"/>
        <v>0</v>
      </c>
      <c r="K9" s="5" t="s">
        <v>108</v>
      </c>
      <c r="L9" s="5">
        <v>4.5702315267765336E-9</v>
      </c>
    </row>
    <row r="10" spans="1:12" x14ac:dyDescent="0.3">
      <c r="A10" s="18" t="s">
        <v>56</v>
      </c>
      <c r="B10" s="19">
        <v>183028268.44999999</v>
      </c>
      <c r="C10" s="18">
        <v>0</v>
      </c>
      <c r="D10" s="18">
        <f t="shared" si="0"/>
        <v>0</v>
      </c>
    </row>
    <row r="11" spans="1:12" x14ac:dyDescent="0.3">
      <c r="A11" s="18" t="s">
        <v>38</v>
      </c>
      <c r="B11" s="20">
        <f>227898977.02-1131324.13</f>
        <v>226767652.89000002</v>
      </c>
      <c r="C11" s="5">
        <v>1</v>
      </c>
      <c r="D11" s="5">
        <f t="shared" si="0"/>
        <v>4.4098000188989828E-9</v>
      </c>
    </row>
    <row r="12" spans="1:12" x14ac:dyDescent="0.3">
      <c r="A12" s="18" t="s">
        <v>17</v>
      </c>
      <c r="B12" s="20">
        <v>58848978.689999998</v>
      </c>
      <c r="C12" s="5">
        <v>4</v>
      </c>
      <c r="D12" s="5">
        <f t="shared" si="0"/>
        <v>6.7970593356783366E-8</v>
      </c>
    </row>
    <row r="13" spans="1:12" x14ac:dyDescent="0.3">
      <c r="A13" s="18" t="s">
        <v>39</v>
      </c>
      <c r="B13" s="20">
        <f>115303309.13+6651617.86</f>
        <v>121954926.98999999</v>
      </c>
      <c r="C13" s="5">
        <v>0</v>
      </c>
      <c r="D13" s="5">
        <f t="shared" si="0"/>
        <v>0</v>
      </c>
    </row>
    <row r="14" spans="1:12" x14ac:dyDescent="0.3">
      <c r="A14" s="18" t="s">
        <v>7</v>
      </c>
      <c r="B14" s="19">
        <f>249629553.05-1767282</f>
        <v>247862271.05000001</v>
      </c>
      <c r="C14" s="18">
        <v>3</v>
      </c>
      <c r="D14" s="18">
        <f t="shared" si="0"/>
        <v>1.2103495974967586E-8</v>
      </c>
    </row>
    <row r="15" spans="1:12" x14ac:dyDescent="0.3">
      <c r="A15" s="18" t="s">
        <v>13</v>
      </c>
      <c r="B15" s="19">
        <v>49046437.68</v>
      </c>
      <c r="C15" s="18">
        <v>6</v>
      </c>
      <c r="D15" s="18">
        <f t="shared" si="0"/>
        <v>1.22333043617695E-7</v>
      </c>
      <c r="K15" s="5" t="s">
        <v>113</v>
      </c>
    </row>
    <row r="16" spans="1:12" x14ac:dyDescent="0.3">
      <c r="A16" s="18" t="s">
        <v>25</v>
      </c>
      <c r="B16" s="19">
        <v>121325793.98</v>
      </c>
      <c r="C16" s="18">
        <v>1</v>
      </c>
      <c r="D16" s="18">
        <f t="shared" si="0"/>
        <v>8.2422703960614131E-9</v>
      </c>
    </row>
    <row r="17" spans="1:4" x14ac:dyDescent="0.3">
      <c r="A17" s="18" t="s">
        <v>6</v>
      </c>
      <c r="B17" s="20">
        <f>810.6+9833649.53+252882191.53-722203.38-1703192.42-1899158.07</f>
        <v>258392097.79000002</v>
      </c>
      <c r="C17" s="5">
        <v>8</v>
      </c>
      <c r="D17" s="5">
        <f t="shared" si="0"/>
        <v>3.0960699140659272E-8</v>
      </c>
    </row>
    <row r="18" spans="1:4" x14ac:dyDescent="0.3">
      <c r="A18" s="18" t="s">
        <v>10</v>
      </c>
      <c r="B18" s="20">
        <v>73469793.079999998</v>
      </c>
      <c r="C18" s="5">
        <v>4</v>
      </c>
      <c r="D18" s="5">
        <f t="shared" si="0"/>
        <v>5.4444144080336099E-8</v>
      </c>
    </row>
    <row r="19" spans="1:4" x14ac:dyDescent="0.3">
      <c r="A19" s="18" t="s">
        <v>11</v>
      </c>
      <c r="B19" s="20">
        <f>156514187.81+2632630.4</f>
        <v>159146818.21000001</v>
      </c>
      <c r="C19" s="5">
        <v>2</v>
      </c>
      <c r="D19" s="5">
        <f t="shared" si="0"/>
        <v>1.2567012162071171E-8</v>
      </c>
    </row>
    <row r="20" spans="1:4" x14ac:dyDescent="0.3">
      <c r="A20" s="18" t="s">
        <v>9</v>
      </c>
      <c r="B20" s="19">
        <f>237812139.76-1570718.84</f>
        <v>236241420.91999999</v>
      </c>
      <c r="C20" s="18">
        <v>0</v>
      </c>
      <c r="D20" s="18">
        <f t="shared" si="0"/>
        <v>0</v>
      </c>
    </row>
    <row r="21" spans="1:4" x14ac:dyDescent="0.3">
      <c r="A21" s="18" t="s">
        <v>16</v>
      </c>
      <c r="B21" s="19">
        <f>45507010.56-31112.32-19601.37-18787.28-14689.88-6404.72-6384.98</f>
        <v>45410030.010000005</v>
      </c>
      <c r="C21" s="18">
        <v>2</v>
      </c>
      <c r="D21" s="18">
        <f t="shared" si="0"/>
        <v>4.404313319237112E-8</v>
      </c>
    </row>
    <row r="22" spans="1:4" x14ac:dyDescent="0.3">
      <c r="A22" s="18" t="s">
        <v>33</v>
      </c>
      <c r="B22" s="19">
        <f>152078103.99+13667805.11+1613249.73+923499.3+718706.51</f>
        <v>169001364.64000002</v>
      </c>
      <c r="C22" s="18">
        <v>2</v>
      </c>
      <c r="D22" s="18">
        <f t="shared" si="0"/>
        <v>1.1834223967719553E-8</v>
      </c>
    </row>
    <row r="23" spans="1:4" x14ac:dyDescent="0.3">
      <c r="A23" s="18" t="s">
        <v>8</v>
      </c>
      <c r="B23" s="20">
        <f>189608717.74+4522554.18-239731.49</f>
        <v>193891540.43000001</v>
      </c>
      <c r="C23" s="5">
        <v>1</v>
      </c>
      <c r="D23" s="5">
        <f t="shared" si="0"/>
        <v>5.1575225911469123E-9</v>
      </c>
    </row>
    <row r="24" spans="1:4" x14ac:dyDescent="0.3">
      <c r="A24" s="18" t="s">
        <v>15</v>
      </c>
      <c r="B24" s="20">
        <f>73595535.68-6358012.03-32388.02-11362.94</f>
        <v>67193772.690000013</v>
      </c>
      <c r="C24" s="5">
        <v>1</v>
      </c>
      <c r="D24" s="5">
        <f t="shared" si="0"/>
        <v>1.4882331501365798E-8</v>
      </c>
    </row>
    <row r="25" spans="1:4" x14ac:dyDescent="0.3">
      <c r="A25" s="18" t="s">
        <v>29</v>
      </c>
      <c r="B25" s="20">
        <f>168489225.62+8040052.18</f>
        <v>176529277.80000001</v>
      </c>
      <c r="C25" s="5">
        <v>0</v>
      </c>
      <c r="D25" s="5">
        <f t="shared" si="0"/>
        <v>0</v>
      </c>
    </row>
    <row r="26" spans="1:4" x14ac:dyDescent="0.3">
      <c r="A26" s="18" t="s">
        <v>64</v>
      </c>
      <c r="B26" s="19">
        <v>295246638.11000001</v>
      </c>
      <c r="C26" s="18">
        <v>0</v>
      </c>
      <c r="D26" s="18">
        <f t="shared" si="0"/>
        <v>0</v>
      </c>
    </row>
    <row r="27" spans="1:4" x14ac:dyDescent="0.3">
      <c r="A27" s="18" t="s">
        <v>165</v>
      </c>
      <c r="B27" s="19">
        <v>197679233.01999998</v>
      </c>
      <c r="C27" s="18">
        <v>0</v>
      </c>
      <c r="D27" s="18">
        <v>0</v>
      </c>
    </row>
    <row r="28" spans="1:4" x14ac:dyDescent="0.3">
      <c r="A28" s="18" t="s">
        <v>63</v>
      </c>
      <c r="B28" s="19">
        <f>169138634.39+5102053.48</f>
        <v>174240687.86999997</v>
      </c>
      <c r="C28" s="18">
        <v>5</v>
      </c>
      <c r="D28" s="18">
        <f t="shared" si="0"/>
        <v>2.8695938136622101E-8</v>
      </c>
    </row>
    <row r="29" spans="1:4" x14ac:dyDescent="0.3">
      <c r="A29" s="18" t="s">
        <v>66</v>
      </c>
      <c r="B29" s="20">
        <f>344188720.72-2151623.06-778881.79-489322.79-467343.84-132382.25</f>
        <v>340169166.99000001</v>
      </c>
      <c r="C29" s="5">
        <v>1</v>
      </c>
      <c r="D29" s="5">
        <f t="shared" si="0"/>
        <v>2.9397138160655138E-9</v>
      </c>
    </row>
    <row r="30" spans="1:4" x14ac:dyDescent="0.3">
      <c r="A30" s="18" t="s">
        <v>164</v>
      </c>
      <c r="B30" s="20">
        <v>244666341.36000001</v>
      </c>
      <c r="C30" s="5">
        <v>1</v>
      </c>
      <c r="D30" s="5">
        <v>4.0871988947944757E-9</v>
      </c>
    </row>
    <row r="31" spans="1:4" x14ac:dyDescent="0.3">
      <c r="A31" s="18" t="s">
        <v>93</v>
      </c>
      <c r="B31" s="20">
        <f>134678820.46-441809.45-344151.98-143269.69</f>
        <v>133749589.34000002</v>
      </c>
      <c r="C31" s="5">
        <v>2</v>
      </c>
      <c r="D31" s="5">
        <f t="shared" si="0"/>
        <v>1.4953316940030911E-8</v>
      </c>
    </row>
    <row r="32" spans="1:4" x14ac:dyDescent="0.3">
      <c r="A32" s="18" t="s">
        <v>79</v>
      </c>
      <c r="B32" s="19">
        <f>346162780.93-1686453.71-1067062.6-374128.42-203000.51-173106.04</f>
        <v>342659029.64999998</v>
      </c>
      <c r="C32" s="18">
        <v>0</v>
      </c>
      <c r="D32" s="18">
        <f t="shared" si="0"/>
        <v>0</v>
      </c>
    </row>
    <row r="33" spans="1:4" x14ac:dyDescent="0.3">
      <c r="A33" s="18" t="s">
        <v>111</v>
      </c>
      <c r="B33" s="19">
        <v>237283562.17000002</v>
      </c>
      <c r="C33" s="18">
        <v>0</v>
      </c>
      <c r="D33" s="18">
        <v>0</v>
      </c>
    </row>
    <row r="34" spans="1:4" x14ac:dyDescent="0.3">
      <c r="A34" s="18" t="s">
        <v>78</v>
      </c>
      <c r="B34" s="19">
        <f>167545769.79+4166496.75+1176356.53</f>
        <v>172888623.06999999</v>
      </c>
      <c r="C34" s="18">
        <v>0</v>
      </c>
      <c r="D34" s="18">
        <f t="shared" si="0"/>
        <v>0</v>
      </c>
    </row>
    <row r="35" spans="1:4" x14ac:dyDescent="0.3">
      <c r="A35" s="18" t="s">
        <v>80</v>
      </c>
      <c r="B35" s="20">
        <v>260877136.43000001</v>
      </c>
      <c r="C35" s="5">
        <v>1</v>
      </c>
      <c r="D35" s="5">
        <f t="shared" si="0"/>
        <v>3.8332220817991289E-9</v>
      </c>
    </row>
    <row r="36" spans="1:4" x14ac:dyDescent="0.3">
      <c r="A36" s="18" t="s">
        <v>162</v>
      </c>
      <c r="B36" s="20">
        <v>256482569.78999996</v>
      </c>
      <c r="C36" s="5">
        <v>1</v>
      </c>
      <c r="D36" s="5">
        <v>3.8989004235990356E-9</v>
      </c>
    </row>
    <row r="37" spans="1:4" x14ac:dyDescent="0.3">
      <c r="A37" s="18" t="s">
        <v>87</v>
      </c>
      <c r="B37" s="20">
        <v>180296673.72999999</v>
      </c>
      <c r="C37" s="5">
        <v>1</v>
      </c>
      <c r="D37" s="5">
        <f t="shared" si="0"/>
        <v>5.5464140259045035E-9</v>
      </c>
    </row>
    <row r="39" spans="1:4" x14ac:dyDescent="0.3">
      <c r="A39" s="21" t="s">
        <v>51</v>
      </c>
      <c r="B39" s="22">
        <v>151784731.84</v>
      </c>
      <c r="C39" s="21">
        <v>0</v>
      </c>
      <c r="D39" s="5">
        <f t="shared" si="0"/>
        <v>0</v>
      </c>
    </row>
    <row r="40" spans="1:4" x14ac:dyDescent="0.3">
      <c r="A40" s="21" t="s">
        <v>52</v>
      </c>
      <c r="B40" s="22">
        <v>221233663</v>
      </c>
      <c r="C40" s="21">
        <v>0</v>
      </c>
      <c r="D40" s="5">
        <f t="shared" si="0"/>
        <v>0</v>
      </c>
    </row>
    <row r="41" spans="1:4" x14ac:dyDescent="0.3">
      <c r="A41" s="21" t="s">
        <v>53</v>
      </c>
      <c r="B41" s="22">
        <f>184816466.4+32633144.49</f>
        <v>217449610.89000002</v>
      </c>
      <c r="C41" s="21">
        <v>0</v>
      </c>
      <c r="D41" s="5">
        <f t="shared" si="0"/>
        <v>0</v>
      </c>
    </row>
    <row r="42" spans="1:4" x14ac:dyDescent="0.3">
      <c r="A42" s="21" t="s">
        <v>54</v>
      </c>
      <c r="B42" s="22">
        <v>126712659.16</v>
      </c>
      <c r="C42" s="21">
        <v>0</v>
      </c>
      <c r="D42" s="5">
        <f t="shared" si="0"/>
        <v>0</v>
      </c>
    </row>
    <row r="43" spans="1:4" x14ac:dyDescent="0.3">
      <c r="A43" s="21" t="s">
        <v>47</v>
      </c>
      <c r="B43" s="20">
        <f>93301609.74-94799.7+5536989.52</f>
        <v>98743799.559999987</v>
      </c>
      <c r="C43" s="5">
        <v>0</v>
      </c>
      <c r="D43" s="5">
        <f t="shared" si="0"/>
        <v>0</v>
      </c>
    </row>
    <row r="44" spans="1:4" x14ac:dyDescent="0.3">
      <c r="A44" s="21" t="s">
        <v>48</v>
      </c>
      <c r="B44" s="20">
        <f>180540561.11+390823.56</f>
        <v>180931384.67000002</v>
      </c>
      <c r="C44" s="5">
        <v>0</v>
      </c>
      <c r="D44" s="5">
        <f t="shared" si="0"/>
        <v>0</v>
      </c>
    </row>
    <row r="45" spans="1:4" x14ac:dyDescent="0.3">
      <c r="A45" s="21" t="s">
        <v>49</v>
      </c>
      <c r="B45" s="20">
        <f>190369402.29+6552541.19</f>
        <v>196921943.47999999</v>
      </c>
      <c r="C45" s="5">
        <v>0</v>
      </c>
      <c r="D45" s="5">
        <f t="shared" si="0"/>
        <v>0</v>
      </c>
    </row>
    <row r="46" spans="1:4" x14ac:dyDescent="0.3">
      <c r="A46" s="21" t="s">
        <v>50</v>
      </c>
      <c r="B46" s="20">
        <f>101304214.42-60991.86-54815.25-49201.46-178341.68-27012.21</f>
        <v>100933851.96000001</v>
      </c>
      <c r="C46" s="5">
        <v>0</v>
      </c>
      <c r="D46" s="5">
        <f t="shared" si="0"/>
        <v>0</v>
      </c>
    </row>
    <row r="47" spans="1:4" x14ac:dyDescent="0.3">
      <c r="A47" s="21" t="s">
        <v>43</v>
      </c>
      <c r="B47" s="22">
        <v>173540114.61000001</v>
      </c>
      <c r="C47" s="21">
        <v>0</v>
      </c>
      <c r="D47" s="5">
        <f t="shared" si="0"/>
        <v>0</v>
      </c>
    </row>
    <row r="48" spans="1:4" x14ac:dyDescent="0.3">
      <c r="A48" s="21" t="s">
        <v>44</v>
      </c>
      <c r="B48" s="22">
        <v>355221362.54000002</v>
      </c>
      <c r="C48" s="21">
        <v>0</v>
      </c>
      <c r="D48" s="5">
        <f t="shared" si="0"/>
        <v>0</v>
      </c>
    </row>
    <row r="49" spans="1:4" x14ac:dyDescent="0.3">
      <c r="A49" s="21" t="s">
        <v>45</v>
      </c>
      <c r="B49" s="22">
        <v>224010577.31</v>
      </c>
      <c r="C49" s="21">
        <v>0</v>
      </c>
      <c r="D49" s="5">
        <f t="shared" si="0"/>
        <v>0</v>
      </c>
    </row>
    <row r="50" spans="1:4" x14ac:dyDescent="0.3">
      <c r="A50" s="21" t="s">
        <v>46</v>
      </c>
      <c r="B50" s="22">
        <v>137272176.50999999</v>
      </c>
      <c r="C50" s="21">
        <v>0</v>
      </c>
      <c r="D50" s="5">
        <f t="shared" si="0"/>
        <v>0</v>
      </c>
    </row>
    <row r="51" spans="1:4" x14ac:dyDescent="0.3">
      <c r="A51" s="5" t="s">
        <v>40</v>
      </c>
      <c r="B51" s="20">
        <v>153736802.69999999</v>
      </c>
      <c r="C51" s="5">
        <v>0</v>
      </c>
      <c r="D51" s="5">
        <f t="shared" si="0"/>
        <v>0</v>
      </c>
    </row>
    <row r="52" spans="1:4" x14ac:dyDescent="0.3">
      <c r="A52" s="5" t="s">
        <v>98</v>
      </c>
      <c r="B52" s="20">
        <f>211870275.55-7284797.33-922405.07-706555.35</f>
        <v>202956517.80000001</v>
      </c>
      <c r="C52" s="5">
        <v>0</v>
      </c>
      <c r="D52" s="5">
        <f t="shared" si="0"/>
        <v>0</v>
      </c>
    </row>
    <row r="53" spans="1:4" x14ac:dyDescent="0.3">
      <c r="A53" s="5" t="s">
        <v>41</v>
      </c>
      <c r="B53" s="20">
        <v>218996482.19</v>
      </c>
      <c r="C53" s="5">
        <v>0</v>
      </c>
      <c r="D53" s="5">
        <f t="shared" si="0"/>
        <v>0</v>
      </c>
    </row>
    <row r="54" spans="1:4" x14ac:dyDescent="0.3">
      <c r="A54" s="5" t="s">
        <v>42</v>
      </c>
      <c r="B54" s="20">
        <f>182519404.43-1844153.23</f>
        <v>180675251.20000002</v>
      </c>
      <c r="C54" s="5">
        <v>0</v>
      </c>
      <c r="D54" s="5">
        <f t="shared" si="0"/>
        <v>0</v>
      </c>
    </row>
    <row r="55" spans="1:4" x14ac:dyDescent="0.3">
      <c r="A55" s="21" t="s">
        <v>99</v>
      </c>
      <c r="B55" s="22">
        <v>100894128.68000001</v>
      </c>
      <c r="C55" s="21">
        <v>0</v>
      </c>
      <c r="D55" s="5">
        <f t="shared" si="0"/>
        <v>0</v>
      </c>
    </row>
    <row r="56" spans="1:4" x14ac:dyDescent="0.3">
      <c r="A56" s="21" t="s">
        <v>26</v>
      </c>
      <c r="B56" s="22">
        <f>311905405.77-1254278.09</f>
        <v>310651127.68000001</v>
      </c>
      <c r="C56" s="21">
        <v>0</v>
      </c>
      <c r="D56" s="5">
        <f t="shared" si="0"/>
        <v>0</v>
      </c>
    </row>
    <row r="57" spans="1:4" x14ac:dyDescent="0.3">
      <c r="A57" s="21" t="s">
        <v>27</v>
      </c>
      <c r="B57" s="22">
        <v>134342232</v>
      </c>
      <c r="C57" s="21">
        <v>0</v>
      </c>
      <c r="D57" s="5">
        <f t="shared" si="0"/>
        <v>0</v>
      </c>
    </row>
    <row r="58" spans="1:4" x14ac:dyDescent="0.3">
      <c r="A58" s="21" t="s">
        <v>28</v>
      </c>
      <c r="B58" s="22">
        <v>99544850.129999995</v>
      </c>
      <c r="C58" s="21">
        <v>0</v>
      </c>
      <c r="D58" s="5">
        <f t="shared" si="0"/>
        <v>0</v>
      </c>
    </row>
    <row r="59" spans="1:4" x14ac:dyDescent="0.3">
      <c r="A59" s="5" t="s">
        <v>94</v>
      </c>
      <c r="B59" s="20">
        <v>289315777.68000001</v>
      </c>
      <c r="C59" s="5">
        <v>6</v>
      </c>
      <c r="D59" s="5">
        <f t="shared" si="0"/>
        <v>2.0738585527942922E-8</v>
      </c>
    </row>
    <row r="60" spans="1:4" x14ac:dyDescent="0.3">
      <c r="A60" s="5" t="s">
        <v>22</v>
      </c>
      <c r="B60" s="20">
        <v>247291955.78999999</v>
      </c>
      <c r="C60" s="5">
        <v>6</v>
      </c>
      <c r="D60" s="5">
        <f t="shared" si="0"/>
        <v>2.4262819147644221E-8</v>
      </c>
    </row>
    <row r="61" spans="1:4" x14ac:dyDescent="0.3">
      <c r="A61" s="5" t="s">
        <v>23</v>
      </c>
      <c r="B61" s="20">
        <v>154488633.63</v>
      </c>
      <c r="C61" s="5">
        <v>0</v>
      </c>
      <c r="D61" s="5">
        <f t="shared" si="0"/>
        <v>0</v>
      </c>
    </row>
    <row r="62" spans="1:4" x14ac:dyDescent="0.3">
      <c r="A62" s="5" t="s">
        <v>24</v>
      </c>
      <c r="B62" s="20">
        <f>91854651.23+1596308.69</f>
        <v>93450959.920000002</v>
      </c>
      <c r="C62" s="5">
        <v>0</v>
      </c>
      <c r="D62" s="5">
        <f t="shared" si="0"/>
        <v>0</v>
      </c>
    </row>
    <row r="63" spans="1:4" x14ac:dyDescent="0.3">
      <c r="A63" s="21" t="s">
        <v>37</v>
      </c>
      <c r="B63" s="22">
        <f>125785995.16-63472.22-19427.91</f>
        <v>125703095.03</v>
      </c>
      <c r="C63" s="21">
        <v>0</v>
      </c>
      <c r="D63" s="5">
        <f t="shared" si="0"/>
        <v>0</v>
      </c>
    </row>
    <row r="64" spans="1:4" x14ac:dyDescent="0.3">
      <c r="A64" s="21" t="s">
        <v>34</v>
      </c>
      <c r="B64" s="22">
        <f>243823124.74-183429.49-302121.68-304905.67</f>
        <v>243032667.90000001</v>
      </c>
      <c r="C64" s="21">
        <v>0</v>
      </c>
      <c r="D64" s="5">
        <f t="shared" si="0"/>
        <v>0</v>
      </c>
    </row>
    <row r="65" spans="1:4" x14ac:dyDescent="0.3">
      <c r="A65" s="21" t="s">
        <v>35</v>
      </c>
      <c r="B65" s="22">
        <f>180210620.52-128302.98-35100.6</f>
        <v>180047216.94000003</v>
      </c>
      <c r="C65" s="21">
        <v>0</v>
      </c>
      <c r="D65" s="5">
        <f t="shared" si="0"/>
        <v>0</v>
      </c>
    </row>
    <row r="66" spans="1:4" x14ac:dyDescent="0.3">
      <c r="A66" s="21" t="s">
        <v>36</v>
      </c>
      <c r="B66" s="22">
        <v>140876859.69999999</v>
      </c>
      <c r="C66" s="21">
        <v>0</v>
      </c>
      <c r="D66" s="5">
        <f t="shared" si="0"/>
        <v>0</v>
      </c>
    </row>
    <row r="67" spans="1:4" x14ac:dyDescent="0.3">
      <c r="A67" s="5" t="s">
        <v>100</v>
      </c>
      <c r="B67" s="20">
        <f>87863720.67-68355.9-111053.58</f>
        <v>87684311.189999998</v>
      </c>
      <c r="C67" s="5">
        <v>0</v>
      </c>
      <c r="D67" s="5">
        <f t="shared" ref="D67:D86" si="1">C67/B67</f>
        <v>0</v>
      </c>
    </row>
    <row r="68" spans="1:4" x14ac:dyDescent="0.3">
      <c r="A68" s="5" t="s">
        <v>30</v>
      </c>
      <c r="B68" s="20">
        <f>178691028.97-119385.42</f>
        <v>178571643.55000001</v>
      </c>
      <c r="C68" s="5">
        <v>0</v>
      </c>
      <c r="D68" s="5">
        <f t="shared" si="1"/>
        <v>0</v>
      </c>
    </row>
    <row r="69" spans="1:4" x14ac:dyDescent="0.3">
      <c r="A69" s="5" t="s">
        <v>31</v>
      </c>
      <c r="B69" s="20">
        <v>153342968.09999999</v>
      </c>
      <c r="C69" s="5">
        <v>0</v>
      </c>
      <c r="D69" s="5">
        <f t="shared" si="1"/>
        <v>0</v>
      </c>
    </row>
    <row r="70" spans="1:4" x14ac:dyDescent="0.3">
      <c r="A70" s="5" t="s">
        <v>32</v>
      </c>
      <c r="B70" s="20">
        <v>91682593.920000002</v>
      </c>
      <c r="C70" s="5">
        <v>0</v>
      </c>
      <c r="D70" s="5">
        <f t="shared" si="1"/>
        <v>0</v>
      </c>
    </row>
    <row r="71" spans="1:4" x14ac:dyDescent="0.3">
      <c r="A71" s="21" t="s">
        <v>92</v>
      </c>
      <c r="B71" s="22">
        <f>85109490.52+2416992.11</f>
        <v>87526482.629999995</v>
      </c>
      <c r="C71" s="5">
        <v>0</v>
      </c>
      <c r="D71" s="5">
        <f t="shared" si="1"/>
        <v>0</v>
      </c>
    </row>
    <row r="72" spans="1:4" x14ac:dyDescent="0.3">
      <c r="A72" s="21" t="s">
        <v>62</v>
      </c>
      <c r="B72" s="22">
        <v>186592964.27000001</v>
      </c>
      <c r="C72" s="21">
        <v>0</v>
      </c>
      <c r="D72" s="5">
        <f t="shared" si="1"/>
        <v>0</v>
      </c>
    </row>
    <row r="73" spans="1:4" x14ac:dyDescent="0.3">
      <c r="A73" s="21" t="s">
        <v>90</v>
      </c>
      <c r="B73" s="22">
        <f>142534123.52-548067.01</f>
        <v>141986056.51000002</v>
      </c>
      <c r="C73" s="21">
        <v>0</v>
      </c>
      <c r="D73" s="5">
        <f t="shared" si="1"/>
        <v>0</v>
      </c>
    </row>
    <row r="74" spans="1:4" x14ac:dyDescent="0.3">
      <c r="A74" s="21" t="s">
        <v>65</v>
      </c>
      <c r="B74" s="22">
        <f>109452689.4-1702162.68</f>
        <v>107750526.72</v>
      </c>
      <c r="C74" s="21">
        <v>0</v>
      </c>
      <c r="D74" s="5">
        <f t="shared" si="1"/>
        <v>0</v>
      </c>
    </row>
    <row r="75" spans="1:4" x14ac:dyDescent="0.3">
      <c r="A75" s="5" t="s">
        <v>67</v>
      </c>
      <c r="B75" s="20">
        <f>113722576.65-12668.7-134332.89-15946.52-26144.83</f>
        <v>113533483.71000001</v>
      </c>
      <c r="C75" s="5">
        <v>0</v>
      </c>
      <c r="D75" s="5">
        <f t="shared" si="1"/>
        <v>0</v>
      </c>
    </row>
    <row r="76" spans="1:4" x14ac:dyDescent="0.3">
      <c r="A76" s="5" t="s">
        <v>69</v>
      </c>
      <c r="B76" s="20">
        <f>269835671.8-1715907.17</f>
        <v>268119764.63000003</v>
      </c>
      <c r="C76" s="5">
        <v>0</v>
      </c>
      <c r="D76" s="5">
        <f t="shared" si="1"/>
        <v>0</v>
      </c>
    </row>
    <row r="77" spans="1:4" x14ac:dyDescent="0.3">
      <c r="A77" s="5" t="s">
        <v>88</v>
      </c>
      <c r="B77" s="20">
        <v>134734394.66999999</v>
      </c>
      <c r="C77" s="5">
        <v>0</v>
      </c>
      <c r="D77" s="5">
        <f t="shared" si="1"/>
        <v>0</v>
      </c>
    </row>
    <row r="78" spans="1:4" x14ac:dyDescent="0.3">
      <c r="A78" s="5" t="s">
        <v>68</v>
      </c>
      <c r="B78" s="20">
        <v>166100673.44999999</v>
      </c>
      <c r="C78" s="5">
        <v>0</v>
      </c>
      <c r="D78" s="5">
        <f t="shared" si="1"/>
        <v>0</v>
      </c>
    </row>
    <row r="79" spans="1:4" x14ac:dyDescent="0.3">
      <c r="A79" s="21" t="s">
        <v>77</v>
      </c>
      <c r="B79" s="22">
        <v>154162833.44</v>
      </c>
      <c r="C79" s="21">
        <v>0</v>
      </c>
      <c r="D79" s="5">
        <f t="shared" si="1"/>
        <v>0</v>
      </c>
    </row>
    <row r="80" spans="1:4" x14ac:dyDescent="0.3">
      <c r="A80" s="21" t="s">
        <v>75</v>
      </c>
      <c r="B80" s="22">
        <v>141164043.22999999</v>
      </c>
      <c r="C80" s="21">
        <v>0</v>
      </c>
      <c r="D80" s="5">
        <f t="shared" si="1"/>
        <v>0</v>
      </c>
    </row>
    <row r="81" spans="1:4" x14ac:dyDescent="0.3">
      <c r="A81" s="21" t="s">
        <v>74</v>
      </c>
      <c r="B81" s="22">
        <v>179753366.74000001</v>
      </c>
      <c r="C81" s="21">
        <v>0</v>
      </c>
      <c r="D81" s="5">
        <f t="shared" si="1"/>
        <v>0</v>
      </c>
    </row>
    <row r="82" spans="1:4" x14ac:dyDescent="0.3">
      <c r="A82" s="21" t="s">
        <v>72</v>
      </c>
      <c r="B82" s="22">
        <f>143193925.71+2463393.84-921884.67</f>
        <v>144735434.88000003</v>
      </c>
      <c r="C82" s="21">
        <v>0</v>
      </c>
      <c r="D82" s="5">
        <f t="shared" si="1"/>
        <v>0</v>
      </c>
    </row>
    <row r="83" spans="1:4" x14ac:dyDescent="0.3">
      <c r="A83" s="5" t="s">
        <v>82</v>
      </c>
      <c r="B83" s="20">
        <f>92561468.37-916347.18</f>
        <v>91645121.189999998</v>
      </c>
      <c r="C83" s="5">
        <v>2</v>
      </c>
      <c r="D83" s="5">
        <f t="shared" si="1"/>
        <v>2.182331120337078E-8</v>
      </c>
    </row>
    <row r="84" spans="1:4" x14ac:dyDescent="0.3">
      <c r="A84" s="5" t="s">
        <v>85</v>
      </c>
      <c r="B84" s="20">
        <f>115157908.42+1035985.91-11410.23</f>
        <v>116182484.09999999</v>
      </c>
      <c r="C84" s="5">
        <v>0</v>
      </c>
      <c r="D84" s="5">
        <f t="shared" si="1"/>
        <v>0</v>
      </c>
    </row>
    <row r="85" spans="1:4" x14ac:dyDescent="0.3">
      <c r="A85" s="5" t="s">
        <v>86</v>
      </c>
      <c r="B85" s="20">
        <f>129724895.09-451257.3</f>
        <v>129273637.79000001</v>
      </c>
      <c r="C85" s="5">
        <v>0</v>
      </c>
      <c r="D85" s="5">
        <f t="shared" si="1"/>
        <v>0</v>
      </c>
    </row>
    <row r="86" spans="1:4" x14ac:dyDescent="0.3">
      <c r="A86" s="5" t="s">
        <v>81</v>
      </c>
      <c r="B86" s="20">
        <f>162701003.77-700326.95</f>
        <v>162000676.82000002</v>
      </c>
      <c r="C86" s="5">
        <v>1</v>
      </c>
      <c r="D86" s="5">
        <f t="shared" si="1"/>
        <v>6.1728137167667908E-9</v>
      </c>
    </row>
    <row r="87" spans="1:4" x14ac:dyDescent="0.3">
      <c r="A87" s="5" t="s">
        <v>82</v>
      </c>
      <c r="B87" s="20">
        <f>92561468.37-916347.18</f>
        <v>91645121.189999998</v>
      </c>
      <c r="C87" s="5">
        <v>2</v>
      </c>
      <c r="D87" s="5">
        <f t="shared" ref="D87:D90" si="2">C87/B87</f>
        <v>2.182331120337078E-8</v>
      </c>
    </row>
    <row r="88" spans="1:4" x14ac:dyDescent="0.3">
      <c r="A88" s="5" t="s">
        <v>85</v>
      </c>
      <c r="B88" s="20">
        <f>115157908.42+1035985.91-11410.23</f>
        <v>116182484.09999999</v>
      </c>
      <c r="C88" s="5">
        <v>0</v>
      </c>
      <c r="D88" s="5">
        <f t="shared" si="2"/>
        <v>0</v>
      </c>
    </row>
    <row r="89" spans="1:4" x14ac:dyDescent="0.3">
      <c r="A89" s="5" t="s">
        <v>86</v>
      </c>
      <c r="B89" s="20">
        <f>129724895.09-451257.3</f>
        <v>129273637.79000001</v>
      </c>
      <c r="C89" s="5">
        <v>0</v>
      </c>
      <c r="D89" s="5">
        <f t="shared" si="2"/>
        <v>0</v>
      </c>
    </row>
    <row r="90" spans="1:4" x14ac:dyDescent="0.3">
      <c r="A90" s="5" t="s">
        <v>81</v>
      </c>
      <c r="B90" s="20">
        <f>162701003.77-700326.95</f>
        <v>162000676.82000002</v>
      </c>
      <c r="C90" s="5">
        <v>1</v>
      </c>
      <c r="D90" s="5">
        <f t="shared" si="2"/>
        <v>6.1728137167667908E-9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F33AF-63E0-4A56-9B55-5506227D7075}">
  <dimension ref="A1:J9"/>
  <sheetViews>
    <sheetView workbookViewId="0">
      <selection activeCell="B13" sqref="B13"/>
    </sheetView>
  </sheetViews>
  <sheetFormatPr defaultColWidth="8.81640625" defaultRowHeight="14" x14ac:dyDescent="0.3"/>
  <cols>
    <col min="1" max="1" width="32.453125" style="5" bestFit="1" customWidth="1"/>
    <col min="2" max="2" width="13.453125" style="5" bestFit="1" customWidth="1"/>
    <col min="3" max="3" width="11.90625" style="5" bestFit="1" customWidth="1"/>
    <col min="4" max="4" width="22.7265625" style="5" bestFit="1" customWidth="1"/>
    <col min="5" max="6" width="8.81640625" style="5"/>
    <col min="7" max="7" width="33.453125" style="5" bestFit="1" customWidth="1"/>
    <col min="8" max="8" width="13.453125" style="5" bestFit="1" customWidth="1"/>
    <col min="9" max="9" width="11.90625" style="5" bestFit="1" customWidth="1"/>
    <col min="10" max="10" width="18.54296875" style="5" bestFit="1" customWidth="1"/>
    <col min="11" max="16384" width="8.81640625" style="5"/>
  </cols>
  <sheetData>
    <row r="1" spans="1:10" x14ac:dyDescent="0.3">
      <c r="A1" s="16" t="s">
        <v>118</v>
      </c>
      <c r="B1" s="16" t="s">
        <v>96</v>
      </c>
      <c r="C1" s="16" t="s">
        <v>97</v>
      </c>
      <c r="D1" s="17" t="s">
        <v>117</v>
      </c>
      <c r="G1" s="16" t="s">
        <v>119</v>
      </c>
      <c r="H1" s="16" t="s">
        <v>96</v>
      </c>
      <c r="I1" s="16" t="s">
        <v>97</v>
      </c>
      <c r="J1" s="17" t="s">
        <v>117</v>
      </c>
    </row>
    <row r="2" spans="1:10" x14ac:dyDescent="0.3">
      <c r="A2" s="18" t="s">
        <v>64</v>
      </c>
      <c r="B2" s="19">
        <v>295246638.11000001</v>
      </c>
      <c r="C2" s="18">
        <v>0</v>
      </c>
      <c r="D2" s="18">
        <f t="shared" ref="D2:D5" si="0">C2/B2</f>
        <v>0</v>
      </c>
      <c r="G2" s="18" t="s">
        <v>59</v>
      </c>
      <c r="H2" s="19">
        <f>320880634.62-285524.96</f>
        <v>320595109.66000003</v>
      </c>
      <c r="I2" s="18">
        <v>4</v>
      </c>
      <c r="J2" s="18">
        <f t="shared" ref="J2:J9" si="1">I2/H2</f>
        <v>1.2476796680529877E-8</v>
      </c>
    </row>
    <row r="3" spans="1:10" x14ac:dyDescent="0.3">
      <c r="A3" s="18" t="s">
        <v>66</v>
      </c>
      <c r="B3" s="20">
        <f>344188720.72-2151623.06-778881.79-489322.79-467343.84-132382.25</f>
        <v>340169166.99000001</v>
      </c>
      <c r="C3" s="5">
        <v>1</v>
      </c>
      <c r="D3" s="5">
        <f t="shared" si="0"/>
        <v>2.9397138160655138E-9</v>
      </c>
      <c r="G3" s="18" t="s">
        <v>57</v>
      </c>
      <c r="H3" s="20">
        <f>302316957.85-259053.67</f>
        <v>302057904.18000001</v>
      </c>
      <c r="I3" s="5">
        <v>0</v>
      </c>
      <c r="J3" s="5">
        <f t="shared" si="1"/>
        <v>0</v>
      </c>
    </row>
    <row r="4" spans="1:10" x14ac:dyDescent="0.3">
      <c r="A4" s="18" t="s">
        <v>79</v>
      </c>
      <c r="B4" s="19">
        <f>346162780.93-1686453.71-1067062.6-374128.42-203000.51-173106.04</f>
        <v>342659029.64999998</v>
      </c>
      <c r="C4" s="18">
        <v>0</v>
      </c>
      <c r="D4" s="18">
        <f t="shared" si="0"/>
        <v>0</v>
      </c>
      <c r="G4" s="18" t="s">
        <v>55</v>
      </c>
      <c r="H4" s="19">
        <f>240884735.91+4773.4-2953161.99</f>
        <v>237936347.31999999</v>
      </c>
      <c r="I4" s="18">
        <v>0</v>
      </c>
      <c r="J4" s="18">
        <f t="shared" si="1"/>
        <v>0</v>
      </c>
    </row>
    <row r="5" spans="1:10" x14ac:dyDescent="0.3">
      <c r="A5" s="18" t="s">
        <v>80</v>
      </c>
      <c r="B5" s="20">
        <v>260877136.43000001</v>
      </c>
      <c r="C5" s="5">
        <v>1</v>
      </c>
      <c r="D5" s="5">
        <f t="shared" si="0"/>
        <v>3.8332220817991289E-9</v>
      </c>
      <c r="G5" s="18" t="s">
        <v>38</v>
      </c>
      <c r="H5" s="20">
        <f>227898977.02-1131324.13</f>
        <v>226767652.89000002</v>
      </c>
      <c r="I5" s="5">
        <v>1</v>
      </c>
      <c r="J5" s="5">
        <f t="shared" si="1"/>
        <v>4.4098000188989828E-9</v>
      </c>
    </row>
    <row r="6" spans="1:10" x14ac:dyDescent="0.3">
      <c r="G6" s="18" t="s">
        <v>7</v>
      </c>
      <c r="H6" s="19">
        <f>249629553.05-1767282</f>
        <v>247862271.05000001</v>
      </c>
      <c r="I6" s="18">
        <v>3</v>
      </c>
      <c r="J6" s="18">
        <f t="shared" si="1"/>
        <v>1.2103495974967586E-8</v>
      </c>
    </row>
    <row r="7" spans="1:10" x14ac:dyDescent="0.3">
      <c r="G7" s="18" t="s">
        <v>6</v>
      </c>
      <c r="H7" s="20">
        <f>810.6+9833649.53+252882191.53-722203.38-1703192.42-1899158.07</f>
        <v>258392097.79000002</v>
      </c>
      <c r="I7" s="5">
        <v>8</v>
      </c>
      <c r="J7" s="5">
        <f t="shared" si="1"/>
        <v>3.0960699140659272E-8</v>
      </c>
    </row>
    <row r="8" spans="1:10" x14ac:dyDescent="0.3">
      <c r="G8" s="18" t="s">
        <v>9</v>
      </c>
      <c r="H8" s="19">
        <f>237812139.76-1570718.84</f>
        <v>236241420.91999999</v>
      </c>
      <c r="I8" s="18">
        <v>0</v>
      </c>
      <c r="J8" s="18">
        <f t="shared" si="1"/>
        <v>0</v>
      </c>
    </row>
    <row r="9" spans="1:10" x14ac:dyDescent="0.3">
      <c r="G9" s="18" t="s">
        <v>8</v>
      </c>
      <c r="H9" s="20">
        <f>189608717.74+4522554.18-239731.49</f>
        <v>193891540.43000001</v>
      </c>
      <c r="I9" s="5">
        <v>1</v>
      </c>
      <c r="J9" s="5">
        <f t="shared" si="1"/>
        <v>5.1575225911469123E-9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5F55D-621C-48A0-AD88-DAB9A1E7D5FE}">
  <dimension ref="A1:N90"/>
  <sheetViews>
    <sheetView workbookViewId="0">
      <selection activeCell="D35" sqref="D35"/>
    </sheetView>
  </sheetViews>
  <sheetFormatPr defaultColWidth="8.81640625" defaultRowHeight="14" x14ac:dyDescent="0.3"/>
  <cols>
    <col min="1" max="1" width="20.1796875" style="5" bestFit="1" customWidth="1"/>
    <col min="2" max="2" width="23" style="5" bestFit="1" customWidth="1"/>
    <col min="3" max="3" width="29.36328125" style="5" bestFit="1" customWidth="1"/>
    <col min="4" max="4" width="31" style="5" bestFit="1" customWidth="1"/>
    <col min="5" max="16384" width="8.81640625" style="5"/>
  </cols>
  <sheetData>
    <row r="1" spans="1:14" x14ac:dyDescent="0.3">
      <c r="A1" s="23" t="s">
        <v>127</v>
      </c>
      <c r="B1" s="24" t="s">
        <v>134</v>
      </c>
      <c r="C1" s="24" t="s">
        <v>135</v>
      </c>
      <c r="D1" s="23" t="s">
        <v>136</v>
      </c>
      <c r="H1" s="5" t="s">
        <v>137</v>
      </c>
    </row>
    <row r="2" spans="1:14" x14ac:dyDescent="0.3">
      <c r="A2" s="5" t="s">
        <v>59</v>
      </c>
      <c r="B2" s="5">
        <v>7</v>
      </c>
      <c r="C2" s="5">
        <v>6</v>
      </c>
      <c r="D2" s="5">
        <v>1</v>
      </c>
      <c r="H2" s="3" t="s">
        <v>131</v>
      </c>
      <c r="I2" s="3" t="s">
        <v>104</v>
      </c>
      <c r="J2" s="3" t="s">
        <v>103</v>
      </c>
      <c r="K2" s="3" t="s">
        <v>102</v>
      </c>
      <c r="L2" s="3" t="s">
        <v>101</v>
      </c>
      <c r="M2" s="3" t="s">
        <v>111</v>
      </c>
      <c r="N2" s="3" t="s">
        <v>112</v>
      </c>
    </row>
    <row r="3" spans="1:14" x14ac:dyDescent="0.3">
      <c r="A3" s="5" t="s">
        <v>20</v>
      </c>
      <c r="B3" s="5">
        <v>1</v>
      </c>
      <c r="C3" s="5">
        <v>1</v>
      </c>
      <c r="D3" s="5">
        <v>0</v>
      </c>
      <c r="H3" s="2" t="s">
        <v>129</v>
      </c>
      <c r="I3" s="1">
        <v>12</v>
      </c>
      <c r="J3" s="1">
        <v>15</v>
      </c>
      <c r="K3" s="1">
        <v>1</v>
      </c>
      <c r="L3" s="1">
        <v>7</v>
      </c>
      <c r="M3" s="1">
        <v>1</v>
      </c>
      <c r="N3" s="1">
        <v>4</v>
      </c>
    </row>
    <row r="4" spans="1:14" x14ac:dyDescent="0.3">
      <c r="A4" s="5" t="s">
        <v>21</v>
      </c>
      <c r="B4" s="5">
        <v>0</v>
      </c>
      <c r="C4" s="5">
        <v>0</v>
      </c>
      <c r="D4" s="5">
        <v>0</v>
      </c>
      <c r="H4" s="2" t="s">
        <v>130</v>
      </c>
      <c r="I4" s="1">
        <v>3</v>
      </c>
      <c r="J4" s="1">
        <v>2</v>
      </c>
      <c r="K4" s="1">
        <v>0</v>
      </c>
      <c r="L4" s="1">
        <v>1</v>
      </c>
      <c r="M4" s="1">
        <v>2</v>
      </c>
      <c r="N4" s="1">
        <v>6</v>
      </c>
    </row>
    <row r="5" spans="1:14" x14ac:dyDescent="0.3">
      <c r="A5" s="5" t="s">
        <v>38</v>
      </c>
      <c r="B5" s="5">
        <v>2</v>
      </c>
      <c r="C5" s="5">
        <v>2</v>
      </c>
      <c r="D5" s="5">
        <v>0</v>
      </c>
    </row>
    <row r="6" spans="1:14" x14ac:dyDescent="0.3">
      <c r="A6" s="5" t="s">
        <v>17</v>
      </c>
      <c r="B6" s="5">
        <v>9</v>
      </c>
      <c r="C6" s="5">
        <v>7</v>
      </c>
      <c r="D6" s="5">
        <v>2</v>
      </c>
    </row>
    <row r="7" spans="1:14" x14ac:dyDescent="0.3">
      <c r="A7" s="5" t="s">
        <v>39</v>
      </c>
      <c r="B7" s="5">
        <v>0</v>
      </c>
      <c r="C7" s="5">
        <v>0</v>
      </c>
      <c r="D7" s="5">
        <v>0</v>
      </c>
    </row>
    <row r="8" spans="1:14" x14ac:dyDescent="0.3">
      <c r="A8" s="5" t="s">
        <v>57</v>
      </c>
      <c r="B8" s="5">
        <v>1</v>
      </c>
      <c r="C8" s="5">
        <v>1</v>
      </c>
      <c r="D8" s="5">
        <v>0</v>
      </c>
    </row>
    <row r="9" spans="1:14" x14ac:dyDescent="0.3">
      <c r="A9" s="5" t="s">
        <v>19</v>
      </c>
      <c r="B9" s="5">
        <v>0</v>
      </c>
      <c r="C9" s="5">
        <v>0</v>
      </c>
      <c r="D9" s="5">
        <v>0</v>
      </c>
    </row>
    <row r="10" spans="1:14" x14ac:dyDescent="0.3">
      <c r="A10" s="5" t="s">
        <v>58</v>
      </c>
      <c r="B10" s="5">
        <v>0</v>
      </c>
      <c r="C10" s="5">
        <v>0</v>
      </c>
      <c r="D10" s="5">
        <v>0</v>
      </c>
    </row>
    <row r="11" spans="1:14" x14ac:dyDescent="0.3">
      <c r="A11" s="5" t="s">
        <v>55</v>
      </c>
      <c r="B11" s="5">
        <v>8</v>
      </c>
      <c r="C11" s="5">
        <v>7</v>
      </c>
      <c r="D11" s="5">
        <v>1</v>
      </c>
    </row>
    <row r="12" spans="1:14" x14ac:dyDescent="0.3">
      <c r="A12" s="5" t="s">
        <v>18</v>
      </c>
      <c r="B12" s="5">
        <v>1</v>
      </c>
      <c r="C12" s="5">
        <v>0</v>
      </c>
      <c r="D12" s="5">
        <v>1</v>
      </c>
    </row>
    <row r="13" spans="1:14" x14ac:dyDescent="0.3">
      <c r="A13" s="5" t="s">
        <v>56</v>
      </c>
      <c r="B13" s="5">
        <v>1</v>
      </c>
      <c r="C13" s="5">
        <v>1</v>
      </c>
      <c r="D13" s="5">
        <v>0</v>
      </c>
    </row>
    <row r="14" spans="1:14" x14ac:dyDescent="0.3">
      <c r="A14" s="5" t="s">
        <v>64</v>
      </c>
      <c r="B14" s="5">
        <v>3</v>
      </c>
      <c r="C14" s="5">
        <v>3</v>
      </c>
      <c r="D14" s="5">
        <v>0</v>
      </c>
      <c r="H14" s="5" t="s">
        <v>133</v>
      </c>
    </row>
    <row r="15" spans="1:14" x14ac:dyDescent="0.3">
      <c r="A15" s="5" t="s">
        <v>63</v>
      </c>
      <c r="B15" s="5">
        <v>10</v>
      </c>
      <c r="C15" s="5">
        <v>9</v>
      </c>
      <c r="D15" s="5">
        <v>1</v>
      </c>
      <c r="H15" s="3" t="s">
        <v>131</v>
      </c>
      <c r="I15" s="3" t="s">
        <v>104</v>
      </c>
      <c r="J15" s="3" t="s">
        <v>103</v>
      </c>
      <c r="K15" s="3" t="s">
        <v>102</v>
      </c>
      <c r="L15" s="3" t="s">
        <v>101</v>
      </c>
      <c r="M15" s="3" t="s">
        <v>111</v>
      </c>
      <c r="N15" s="3" t="s">
        <v>112</v>
      </c>
    </row>
    <row r="16" spans="1:14" x14ac:dyDescent="0.3">
      <c r="A16" s="5" t="s">
        <v>91</v>
      </c>
      <c r="B16" s="5">
        <v>1</v>
      </c>
      <c r="C16" s="5">
        <v>1</v>
      </c>
      <c r="D16" s="5">
        <v>0</v>
      </c>
      <c r="H16" s="2" t="s">
        <v>129</v>
      </c>
      <c r="I16" s="1">
        <v>80</v>
      </c>
      <c r="J16" s="1">
        <v>88.235294117647101</v>
      </c>
      <c r="K16" s="1">
        <v>100</v>
      </c>
      <c r="L16" s="1">
        <v>87.5</v>
      </c>
      <c r="M16" s="1">
        <v>33.3333333333333</v>
      </c>
      <c r="N16" s="1">
        <v>40</v>
      </c>
    </row>
    <row r="17" spans="1:14" x14ac:dyDescent="0.3">
      <c r="A17" s="5" t="s">
        <v>89</v>
      </c>
      <c r="B17" s="5">
        <v>3</v>
      </c>
      <c r="C17" s="5">
        <v>3</v>
      </c>
      <c r="D17" s="5">
        <v>0</v>
      </c>
      <c r="H17" s="2" t="s">
        <v>130</v>
      </c>
      <c r="I17" s="1">
        <v>20</v>
      </c>
      <c r="J17" s="1">
        <v>11.764705882352899</v>
      </c>
      <c r="K17" s="1">
        <v>0</v>
      </c>
      <c r="L17" s="1">
        <v>12.5</v>
      </c>
      <c r="M17" s="1">
        <v>66.6666666666667</v>
      </c>
      <c r="N17" s="1">
        <v>60</v>
      </c>
    </row>
    <row r="18" spans="1:14" x14ac:dyDescent="0.3">
      <c r="A18" s="5" t="s">
        <v>7</v>
      </c>
      <c r="B18" s="5">
        <v>12</v>
      </c>
      <c r="C18" s="5">
        <v>11</v>
      </c>
      <c r="D18" s="5">
        <v>1</v>
      </c>
    </row>
    <row r="19" spans="1:14" x14ac:dyDescent="0.3">
      <c r="A19" s="5" t="s">
        <v>13</v>
      </c>
      <c r="B19" s="5">
        <v>3</v>
      </c>
      <c r="C19" s="5">
        <v>3</v>
      </c>
      <c r="D19" s="5">
        <v>0</v>
      </c>
    </row>
    <row r="20" spans="1:14" x14ac:dyDescent="0.3">
      <c r="A20" s="5" t="s">
        <v>25</v>
      </c>
      <c r="B20" s="5">
        <v>4</v>
      </c>
      <c r="C20" s="5">
        <v>3</v>
      </c>
      <c r="D20" s="5">
        <v>1</v>
      </c>
    </row>
    <row r="21" spans="1:14" x14ac:dyDescent="0.3">
      <c r="A21" s="5" t="s">
        <v>6</v>
      </c>
      <c r="B21" s="5">
        <v>17</v>
      </c>
      <c r="C21" s="5">
        <v>15</v>
      </c>
      <c r="D21" s="5">
        <v>2</v>
      </c>
    </row>
    <row r="22" spans="1:14" x14ac:dyDescent="0.3">
      <c r="A22" s="5" t="s">
        <v>10</v>
      </c>
      <c r="B22" s="5">
        <v>3</v>
      </c>
      <c r="C22" s="5">
        <v>1</v>
      </c>
      <c r="D22" s="5">
        <v>2</v>
      </c>
    </row>
    <row r="23" spans="1:14" x14ac:dyDescent="0.3">
      <c r="A23" s="5" t="s">
        <v>128</v>
      </c>
      <c r="B23" s="5">
        <v>6</v>
      </c>
      <c r="C23" s="5">
        <v>5</v>
      </c>
      <c r="D23" s="5">
        <v>1</v>
      </c>
    </row>
    <row r="24" spans="1:14" x14ac:dyDescent="0.3">
      <c r="A24" s="5" t="s">
        <v>9</v>
      </c>
      <c r="B24" s="5">
        <v>3</v>
      </c>
      <c r="C24" s="5">
        <v>3</v>
      </c>
      <c r="D24" s="5">
        <v>0</v>
      </c>
    </row>
    <row r="25" spans="1:14" x14ac:dyDescent="0.3">
      <c r="A25" s="5" t="s">
        <v>9</v>
      </c>
      <c r="B25" s="5">
        <v>1</v>
      </c>
      <c r="C25" s="5">
        <v>1</v>
      </c>
      <c r="D25" s="5">
        <v>0</v>
      </c>
    </row>
    <row r="26" spans="1:14" x14ac:dyDescent="0.3">
      <c r="A26" s="5" t="s">
        <v>33</v>
      </c>
      <c r="B26" s="5">
        <v>0</v>
      </c>
      <c r="C26" s="5">
        <v>0</v>
      </c>
      <c r="D26" s="5">
        <v>0</v>
      </c>
    </row>
    <row r="27" spans="1:14" x14ac:dyDescent="0.3">
      <c r="A27" s="5" t="s">
        <v>66</v>
      </c>
      <c r="B27" s="5">
        <v>0</v>
      </c>
      <c r="C27" s="5">
        <v>0</v>
      </c>
      <c r="D27" s="5">
        <v>0</v>
      </c>
    </row>
    <row r="28" spans="1:14" x14ac:dyDescent="0.3">
      <c r="A28" s="5" t="s">
        <v>93</v>
      </c>
      <c r="B28" s="5">
        <v>3</v>
      </c>
      <c r="C28" s="5">
        <v>1</v>
      </c>
      <c r="D28" s="5">
        <v>2</v>
      </c>
    </row>
    <row r="29" spans="1:14" x14ac:dyDescent="0.3">
      <c r="A29" s="5" t="s">
        <v>70</v>
      </c>
      <c r="B29" s="5">
        <v>0</v>
      </c>
      <c r="C29" s="5">
        <v>0</v>
      </c>
      <c r="D29" s="5">
        <v>0</v>
      </c>
    </row>
    <row r="30" spans="1:14" x14ac:dyDescent="0.3">
      <c r="A30" s="5" t="s">
        <v>71</v>
      </c>
      <c r="B30" s="5">
        <v>1</v>
      </c>
      <c r="C30" s="5">
        <v>1</v>
      </c>
      <c r="D30" s="5">
        <v>0</v>
      </c>
    </row>
    <row r="31" spans="1:14" x14ac:dyDescent="0.3">
      <c r="A31" s="5" t="s">
        <v>8</v>
      </c>
      <c r="B31" s="5">
        <v>6</v>
      </c>
      <c r="C31" s="5">
        <v>6</v>
      </c>
      <c r="D31" s="5">
        <v>0</v>
      </c>
    </row>
    <row r="32" spans="1:14" x14ac:dyDescent="0.3">
      <c r="A32" s="5" t="s">
        <v>15</v>
      </c>
      <c r="B32" s="5">
        <v>4</v>
      </c>
      <c r="C32" s="5">
        <v>4</v>
      </c>
      <c r="D32" s="5">
        <v>0</v>
      </c>
    </row>
    <row r="33" spans="1:4" x14ac:dyDescent="0.3">
      <c r="A33" s="5" t="s">
        <v>29</v>
      </c>
      <c r="B33" s="5">
        <v>0</v>
      </c>
      <c r="C33" s="5">
        <v>0</v>
      </c>
      <c r="D33" s="5">
        <v>0</v>
      </c>
    </row>
    <row r="34" spans="1:4" x14ac:dyDescent="0.3">
      <c r="A34" s="5" t="s">
        <v>79</v>
      </c>
      <c r="B34" s="5">
        <v>0</v>
      </c>
      <c r="C34" s="5">
        <v>0</v>
      </c>
      <c r="D34" s="5">
        <v>0</v>
      </c>
    </row>
    <row r="35" spans="1:4" x14ac:dyDescent="0.3">
      <c r="A35" s="5" t="s">
        <v>78</v>
      </c>
      <c r="B35" s="5">
        <v>2</v>
      </c>
      <c r="C35" s="5">
        <v>0</v>
      </c>
      <c r="D35" s="5">
        <v>2</v>
      </c>
    </row>
    <row r="36" spans="1:4" x14ac:dyDescent="0.3">
      <c r="A36" s="5" t="s">
        <v>76</v>
      </c>
      <c r="B36" s="5">
        <v>0</v>
      </c>
      <c r="C36" s="5">
        <v>0</v>
      </c>
      <c r="D36" s="5">
        <v>0</v>
      </c>
    </row>
    <row r="37" spans="1:4" x14ac:dyDescent="0.3">
      <c r="A37" s="5" t="s">
        <v>73</v>
      </c>
      <c r="B37" s="5">
        <v>1</v>
      </c>
      <c r="C37" s="5">
        <v>1</v>
      </c>
      <c r="D37" s="5">
        <v>0</v>
      </c>
    </row>
    <row r="38" spans="1:4" x14ac:dyDescent="0.3">
      <c r="A38" s="5" t="s">
        <v>80</v>
      </c>
      <c r="B38" s="5">
        <v>1</v>
      </c>
      <c r="C38" s="5">
        <v>1</v>
      </c>
      <c r="D38" s="5">
        <v>0</v>
      </c>
    </row>
    <row r="39" spans="1:4" x14ac:dyDescent="0.3">
      <c r="A39" s="5" t="s">
        <v>87</v>
      </c>
      <c r="B39" s="5">
        <v>5</v>
      </c>
      <c r="C39" s="5">
        <v>1</v>
      </c>
      <c r="D39" s="5">
        <v>4</v>
      </c>
    </row>
    <row r="40" spans="1:4" x14ac:dyDescent="0.3">
      <c r="A40" s="5" t="s">
        <v>84</v>
      </c>
      <c r="B40" s="5">
        <v>2</v>
      </c>
      <c r="C40" s="5">
        <v>0</v>
      </c>
      <c r="D40" s="5">
        <v>2</v>
      </c>
    </row>
    <row r="41" spans="1:4" x14ac:dyDescent="0.3">
      <c r="A41" s="5" t="s">
        <v>83</v>
      </c>
      <c r="B41" s="5">
        <v>1</v>
      </c>
      <c r="C41" s="5">
        <v>1</v>
      </c>
      <c r="D41" s="5">
        <v>0</v>
      </c>
    </row>
    <row r="43" spans="1:4" x14ac:dyDescent="0.3">
      <c r="A43" s="5" t="s">
        <v>51</v>
      </c>
      <c r="B43" s="5">
        <v>0</v>
      </c>
      <c r="C43" s="5">
        <v>0</v>
      </c>
      <c r="D43" s="5">
        <v>0</v>
      </c>
    </row>
    <row r="44" spans="1:4" x14ac:dyDescent="0.3">
      <c r="A44" s="5" t="s">
        <v>52</v>
      </c>
      <c r="B44" s="5">
        <v>0</v>
      </c>
      <c r="C44" s="5">
        <v>0</v>
      </c>
      <c r="D44" s="5">
        <v>0</v>
      </c>
    </row>
    <row r="45" spans="1:4" x14ac:dyDescent="0.3">
      <c r="A45" s="5" t="s">
        <v>53</v>
      </c>
      <c r="B45" s="5">
        <v>0</v>
      </c>
      <c r="C45" s="5">
        <v>0</v>
      </c>
      <c r="D45" s="5">
        <v>0</v>
      </c>
    </row>
    <row r="46" spans="1:4" x14ac:dyDescent="0.3">
      <c r="A46" s="5" t="s">
        <v>54</v>
      </c>
      <c r="B46" s="5">
        <v>0</v>
      </c>
      <c r="C46" s="5">
        <v>0</v>
      </c>
      <c r="D46" s="5">
        <v>0</v>
      </c>
    </row>
    <row r="47" spans="1:4" x14ac:dyDescent="0.3">
      <c r="A47" s="5" t="s">
        <v>40</v>
      </c>
      <c r="B47" s="5">
        <v>2</v>
      </c>
      <c r="C47" s="5">
        <v>2</v>
      </c>
      <c r="D47" s="5">
        <v>0</v>
      </c>
    </row>
    <row r="48" spans="1:4" x14ac:dyDescent="0.3">
      <c r="A48" s="5" t="s">
        <v>98</v>
      </c>
      <c r="B48" s="5">
        <v>0</v>
      </c>
      <c r="C48" s="5">
        <v>0</v>
      </c>
      <c r="D48" s="5">
        <v>0</v>
      </c>
    </row>
    <row r="49" spans="1:4" x14ac:dyDescent="0.3">
      <c r="A49" s="5" t="s">
        <v>41</v>
      </c>
      <c r="B49" s="5">
        <v>0</v>
      </c>
      <c r="C49" s="5">
        <v>0</v>
      </c>
      <c r="D49" s="5">
        <v>0</v>
      </c>
    </row>
    <row r="50" spans="1:4" x14ac:dyDescent="0.3">
      <c r="A50" s="5" t="s">
        <v>42</v>
      </c>
      <c r="B50" s="5">
        <v>2</v>
      </c>
      <c r="C50" s="5">
        <v>1</v>
      </c>
      <c r="D50" s="5">
        <v>1</v>
      </c>
    </row>
    <row r="51" spans="1:4" x14ac:dyDescent="0.3">
      <c r="A51" s="5" t="s">
        <v>47</v>
      </c>
      <c r="B51" s="5">
        <v>0</v>
      </c>
      <c r="C51" s="5">
        <v>0</v>
      </c>
      <c r="D51" s="5">
        <v>0</v>
      </c>
    </row>
    <row r="52" spans="1:4" x14ac:dyDescent="0.3">
      <c r="A52" s="5" t="s">
        <v>48</v>
      </c>
      <c r="B52" s="5">
        <v>0</v>
      </c>
      <c r="C52" s="5">
        <v>0</v>
      </c>
      <c r="D52" s="5">
        <v>0</v>
      </c>
    </row>
    <row r="53" spans="1:4" x14ac:dyDescent="0.3">
      <c r="A53" s="5" t="s">
        <v>49</v>
      </c>
      <c r="B53" s="5">
        <v>0</v>
      </c>
      <c r="C53" s="5">
        <v>0</v>
      </c>
      <c r="D53" s="5">
        <v>0</v>
      </c>
    </row>
    <row r="54" spans="1:4" x14ac:dyDescent="0.3">
      <c r="A54" s="5" t="s">
        <v>50</v>
      </c>
      <c r="B54" s="5">
        <v>0</v>
      </c>
      <c r="C54" s="5">
        <v>0</v>
      </c>
      <c r="D54" s="5">
        <v>0</v>
      </c>
    </row>
    <row r="55" spans="1:4" x14ac:dyDescent="0.3">
      <c r="A55" s="5" t="s">
        <v>43</v>
      </c>
      <c r="B55" s="5">
        <v>3</v>
      </c>
      <c r="C55" s="5">
        <v>3</v>
      </c>
      <c r="D55" s="5">
        <v>0</v>
      </c>
    </row>
    <row r="56" spans="1:4" x14ac:dyDescent="0.3">
      <c r="A56" s="5" t="s">
        <v>44</v>
      </c>
      <c r="B56" s="5">
        <v>0</v>
      </c>
      <c r="C56" s="5">
        <v>0</v>
      </c>
      <c r="D56" s="5">
        <v>0</v>
      </c>
    </row>
    <row r="57" spans="1:4" x14ac:dyDescent="0.3">
      <c r="A57" s="5" t="s">
        <v>45</v>
      </c>
      <c r="B57" s="5">
        <v>1</v>
      </c>
      <c r="C57" s="5">
        <v>1</v>
      </c>
      <c r="D57" s="5">
        <v>0</v>
      </c>
    </row>
    <row r="58" spans="1:4" x14ac:dyDescent="0.3">
      <c r="A58" s="5" t="s">
        <v>46</v>
      </c>
      <c r="B58" s="5">
        <v>3</v>
      </c>
      <c r="C58" s="5">
        <v>3</v>
      </c>
      <c r="D58" s="5">
        <v>0</v>
      </c>
    </row>
    <row r="59" spans="1:4" x14ac:dyDescent="0.3">
      <c r="A59" s="5" t="s">
        <v>92</v>
      </c>
      <c r="B59" s="5">
        <v>0</v>
      </c>
      <c r="C59" s="5">
        <v>0</v>
      </c>
      <c r="D59" s="5">
        <v>0</v>
      </c>
    </row>
    <row r="60" spans="1:4" x14ac:dyDescent="0.3">
      <c r="A60" s="5" t="s">
        <v>62</v>
      </c>
      <c r="B60" s="5">
        <v>1</v>
      </c>
      <c r="C60" s="5">
        <v>0</v>
      </c>
      <c r="D60" s="5">
        <v>1</v>
      </c>
    </row>
    <row r="61" spans="1:4" x14ac:dyDescent="0.3">
      <c r="A61" s="5" t="s">
        <v>90</v>
      </c>
      <c r="B61" s="5">
        <v>0</v>
      </c>
      <c r="C61" s="5">
        <v>0</v>
      </c>
      <c r="D61" s="5">
        <v>0</v>
      </c>
    </row>
    <row r="62" spans="1:4" x14ac:dyDescent="0.3">
      <c r="A62" s="5" t="s">
        <v>65</v>
      </c>
      <c r="B62" s="5">
        <v>1</v>
      </c>
      <c r="C62" s="5">
        <v>1</v>
      </c>
      <c r="D62" s="5">
        <v>0</v>
      </c>
    </row>
    <row r="63" spans="1:4" x14ac:dyDescent="0.3">
      <c r="A63" s="5" t="s">
        <v>99</v>
      </c>
      <c r="B63" s="5">
        <v>0</v>
      </c>
      <c r="C63" s="5">
        <v>0</v>
      </c>
      <c r="D63" s="5">
        <v>0</v>
      </c>
    </row>
    <row r="64" spans="1:4" x14ac:dyDescent="0.3">
      <c r="A64" s="5" t="s">
        <v>26</v>
      </c>
      <c r="B64" s="5">
        <v>0</v>
      </c>
      <c r="C64" s="5">
        <v>0</v>
      </c>
      <c r="D64" s="5">
        <v>0</v>
      </c>
    </row>
    <row r="65" spans="1:4" x14ac:dyDescent="0.3">
      <c r="A65" s="5" t="s">
        <v>27</v>
      </c>
      <c r="B65" s="5">
        <v>0</v>
      </c>
      <c r="C65" s="5">
        <v>0</v>
      </c>
      <c r="D65" s="5">
        <v>0</v>
      </c>
    </row>
    <row r="66" spans="1:4" x14ac:dyDescent="0.3">
      <c r="A66" s="5" t="s">
        <v>28</v>
      </c>
      <c r="B66" s="5">
        <v>1</v>
      </c>
      <c r="C66" s="5">
        <v>1</v>
      </c>
      <c r="D66" s="5">
        <v>0</v>
      </c>
    </row>
    <row r="67" spans="1:4" x14ac:dyDescent="0.3">
      <c r="A67" s="5" t="s">
        <v>94</v>
      </c>
      <c r="B67" s="5">
        <v>7</v>
      </c>
      <c r="C67" s="5">
        <v>5</v>
      </c>
      <c r="D67" s="5">
        <v>2</v>
      </c>
    </row>
    <row r="68" spans="1:4" x14ac:dyDescent="0.3">
      <c r="A68" s="5" t="s">
        <v>22</v>
      </c>
      <c r="B68" s="5">
        <v>2</v>
      </c>
      <c r="C68" s="5">
        <v>2</v>
      </c>
      <c r="D68" s="5">
        <v>0</v>
      </c>
    </row>
    <row r="69" spans="1:4" x14ac:dyDescent="0.3">
      <c r="A69" s="5" t="s">
        <v>23</v>
      </c>
      <c r="B69" s="5">
        <v>1</v>
      </c>
      <c r="C69" s="5">
        <v>1</v>
      </c>
      <c r="D69" s="5">
        <v>0</v>
      </c>
    </row>
    <row r="70" spans="1:4" x14ac:dyDescent="0.3">
      <c r="A70" s="5" t="s">
        <v>24</v>
      </c>
      <c r="B70" s="5">
        <v>4</v>
      </c>
      <c r="C70" s="5">
        <v>3</v>
      </c>
      <c r="D70" s="5">
        <v>1</v>
      </c>
    </row>
    <row r="71" spans="1:4" x14ac:dyDescent="0.3">
      <c r="A71" s="5" t="s">
        <v>37</v>
      </c>
      <c r="B71" s="5">
        <v>0</v>
      </c>
      <c r="C71" s="5">
        <v>0</v>
      </c>
      <c r="D71" s="5">
        <v>0</v>
      </c>
    </row>
    <row r="72" spans="1:4" x14ac:dyDescent="0.3">
      <c r="A72" s="5" t="s">
        <v>34</v>
      </c>
      <c r="B72" s="5">
        <v>0</v>
      </c>
      <c r="C72" s="5">
        <v>0</v>
      </c>
      <c r="D72" s="5">
        <v>0</v>
      </c>
    </row>
    <row r="73" spans="1:4" x14ac:dyDescent="0.3">
      <c r="A73" s="5" t="s">
        <v>35</v>
      </c>
      <c r="B73" s="5">
        <v>0</v>
      </c>
      <c r="C73" s="5">
        <v>0</v>
      </c>
      <c r="D73" s="5">
        <v>0</v>
      </c>
    </row>
    <row r="74" spans="1:4" x14ac:dyDescent="0.3">
      <c r="A74" s="5" t="s">
        <v>36</v>
      </c>
      <c r="B74" s="5">
        <v>0</v>
      </c>
      <c r="C74" s="5">
        <v>0</v>
      </c>
      <c r="D74" s="5">
        <v>0</v>
      </c>
    </row>
    <row r="75" spans="1:4" x14ac:dyDescent="0.3">
      <c r="A75" s="5" t="s">
        <v>67</v>
      </c>
      <c r="B75" s="5">
        <v>2</v>
      </c>
      <c r="C75" s="5">
        <v>1</v>
      </c>
      <c r="D75" s="5">
        <v>1</v>
      </c>
    </row>
    <row r="76" spans="1:4" x14ac:dyDescent="0.3">
      <c r="A76" s="5" t="s">
        <v>69</v>
      </c>
      <c r="B76" s="5">
        <v>1</v>
      </c>
      <c r="C76" s="5">
        <v>1</v>
      </c>
      <c r="D76" s="5">
        <v>0</v>
      </c>
    </row>
    <row r="77" spans="1:4" x14ac:dyDescent="0.3">
      <c r="A77" s="5" t="s">
        <v>88</v>
      </c>
      <c r="B77" s="5">
        <v>0</v>
      </c>
      <c r="C77" s="5">
        <v>0</v>
      </c>
      <c r="D77" s="5">
        <v>0</v>
      </c>
    </row>
    <row r="78" spans="1:4" x14ac:dyDescent="0.3">
      <c r="A78" s="5" t="s">
        <v>68</v>
      </c>
      <c r="B78" s="5">
        <v>0</v>
      </c>
      <c r="C78" s="5">
        <v>0</v>
      </c>
      <c r="D78" s="5">
        <v>0</v>
      </c>
    </row>
    <row r="79" spans="1:4" x14ac:dyDescent="0.3">
      <c r="A79" s="5" t="s">
        <v>100</v>
      </c>
      <c r="B79" s="5">
        <v>3</v>
      </c>
      <c r="C79" s="5">
        <v>3</v>
      </c>
      <c r="D79" s="5">
        <v>0</v>
      </c>
    </row>
    <row r="80" spans="1:4" x14ac:dyDescent="0.3">
      <c r="A80" s="5" t="s">
        <v>30</v>
      </c>
      <c r="B80" s="5">
        <v>0</v>
      </c>
      <c r="C80" s="5">
        <v>0</v>
      </c>
      <c r="D80" s="5">
        <v>0</v>
      </c>
    </row>
    <row r="81" spans="1:4" x14ac:dyDescent="0.3">
      <c r="A81" s="5" t="s">
        <v>31</v>
      </c>
      <c r="B81" s="5">
        <v>0</v>
      </c>
      <c r="C81" s="5">
        <v>0</v>
      </c>
      <c r="D81" s="5">
        <v>0</v>
      </c>
    </row>
    <row r="82" spans="1:4" x14ac:dyDescent="0.3">
      <c r="A82" s="5" t="s">
        <v>32</v>
      </c>
      <c r="B82" s="5">
        <v>0</v>
      </c>
      <c r="C82" s="5">
        <v>0</v>
      </c>
      <c r="D82" s="5">
        <v>0</v>
      </c>
    </row>
    <row r="83" spans="1:4" x14ac:dyDescent="0.3">
      <c r="A83" s="5" t="s">
        <v>77</v>
      </c>
      <c r="B83" s="5">
        <v>0</v>
      </c>
      <c r="C83" s="5">
        <v>0</v>
      </c>
      <c r="D83" s="5">
        <v>0</v>
      </c>
    </row>
    <row r="84" spans="1:4" x14ac:dyDescent="0.3">
      <c r="A84" s="5" t="s">
        <v>75</v>
      </c>
      <c r="B84" s="5">
        <v>0</v>
      </c>
      <c r="C84" s="5">
        <v>0</v>
      </c>
      <c r="D84" s="5">
        <v>0</v>
      </c>
    </row>
    <row r="85" spans="1:4" x14ac:dyDescent="0.3">
      <c r="A85" s="5" t="s">
        <v>74</v>
      </c>
      <c r="B85" s="5">
        <v>0</v>
      </c>
      <c r="C85" s="5">
        <v>0</v>
      </c>
      <c r="D85" s="5">
        <v>0</v>
      </c>
    </row>
    <row r="86" spans="1:4" x14ac:dyDescent="0.3">
      <c r="A86" s="5" t="s">
        <v>72</v>
      </c>
      <c r="B86" s="5">
        <v>0</v>
      </c>
      <c r="C86" s="5">
        <v>0</v>
      </c>
      <c r="D86" s="5">
        <v>0</v>
      </c>
    </row>
    <row r="87" spans="1:4" x14ac:dyDescent="0.3">
      <c r="A87" s="5" t="s">
        <v>82</v>
      </c>
      <c r="B87" s="5">
        <v>1</v>
      </c>
      <c r="C87" s="5">
        <v>1</v>
      </c>
      <c r="D87" s="5">
        <v>0</v>
      </c>
    </row>
    <row r="88" spans="1:4" x14ac:dyDescent="0.3">
      <c r="A88" s="5" t="s">
        <v>85</v>
      </c>
      <c r="B88" s="5">
        <v>0</v>
      </c>
      <c r="C88" s="5">
        <v>0</v>
      </c>
      <c r="D88" s="5">
        <v>0</v>
      </c>
    </row>
    <row r="89" spans="1:4" x14ac:dyDescent="0.3">
      <c r="A89" s="5" t="s">
        <v>86</v>
      </c>
      <c r="B89" s="5">
        <v>0</v>
      </c>
      <c r="C89" s="5">
        <v>0</v>
      </c>
      <c r="D89" s="5">
        <v>0</v>
      </c>
    </row>
    <row r="90" spans="1:4" x14ac:dyDescent="0.3">
      <c r="A90" s="5" t="s">
        <v>81</v>
      </c>
      <c r="B90" s="5">
        <v>0</v>
      </c>
      <c r="C90" s="5">
        <v>0</v>
      </c>
      <c r="D90" s="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07C80-D637-4872-AC3D-00652C20CD80}">
  <dimension ref="A1:N90"/>
  <sheetViews>
    <sheetView workbookViewId="0">
      <selection activeCell="C11" sqref="C11"/>
    </sheetView>
  </sheetViews>
  <sheetFormatPr defaultColWidth="9.1796875" defaultRowHeight="14" x14ac:dyDescent="0.3"/>
  <cols>
    <col min="1" max="1" width="20.1796875" style="5" bestFit="1" customWidth="1"/>
    <col min="2" max="2" width="23" style="5" bestFit="1" customWidth="1"/>
    <col min="3" max="3" width="29.36328125" style="5" bestFit="1" customWidth="1"/>
    <col min="4" max="4" width="31" style="5" bestFit="1" customWidth="1"/>
    <col min="5" max="16384" width="9.1796875" style="5"/>
  </cols>
  <sheetData>
    <row r="1" spans="1:14" x14ac:dyDescent="0.3">
      <c r="A1" s="23" t="s">
        <v>127</v>
      </c>
      <c r="B1" s="24" t="s">
        <v>134</v>
      </c>
      <c r="C1" s="24" t="s">
        <v>135</v>
      </c>
      <c r="D1" s="23" t="s">
        <v>136</v>
      </c>
      <c r="H1" s="5" t="s">
        <v>137</v>
      </c>
    </row>
    <row r="2" spans="1:14" x14ac:dyDescent="0.3">
      <c r="A2" s="5" t="s">
        <v>59</v>
      </c>
      <c r="B2" s="5">
        <v>7</v>
      </c>
      <c r="C2" s="5">
        <v>6</v>
      </c>
      <c r="D2" s="5">
        <v>1</v>
      </c>
      <c r="H2" s="3" t="s">
        <v>132</v>
      </c>
      <c r="I2" s="3" t="s">
        <v>106</v>
      </c>
      <c r="J2" s="3" t="s">
        <v>105</v>
      </c>
      <c r="K2" s="3" t="s">
        <v>108</v>
      </c>
      <c r="L2" s="3" t="s">
        <v>107</v>
      </c>
      <c r="M2" s="3" t="s">
        <v>109</v>
      </c>
      <c r="N2" s="3" t="s">
        <v>110</v>
      </c>
    </row>
    <row r="3" spans="1:14" x14ac:dyDescent="0.3">
      <c r="A3" s="5" t="s">
        <v>20</v>
      </c>
      <c r="B3" s="5">
        <v>1</v>
      </c>
      <c r="C3" s="5">
        <v>1</v>
      </c>
      <c r="D3" s="5">
        <v>0</v>
      </c>
      <c r="H3" s="2" t="s">
        <v>129</v>
      </c>
      <c r="I3" s="1">
        <v>32</v>
      </c>
      <c r="J3" s="1">
        <v>18</v>
      </c>
      <c r="K3" s="1">
        <v>13</v>
      </c>
      <c r="L3" s="1">
        <v>4</v>
      </c>
      <c r="M3" s="1">
        <v>17</v>
      </c>
      <c r="N3" s="1">
        <v>4</v>
      </c>
    </row>
    <row r="4" spans="1:14" x14ac:dyDescent="0.3">
      <c r="A4" s="5" t="s">
        <v>21</v>
      </c>
      <c r="B4" s="5">
        <v>0</v>
      </c>
      <c r="C4" s="5">
        <v>0</v>
      </c>
      <c r="D4" s="5">
        <v>0</v>
      </c>
      <c r="H4" s="2" t="s">
        <v>130</v>
      </c>
      <c r="I4" s="1">
        <v>8</v>
      </c>
      <c r="J4" s="1">
        <v>2</v>
      </c>
      <c r="K4" s="1">
        <v>0</v>
      </c>
      <c r="L4" s="1">
        <v>0</v>
      </c>
      <c r="M4" s="1">
        <v>2</v>
      </c>
      <c r="N4" s="1">
        <v>3</v>
      </c>
    </row>
    <row r="5" spans="1:14" x14ac:dyDescent="0.3">
      <c r="A5" s="5" t="s">
        <v>38</v>
      </c>
      <c r="B5" s="5">
        <v>2</v>
      </c>
      <c r="C5" s="5">
        <v>2</v>
      </c>
      <c r="D5" s="5">
        <v>0</v>
      </c>
    </row>
    <row r="6" spans="1:14" x14ac:dyDescent="0.3">
      <c r="A6" s="5" t="s">
        <v>17</v>
      </c>
      <c r="B6" s="5">
        <v>9</v>
      </c>
      <c r="C6" s="5">
        <v>7</v>
      </c>
      <c r="D6" s="5">
        <v>2</v>
      </c>
    </row>
    <row r="7" spans="1:14" x14ac:dyDescent="0.3">
      <c r="A7" s="5" t="s">
        <v>39</v>
      </c>
      <c r="B7" s="5">
        <v>0</v>
      </c>
      <c r="C7" s="5">
        <v>0</v>
      </c>
      <c r="D7" s="5">
        <v>0</v>
      </c>
    </row>
    <row r="8" spans="1:14" x14ac:dyDescent="0.3">
      <c r="A8" s="5" t="s">
        <v>57</v>
      </c>
      <c r="B8" s="5">
        <v>1</v>
      </c>
      <c r="C8" s="5">
        <v>1</v>
      </c>
      <c r="D8" s="5">
        <v>0</v>
      </c>
    </row>
    <row r="9" spans="1:14" x14ac:dyDescent="0.3">
      <c r="A9" s="5" t="s">
        <v>19</v>
      </c>
      <c r="B9" s="5">
        <v>0</v>
      </c>
      <c r="C9" s="5">
        <v>0</v>
      </c>
      <c r="D9" s="5">
        <v>0</v>
      </c>
    </row>
    <row r="10" spans="1:14" x14ac:dyDescent="0.3">
      <c r="A10" s="5" t="s">
        <v>58</v>
      </c>
      <c r="B10" s="5">
        <v>0</v>
      </c>
      <c r="C10" s="5">
        <v>0</v>
      </c>
      <c r="D10" s="5">
        <v>0</v>
      </c>
    </row>
    <row r="11" spans="1:14" x14ac:dyDescent="0.3">
      <c r="A11" s="5" t="s">
        <v>55</v>
      </c>
      <c r="B11" s="5">
        <v>8</v>
      </c>
      <c r="C11" s="5">
        <v>7</v>
      </c>
      <c r="D11" s="5">
        <v>1</v>
      </c>
    </row>
    <row r="12" spans="1:14" x14ac:dyDescent="0.3">
      <c r="A12" s="5" t="s">
        <v>18</v>
      </c>
      <c r="B12" s="5">
        <v>1</v>
      </c>
      <c r="C12" s="5">
        <v>0</v>
      </c>
      <c r="D12" s="5">
        <v>1</v>
      </c>
    </row>
    <row r="13" spans="1:14" x14ac:dyDescent="0.3">
      <c r="A13" s="5" t="s">
        <v>56</v>
      </c>
      <c r="B13" s="5">
        <v>1</v>
      </c>
      <c r="C13" s="5">
        <v>1</v>
      </c>
      <c r="D13" s="5">
        <v>0</v>
      </c>
    </row>
    <row r="14" spans="1:14" x14ac:dyDescent="0.3">
      <c r="A14" s="5" t="s">
        <v>64</v>
      </c>
      <c r="B14" s="5">
        <v>3</v>
      </c>
      <c r="C14" s="5">
        <v>3</v>
      </c>
      <c r="D14" s="5">
        <v>0</v>
      </c>
      <c r="H14" s="5" t="s">
        <v>133</v>
      </c>
    </row>
    <row r="15" spans="1:14" x14ac:dyDescent="0.3">
      <c r="A15" s="5" t="s">
        <v>63</v>
      </c>
      <c r="B15" s="5">
        <v>10</v>
      </c>
      <c r="C15" s="5">
        <v>9</v>
      </c>
      <c r="D15" s="5">
        <v>1</v>
      </c>
      <c r="H15" s="3" t="s">
        <v>132</v>
      </c>
      <c r="I15" s="3" t="s">
        <v>106</v>
      </c>
      <c r="J15" s="3" t="s">
        <v>105</v>
      </c>
      <c r="K15" s="3" t="s">
        <v>108</v>
      </c>
      <c r="L15" s="3" t="s">
        <v>107</v>
      </c>
      <c r="M15" s="3" t="s">
        <v>109</v>
      </c>
      <c r="N15" s="3" t="s">
        <v>110</v>
      </c>
    </row>
    <row r="16" spans="1:14" x14ac:dyDescent="0.3">
      <c r="A16" s="5" t="s">
        <v>91</v>
      </c>
      <c r="B16" s="5">
        <v>1</v>
      </c>
      <c r="C16" s="5">
        <v>1</v>
      </c>
      <c r="D16" s="5">
        <v>0</v>
      </c>
      <c r="H16" s="2" t="s">
        <v>129</v>
      </c>
      <c r="I16" s="1">
        <v>80</v>
      </c>
      <c r="J16" s="1">
        <v>90</v>
      </c>
      <c r="K16" s="1">
        <v>100</v>
      </c>
      <c r="L16" s="1">
        <v>100</v>
      </c>
      <c r="M16" s="1">
        <v>89.473684210526301</v>
      </c>
      <c r="N16" s="1">
        <v>57.142857142857103</v>
      </c>
    </row>
    <row r="17" spans="1:14" x14ac:dyDescent="0.3">
      <c r="A17" s="5" t="s">
        <v>89</v>
      </c>
      <c r="B17" s="5">
        <v>3</v>
      </c>
      <c r="C17" s="5">
        <v>3</v>
      </c>
      <c r="D17" s="5">
        <v>0</v>
      </c>
      <c r="H17" s="2" t="s">
        <v>130</v>
      </c>
      <c r="I17" s="1">
        <v>20</v>
      </c>
      <c r="J17" s="1">
        <v>10</v>
      </c>
      <c r="K17" s="1">
        <v>0</v>
      </c>
      <c r="L17" s="1">
        <v>0</v>
      </c>
      <c r="M17" s="1">
        <v>10.526315789473699</v>
      </c>
      <c r="N17" s="1">
        <v>42.857142857142897</v>
      </c>
    </row>
    <row r="18" spans="1:14" x14ac:dyDescent="0.3">
      <c r="A18" s="5" t="s">
        <v>7</v>
      </c>
      <c r="B18" s="5">
        <v>12</v>
      </c>
      <c r="C18" s="5">
        <v>11</v>
      </c>
      <c r="D18" s="5">
        <v>1</v>
      </c>
    </row>
    <row r="19" spans="1:14" x14ac:dyDescent="0.3">
      <c r="A19" s="5" t="s">
        <v>13</v>
      </c>
      <c r="B19" s="5">
        <v>3</v>
      </c>
      <c r="C19" s="5">
        <v>3</v>
      </c>
      <c r="D19" s="5">
        <v>0</v>
      </c>
    </row>
    <row r="20" spans="1:14" x14ac:dyDescent="0.3">
      <c r="A20" s="5" t="s">
        <v>25</v>
      </c>
      <c r="B20" s="5">
        <v>4</v>
      </c>
      <c r="C20" s="5">
        <v>3</v>
      </c>
      <c r="D20" s="5">
        <v>1</v>
      </c>
    </row>
    <row r="21" spans="1:14" x14ac:dyDescent="0.3">
      <c r="A21" s="5" t="s">
        <v>6</v>
      </c>
      <c r="B21" s="5">
        <v>17</v>
      </c>
      <c r="C21" s="5">
        <v>15</v>
      </c>
      <c r="D21" s="5">
        <v>2</v>
      </c>
    </row>
    <row r="22" spans="1:14" x14ac:dyDescent="0.3">
      <c r="A22" s="5" t="s">
        <v>10</v>
      </c>
      <c r="B22" s="5">
        <v>3</v>
      </c>
      <c r="C22" s="5">
        <v>1</v>
      </c>
      <c r="D22" s="5">
        <v>2</v>
      </c>
    </row>
    <row r="23" spans="1:14" x14ac:dyDescent="0.3">
      <c r="A23" s="5" t="s">
        <v>128</v>
      </c>
      <c r="B23" s="5">
        <v>6</v>
      </c>
      <c r="C23" s="5">
        <v>5</v>
      </c>
      <c r="D23" s="5">
        <v>1</v>
      </c>
    </row>
    <row r="24" spans="1:14" x14ac:dyDescent="0.3">
      <c r="A24" s="5" t="s">
        <v>9</v>
      </c>
      <c r="B24" s="5">
        <v>3</v>
      </c>
      <c r="C24" s="5">
        <v>3</v>
      </c>
      <c r="D24" s="5">
        <v>0</v>
      </c>
    </row>
    <row r="25" spans="1:14" x14ac:dyDescent="0.3">
      <c r="A25" s="5" t="s">
        <v>9</v>
      </c>
      <c r="B25" s="5">
        <v>1</v>
      </c>
      <c r="C25" s="5">
        <v>1</v>
      </c>
      <c r="D25" s="5">
        <v>0</v>
      </c>
    </row>
    <row r="26" spans="1:14" x14ac:dyDescent="0.3">
      <c r="A26" s="5" t="s">
        <v>33</v>
      </c>
      <c r="B26" s="5">
        <v>0</v>
      </c>
      <c r="C26" s="5">
        <v>0</v>
      </c>
      <c r="D26" s="5">
        <v>0</v>
      </c>
    </row>
    <row r="27" spans="1:14" x14ac:dyDescent="0.3">
      <c r="A27" s="5" t="s">
        <v>66</v>
      </c>
      <c r="B27" s="5">
        <v>0</v>
      </c>
      <c r="C27" s="5">
        <v>0</v>
      </c>
      <c r="D27" s="5">
        <v>0</v>
      </c>
    </row>
    <row r="28" spans="1:14" x14ac:dyDescent="0.3">
      <c r="A28" s="5" t="s">
        <v>93</v>
      </c>
      <c r="B28" s="5">
        <v>3</v>
      </c>
      <c r="C28" s="5">
        <v>1</v>
      </c>
      <c r="D28" s="5">
        <v>2</v>
      </c>
    </row>
    <row r="29" spans="1:14" x14ac:dyDescent="0.3">
      <c r="A29" s="5" t="s">
        <v>70</v>
      </c>
      <c r="B29" s="5">
        <v>0</v>
      </c>
      <c r="C29" s="5">
        <v>0</v>
      </c>
      <c r="D29" s="5">
        <v>0</v>
      </c>
    </row>
    <row r="30" spans="1:14" x14ac:dyDescent="0.3">
      <c r="A30" s="5" t="s">
        <v>71</v>
      </c>
      <c r="B30" s="5">
        <v>1</v>
      </c>
      <c r="C30" s="5">
        <v>1</v>
      </c>
      <c r="D30" s="5">
        <v>0</v>
      </c>
    </row>
    <row r="31" spans="1:14" x14ac:dyDescent="0.3">
      <c r="A31" s="5" t="s">
        <v>8</v>
      </c>
      <c r="B31" s="5">
        <v>6</v>
      </c>
      <c r="C31" s="5">
        <v>6</v>
      </c>
      <c r="D31" s="5">
        <v>0</v>
      </c>
    </row>
    <row r="32" spans="1:14" x14ac:dyDescent="0.3">
      <c r="A32" s="5" t="s">
        <v>15</v>
      </c>
      <c r="B32" s="5">
        <v>4</v>
      </c>
      <c r="C32" s="5">
        <v>4</v>
      </c>
      <c r="D32" s="5">
        <v>0</v>
      </c>
    </row>
    <row r="33" spans="1:4" x14ac:dyDescent="0.3">
      <c r="A33" s="5" t="s">
        <v>29</v>
      </c>
      <c r="B33" s="5">
        <v>0</v>
      </c>
      <c r="C33" s="5">
        <v>0</v>
      </c>
      <c r="D33" s="5">
        <v>0</v>
      </c>
    </row>
    <row r="34" spans="1:4" x14ac:dyDescent="0.3">
      <c r="A34" s="5" t="s">
        <v>79</v>
      </c>
      <c r="B34" s="5">
        <v>0</v>
      </c>
      <c r="C34" s="5">
        <v>0</v>
      </c>
      <c r="D34" s="5">
        <v>0</v>
      </c>
    </row>
    <row r="35" spans="1:4" x14ac:dyDescent="0.3">
      <c r="A35" s="5" t="s">
        <v>78</v>
      </c>
      <c r="B35" s="5">
        <v>2</v>
      </c>
      <c r="C35" s="5">
        <v>0</v>
      </c>
      <c r="D35" s="5">
        <v>2</v>
      </c>
    </row>
    <row r="36" spans="1:4" x14ac:dyDescent="0.3">
      <c r="A36" s="5" t="s">
        <v>76</v>
      </c>
      <c r="B36" s="5">
        <v>0</v>
      </c>
      <c r="C36" s="5">
        <v>0</v>
      </c>
      <c r="D36" s="5">
        <v>0</v>
      </c>
    </row>
    <row r="37" spans="1:4" x14ac:dyDescent="0.3">
      <c r="A37" s="5" t="s">
        <v>73</v>
      </c>
      <c r="B37" s="5">
        <v>1</v>
      </c>
      <c r="C37" s="5">
        <v>1</v>
      </c>
      <c r="D37" s="5">
        <v>0</v>
      </c>
    </row>
    <row r="38" spans="1:4" x14ac:dyDescent="0.3">
      <c r="A38" s="5" t="s">
        <v>80</v>
      </c>
      <c r="B38" s="5">
        <v>1</v>
      </c>
      <c r="C38" s="5">
        <v>1</v>
      </c>
      <c r="D38" s="5">
        <v>0</v>
      </c>
    </row>
    <row r="39" spans="1:4" x14ac:dyDescent="0.3">
      <c r="A39" s="5" t="s">
        <v>87</v>
      </c>
      <c r="B39" s="5">
        <v>5</v>
      </c>
      <c r="C39" s="5">
        <v>1</v>
      </c>
      <c r="D39" s="5">
        <v>4</v>
      </c>
    </row>
    <row r="40" spans="1:4" x14ac:dyDescent="0.3">
      <c r="A40" s="5" t="s">
        <v>84</v>
      </c>
      <c r="B40" s="5">
        <v>2</v>
      </c>
      <c r="C40" s="5">
        <v>0</v>
      </c>
      <c r="D40" s="5">
        <v>2</v>
      </c>
    </row>
    <row r="41" spans="1:4" x14ac:dyDescent="0.3">
      <c r="A41" s="5" t="s">
        <v>83</v>
      </c>
      <c r="B41" s="5">
        <v>1</v>
      </c>
      <c r="C41" s="5">
        <v>1</v>
      </c>
      <c r="D41" s="5">
        <v>0</v>
      </c>
    </row>
    <row r="43" spans="1:4" x14ac:dyDescent="0.3">
      <c r="A43" s="5" t="s">
        <v>51</v>
      </c>
      <c r="B43" s="5">
        <v>0</v>
      </c>
      <c r="C43" s="5">
        <v>0</v>
      </c>
      <c r="D43" s="5">
        <v>0</v>
      </c>
    </row>
    <row r="44" spans="1:4" x14ac:dyDescent="0.3">
      <c r="A44" s="5" t="s">
        <v>52</v>
      </c>
      <c r="B44" s="5">
        <v>0</v>
      </c>
      <c r="C44" s="5">
        <v>0</v>
      </c>
      <c r="D44" s="5">
        <v>0</v>
      </c>
    </row>
    <row r="45" spans="1:4" x14ac:dyDescent="0.3">
      <c r="A45" s="5" t="s">
        <v>53</v>
      </c>
      <c r="B45" s="5">
        <v>0</v>
      </c>
      <c r="C45" s="5">
        <v>0</v>
      </c>
      <c r="D45" s="5">
        <v>0</v>
      </c>
    </row>
    <row r="46" spans="1:4" x14ac:dyDescent="0.3">
      <c r="A46" s="5" t="s">
        <v>54</v>
      </c>
      <c r="B46" s="5">
        <v>0</v>
      </c>
      <c r="C46" s="5">
        <v>0</v>
      </c>
      <c r="D46" s="5">
        <v>0</v>
      </c>
    </row>
    <row r="47" spans="1:4" x14ac:dyDescent="0.3">
      <c r="A47" s="5" t="s">
        <v>40</v>
      </c>
      <c r="B47" s="5">
        <v>2</v>
      </c>
      <c r="C47" s="5">
        <v>2</v>
      </c>
      <c r="D47" s="5">
        <v>0</v>
      </c>
    </row>
    <row r="48" spans="1:4" x14ac:dyDescent="0.3">
      <c r="A48" s="5" t="s">
        <v>98</v>
      </c>
      <c r="B48" s="5">
        <v>0</v>
      </c>
      <c r="C48" s="5">
        <v>0</v>
      </c>
      <c r="D48" s="5">
        <v>0</v>
      </c>
    </row>
    <row r="49" spans="1:4" x14ac:dyDescent="0.3">
      <c r="A49" s="5" t="s">
        <v>41</v>
      </c>
      <c r="B49" s="5">
        <v>0</v>
      </c>
      <c r="C49" s="5">
        <v>0</v>
      </c>
      <c r="D49" s="5">
        <v>0</v>
      </c>
    </row>
    <row r="50" spans="1:4" x14ac:dyDescent="0.3">
      <c r="A50" s="5" t="s">
        <v>42</v>
      </c>
      <c r="B50" s="5">
        <v>2</v>
      </c>
      <c r="C50" s="5">
        <v>1</v>
      </c>
      <c r="D50" s="5">
        <v>1</v>
      </c>
    </row>
    <row r="51" spans="1:4" x14ac:dyDescent="0.3">
      <c r="A51" s="5" t="s">
        <v>47</v>
      </c>
      <c r="B51" s="5">
        <v>0</v>
      </c>
      <c r="C51" s="5">
        <v>0</v>
      </c>
      <c r="D51" s="5">
        <v>0</v>
      </c>
    </row>
    <row r="52" spans="1:4" x14ac:dyDescent="0.3">
      <c r="A52" s="5" t="s">
        <v>48</v>
      </c>
      <c r="B52" s="5">
        <v>0</v>
      </c>
      <c r="C52" s="5">
        <v>0</v>
      </c>
      <c r="D52" s="5">
        <v>0</v>
      </c>
    </row>
    <row r="53" spans="1:4" x14ac:dyDescent="0.3">
      <c r="A53" s="5" t="s">
        <v>49</v>
      </c>
      <c r="B53" s="5">
        <v>0</v>
      </c>
      <c r="C53" s="5">
        <v>0</v>
      </c>
      <c r="D53" s="5">
        <v>0</v>
      </c>
    </row>
    <row r="54" spans="1:4" x14ac:dyDescent="0.3">
      <c r="A54" s="5" t="s">
        <v>50</v>
      </c>
      <c r="B54" s="5">
        <v>0</v>
      </c>
      <c r="C54" s="5">
        <v>0</v>
      </c>
      <c r="D54" s="5">
        <v>0</v>
      </c>
    </row>
    <row r="55" spans="1:4" x14ac:dyDescent="0.3">
      <c r="A55" s="5" t="s">
        <v>43</v>
      </c>
      <c r="B55" s="5">
        <v>3</v>
      </c>
      <c r="C55" s="5">
        <v>3</v>
      </c>
      <c r="D55" s="5">
        <v>0</v>
      </c>
    </row>
    <row r="56" spans="1:4" x14ac:dyDescent="0.3">
      <c r="A56" s="5" t="s">
        <v>44</v>
      </c>
      <c r="B56" s="5">
        <v>0</v>
      </c>
      <c r="C56" s="5">
        <v>0</v>
      </c>
      <c r="D56" s="5">
        <v>0</v>
      </c>
    </row>
    <row r="57" spans="1:4" x14ac:dyDescent="0.3">
      <c r="A57" s="5" t="s">
        <v>45</v>
      </c>
      <c r="B57" s="5">
        <v>1</v>
      </c>
      <c r="C57" s="5">
        <v>1</v>
      </c>
      <c r="D57" s="5">
        <v>0</v>
      </c>
    </row>
    <row r="58" spans="1:4" x14ac:dyDescent="0.3">
      <c r="A58" s="5" t="s">
        <v>46</v>
      </c>
      <c r="B58" s="5">
        <v>3</v>
      </c>
      <c r="C58" s="5">
        <v>3</v>
      </c>
      <c r="D58" s="5">
        <v>0</v>
      </c>
    </row>
    <row r="59" spans="1:4" x14ac:dyDescent="0.3">
      <c r="A59" s="5" t="s">
        <v>92</v>
      </c>
      <c r="B59" s="5">
        <v>0</v>
      </c>
      <c r="C59" s="5">
        <v>0</v>
      </c>
      <c r="D59" s="5">
        <v>0</v>
      </c>
    </row>
    <row r="60" spans="1:4" x14ac:dyDescent="0.3">
      <c r="A60" s="5" t="s">
        <v>62</v>
      </c>
      <c r="B60" s="5">
        <v>1</v>
      </c>
      <c r="C60" s="5">
        <v>0</v>
      </c>
      <c r="D60" s="5">
        <v>1</v>
      </c>
    </row>
    <row r="61" spans="1:4" x14ac:dyDescent="0.3">
      <c r="A61" s="5" t="s">
        <v>90</v>
      </c>
      <c r="B61" s="5">
        <v>0</v>
      </c>
      <c r="C61" s="5">
        <v>0</v>
      </c>
      <c r="D61" s="5">
        <v>0</v>
      </c>
    </row>
    <row r="62" spans="1:4" x14ac:dyDescent="0.3">
      <c r="A62" s="5" t="s">
        <v>65</v>
      </c>
      <c r="B62" s="5">
        <v>1</v>
      </c>
      <c r="C62" s="5">
        <v>1</v>
      </c>
      <c r="D62" s="5">
        <v>0</v>
      </c>
    </row>
    <row r="63" spans="1:4" x14ac:dyDescent="0.3">
      <c r="A63" s="5" t="s">
        <v>99</v>
      </c>
      <c r="B63" s="5">
        <v>0</v>
      </c>
      <c r="C63" s="5">
        <v>0</v>
      </c>
      <c r="D63" s="5">
        <v>0</v>
      </c>
    </row>
    <row r="64" spans="1:4" x14ac:dyDescent="0.3">
      <c r="A64" s="5" t="s">
        <v>26</v>
      </c>
      <c r="B64" s="5">
        <v>0</v>
      </c>
      <c r="C64" s="5">
        <v>0</v>
      </c>
      <c r="D64" s="5">
        <v>0</v>
      </c>
    </row>
    <row r="65" spans="1:4" x14ac:dyDescent="0.3">
      <c r="A65" s="5" t="s">
        <v>27</v>
      </c>
      <c r="B65" s="5">
        <v>0</v>
      </c>
      <c r="C65" s="5">
        <v>0</v>
      </c>
      <c r="D65" s="5">
        <v>0</v>
      </c>
    </row>
    <row r="66" spans="1:4" x14ac:dyDescent="0.3">
      <c r="A66" s="5" t="s">
        <v>28</v>
      </c>
      <c r="B66" s="5">
        <v>1</v>
      </c>
      <c r="C66" s="5">
        <v>1</v>
      </c>
      <c r="D66" s="5">
        <v>0</v>
      </c>
    </row>
    <row r="67" spans="1:4" x14ac:dyDescent="0.3">
      <c r="A67" s="5" t="s">
        <v>94</v>
      </c>
      <c r="B67" s="5">
        <v>7</v>
      </c>
      <c r="C67" s="5">
        <v>5</v>
      </c>
      <c r="D67" s="5">
        <v>2</v>
      </c>
    </row>
    <row r="68" spans="1:4" x14ac:dyDescent="0.3">
      <c r="A68" s="5" t="s">
        <v>22</v>
      </c>
      <c r="B68" s="5">
        <v>2</v>
      </c>
      <c r="C68" s="5">
        <v>2</v>
      </c>
      <c r="D68" s="5">
        <v>0</v>
      </c>
    </row>
    <row r="69" spans="1:4" x14ac:dyDescent="0.3">
      <c r="A69" s="5" t="s">
        <v>23</v>
      </c>
      <c r="B69" s="5">
        <v>1</v>
      </c>
      <c r="C69" s="5">
        <v>1</v>
      </c>
      <c r="D69" s="5">
        <v>0</v>
      </c>
    </row>
    <row r="70" spans="1:4" x14ac:dyDescent="0.3">
      <c r="A70" s="5" t="s">
        <v>24</v>
      </c>
      <c r="B70" s="5">
        <v>4</v>
      </c>
      <c r="C70" s="5">
        <v>3</v>
      </c>
      <c r="D70" s="5">
        <v>1</v>
      </c>
    </row>
    <row r="71" spans="1:4" x14ac:dyDescent="0.3">
      <c r="A71" s="5" t="s">
        <v>37</v>
      </c>
      <c r="B71" s="5">
        <v>0</v>
      </c>
      <c r="C71" s="5">
        <v>0</v>
      </c>
      <c r="D71" s="5">
        <v>0</v>
      </c>
    </row>
    <row r="72" spans="1:4" x14ac:dyDescent="0.3">
      <c r="A72" s="5" t="s">
        <v>34</v>
      </c>
      <c r="B72" s="5">
        <v>0</v>
      </c>
      <c r="C72" s="5">
        <v>0</v>
      </c>
      <c r="D72" s="5">
        <v>0</v>
      </c>
    </row>
    <row r="73" spans="1:4" x14ac:dyDescent="0.3">
      <c r="A73" s="5" t="s">
        <v>35</v>
      </c>
      <c r="B73" s="5">
        <v>0</v>
      </c>
      <c r="C73" s="5">
        <v>0</v>
      </c>
      <c r="D73" s="5">
        <v>0</v>
      </c>
    </row>
    <row r="74" spans="1:4" x14ac:dyDescent="0.3">
      <c r="A74" s="5" t="s">
        <v>36</v>
      </c>
      <c r="B74" s="5">
        <v>0</v>
      </c>
      <c r="C74" s="5">
        <v>0</v>
      </c>
      <c r="D74" s="5">
        <v>0</v>
      </c>
    </row>
    <row r="75" spans="1:4" x14ac:dyDescent="0.3">
      <c r="A75" s="5" t="s">
        <v>67</v>
      </c>
      <c r="B75" s="5">
        <v>2</v>
      </c>
      <c r="C75" s="5">
        <v>1</v>
      </c>
      <c r="D75" s="5">
        <v>1</v>
      </c>
    </row>
    <row r="76" spans="1:4" x14ac:dyDescent="0.3">
      <c r="A76" s="5" t="s">
        <v>69</v>
      </c>
      <c r="B76" s="5">
        <v>1</v>
      </c>
      <c r="C76" s="5">
        <v>1</v>
      </c>
      <c r="D76" s="5">
        <v>0</v>
      </c>
    </row>
    <row r="77" spans="1:4" x14ac:dyDescent="0.3">
      <c r="A77" s="5" t="s">
        <v>88</v>
      </c>
      <c r="B77" s="5">
        <v>0</v>
      </c>
      <c r="C77" s="5">
        <v>0</v>
      </c>
      <c r="D77" s="5">
        <v>0</v>
      </c>
    </row>
    <row r="78" spans="1:4" x14ac:dyDescent="0.3">
      <c r="A78" s="5" t="s">
        <v>68</v>
      </c>
      <c r="B78" s="5">
        <v>0</v>
      </c>
      <c r="C78" s="5">
        <v>0</v>
      </c>
      <c r="D78" s="5">
        <v>0</v>
      </c>
    </row>
    <row r="79" spans="1:4" x14ac:dyDescent="0.3">
      <c r="A79" s="5" t="s">
        <v>100</v>
      </c>
      <c r="B79" s="5">
        <v>3</v>
      </c>
      <c r="C79" s="5">
        <v>3</v>
      </c>
      <c r="D79" s="5">
        <v>0</v>
      </c>
    </row>
    <row r="80" spans="1:4" x14ac:dyDescent="0.3">
      <c r="A80" s="5" t="s">
        <v>30</v>
      </c>
      <c r="B80" s="5">
        <v>0</v>
      </c>
      <c r="C80" s="5">
        <v>0</v>
      </c>
      <c r="D80" s="5">
        <v>0</v>
      </c>
    </row>
    <row r="81" spans="1:4" x14ac:dyDescent="0.3">
      <c r="A81" s="5" t="s">
        <v>31</v>
      </c>
      <c r="B81" s="5">
        <v>0</v>
      </c>
      <c r="C81" s="5">
        <v>0</v>
      </c>
      <c r="D81" s="5">
        <v>0</v>
      </c>
    </row>
    <row r="82" spans="1:4" x14ac:dyDescent="0.3">
      <c r="A82" s="5" t="s">
        <v>32</v>
      </c>
      <c r="B82" s="5">
        <v>0</v>
      </c>
      <c r="C82" s="5">
        <v>0</v>
      </c>
      <c r="D82" s="5">
        <v>0</v>
      </c>
    </row>
    <row r="83" spans="1:4" x14ac:dyDescent="0.3">
      <c r="A83" s="5" t="s">
        <v>77</v>
      </c>
      <c r="B83" s="5">
        <v>0</v>
      </c>
      <c r="C83" s="5">
        <v>0</v>
      </c>
      <c r="D83" s="5">
        <v>0</v>
      </c>
    </row>
    <row r="84" spans="1:4" x14ac:dyDescent="0.3">
      <c r="A84" s="5" t="s">
        <v>75</v>
      </c>
      <c r="B84" s="5">
        <v>0</v>
      </c>
      <c r="C84" s="5">
        <v>0</v>
      </c>
      <c r="D84" s="5">
        <v>0</v>
      </c>
    </row>
    <row r="85" spans="1:4" x14ac:dyDescent="0.3">
      <c r="A85" s="5" t="s">
        <v>74</v>
      </c>
      <c r="B85" s="5">
        <v>0</v>
      </c>
      <c r="C85" s="5">
        <v>0</v>
      </c>
      <c r="D85" s="5">
        <v>0</v>
      </c>
    </row>
    <row r="86" spans="1:4" x14ac:dyDescent="0.3">
      <c r="A86" s="5" t="s">
        <v>72</v>
      </c>
      <c r="B86" s="5">
        <v>0</v>
      </c>
      <c r="C86" s="5">
        <v>0</v>
      </c>
      <c r="D86" s="5">
        <v>0</v>
      </c>
    </row>
    <row r="87" spans="1:4" x14ac:dyDescent="0.3">
      <c r="A87" s="5" t="s">
        <v>82</v>
      </c>
      <c r="B87" s="5">
        <v>1</v>
      </c>
      <c r="C87" s="5">
        <v>1</v>
      </c>
      <c r="D87" s="5">
        <v>0</v>
      </c>
    </row>
    <row r="88" spans="1:4" x14ac:dyDescent="0.3">
      <c r="A88" s="5" t="s">
        <v>85</v>
      </c>
      <c r="B88" s="5">
        <v>0</v>
      </c>
      <c r="C88" s="5">
        <v>0</v>
      </c>
      <c r="D88" s="5">
        <v>0</v>
      </c>
    </row>
    <row r="89" spans="1:4" x14ac:dyDescent="0.3">
      <c r="A89" s="5" t="s">
        <v>86</v>
      </c>
      <c r="B89" s="5">
        <v>0</v>
      </c>
      <c r="C89" s="5">
        <v>0</v>
      </c>
      <c r="D89" s="5">
        <v>0</v>
      </c>
    </row>
    <row r="90" spans="1:4" x14ac:dyDescent="0.3">
      <c r="A90" s="5" t="s">
        <v>81</v>
      </c>
      <c r="B90" s="5">
        <v>0</v>
      </c>
      <c r="C90" s="5">
        <v>0</v>
      </c>
      <c r="D90"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EE69-3B56-4805-883F-6C67348F5F2A}">
  <dimension ref="A1:B74"/>
  <sheetViews>
    <sheetView workbookViewId="0">
      <selection activeCell="B9" sqref="B9"/>
    </sheetView>
  </sheetViews>
  <sheetFormatPr defaultColWidth="8.81640625" defaultRowHeight="14" x14ac:dyDescent="0.3"/>
  <cols>
    <col min="1" max="1" width="22.453125" style="5" bestFit="1" customWidth="1"/>
    <col min="2" max="2" width="17.453125" style="5" bestFit="1" customWidth="1"/>
    <col min="3" max="16384" width="8.81640625" style="5"/>
  </cols>
  <sheetData>
    <row r="1" spans="1:2" x14ac:dyDescent="0.3">
      <c r="A1" s="25" t="s">
        <v>147</v>
      </c>
      <c r="B1" s="25" t="s">
        <v>139</v>
      </c>
    </row>
    <row r="2" spans="1:2" x14ac:dyDescent="0.3">
      <c r="A2" s="5">
        <v>0</v>
      </c>
      <c r="B2" s="5">
        <v>99</v>
      </c>
    </row>
    <row r="3" spans="1:2" x14ac:dyDescent="0.3">
      <c r="A3" s="5">
        <v>4</v>
      </c>
      <c r="B3" s="5">
        <v>99</v>
      </c>
    </row>
    <row r="4" spans="1:2" x14ac:dyDescent="0.3">
      <c r="A4" s="5">
        <v>7</v>
      </c>
      <c r="B4" s="5">
        <v>97</v>
      </c>
    </row>
    <row r="5" spans="1:2" x14ac:dyDescent="0.3">
      <c r="A5" s="5">
        <v>11</v>
      </c>
      <c r="B5" s="5">
        <v>94</v>
      </c>
    </row>
    <row r="6" spans="1:2" x14ac:dyDescent="0.3">
      <c r="A6" s="5">
        <v>14</v>
      </c>
      <c r="B6" s="5">
        <v>92</v>
      </c>
    </row>
    <row r="7" spans="1:2" x14ac:dyDescent="0.3">
      <c r="A7" s="5">
        <v>18</v>
      </c>
      <c r="B7" s="5">
        <v>94</v>
      </c>
    </row>
    <row r="8" spans="1:2" x14ac:dyDescent="0.3">
      <c r="A8" s="5">
        <v>21</v>
      </c>
      <c r="B8" s="5">
        <v>93</v>
      </c>
    </row>
    <row r="9" spans="1:2" x14ac:dyDescent="0.3">
      <c r="A9" s="5">
        <v>27</v>
      </c>
      <c r="B9" s="5">
        <v>91</v>
      </c>
    </row>
    <row r="10" spans="1:2" x14ac:dyDescent="0.3">
      <c r="A10" s="25" t="s">
        <v>147</v>
      </c>
      <c r="B10" s="25" t="s">
        <v>140</v>
      </c>
    </row>
    <row r="11" spans="1:2" x14ac:dyDescent="0.3">
      <c r="A11" s="5">
        <v>0</v>
      </c>
      <c r="B11" s="5">
        <v>98</v>
      </c>
    </row>
    <row r="12" spans="1:2" x14ac:dyDescent="0.3">
      <c r="A12" s="5">
        <v>4</v>
      </c>
      <c r="B12" s="5">
        <v>98</v>
      </c>
    </row>
    <row r="13" spans="1:2" x14ac:dyDescent="0.3">
      <c r="A13" s="5">
        <v>7</v>
      </c>
      <c r="B13" s="5">
        <v>95</v>
      </c>
    </row>
    <row r="14" spans="1:2" x14ac:dyDescent="0.3">
      <c r="A14" s="5">
        <v>11</v>
      </c>
      <c r="B14" s="5">
        <v>95</v>
      </c>
    </row>
    <row r="15" spans="1:2" x14ac:dyDescent="0.3">
      <c r="A15" s="5">
        <v>14</v>
      </c>
      <c r="B15" s="5">
        <v>93</v>
      </c>
    </row>
    <row r="16" spans="1:2" x14ac:dyDescent="0.3">
      <c r="A16" s="5">
        <v>18</v>
      </c>
      <c r="B16" s="5">
        <v>96</v>
      </c>
    </row>
    <row r="17" spans="1:2" x14ac:dyDescent="0.3">
      <c r="A17" s="5">
        <v>21</v>
      </c>
      <c r="B17" s="5">
        <v>94</v>
      </c>
    </row>
    <row r="18" spans="1:2" x14ac:dyDescent="0.3">
      <c r="A18" s="5">
        <v>27</v>
      </c>
      <c r="B18" s="5">
        <v>95</v>
      </c>
    </row>
    <row r="19" spans="1:2" s="25" customFormat="1" x14ac:dyDescent="0.3">
      <c r="A19" s="25" t="s">
        <v>147</v>
      </c>
      <c r="B19" s="25" t="s">
        <v>145</v>
      </c>
    </row>
    <row r="20" spans="1:2" x14ac:dyDescent="0.3">
      <c r="A20" s="5">
        <v>0</v>
      </c>
      <c r="B20" s="5">
        <v>94</v>
      </c>
    </row>
    <row r="21" spans="1:2" x14ac:dyDescent="0.3">
      <c r="A21" s="5">
        <v>4</v>
      </c>
      <c r="B21" s="5">
        <v>89</v>
      </c>
    </row>
    <row r="22" spans="1:2" x14ac:dyDescent="0.3">
      <c r="A22" s="5">
        <v>5</v>
      </c>
      <c r="B22" s="5">
        <v>96</v>
      </c>
    </row>
    <row r="23" spans="1:2" x14ac:dyDescent="0.3">
      <c r="A23" s="5">
        <v>7</v>
      </c>
      <c r="B23" s="5">
        <v>97</v>
      </c>
    </row>
    <row r="24" spans="1:2" x14ac:dyDescent="0.3">
      <c r="A24" s="5">
        <v>12</v>
      </c>
      <c r="B24" s="5">
        <v>92</v>
      </c>
    </row>
    <row r="25" spans="1:2" x14ac:dyDescent="0.3">
      <c r="A25" s="5">
        <v>14</v>
      </c>
      <c r="B25" s="5">
        <v>98</v>
      </c>
    </row>
    <row r="26" spans="1:2" x14ac:dyDescent="0.3">
      <c r="A26" s="5">
        <v>19</v>
      </c>
      <c r="B26" s="5">
        <v>94</v>
      </c>
    </row>
    <row r="27" spans="1:2" x14ac:dyDescent="0.3">
      <c r="A27" s="5">
        <v>21</v>
      </c>
      <c r="B27" s="5">
        <v>94</v>
      </c>
    </row>
    <row r="28" spans="1:2" x14ac:dyDescent="0.3">
      <c r="A28" s="5">
        <v>26</v>
      </c>
      <c r="B28" s="5">
        <v>98</v>
      </c>
    </row>
    <row r="29" spans="1:2" s="25" customFormat="1" x14ac:dyDescent="0.3">
      <c r="A29" s="25" t="s">
        <v>147</v>
      </c>
      <c r="B29" s="25" t="s">
        <v>142</v>
      </c>
    </row>
    <row r="30" spans="1:2" x14ac:dyDescent="0.3">
      <c r="A30" s="5">
        <v>0</v>
      </c>
      <c r="B30" s="5">
        <v>94</v>
      </c>
    </row>
    <row r="31" spans="1:2" x14ac:dyDescent="0.3">
      <c r="A31" s="5">
        <v>4</v>
      </c>
      <c r="B31" s="5">
        <v>92</v>
      </c>
    </row>
    <row r="32" spans="1:2" x14ac:dyDescent="0.3">
      <c r="A32" s="5">
        <v>5</v>
      </c>
      <c r="B32" s="5">
        <v>98</v>
      </c>
    </row>
    <row r="33" spans="1:2" x14ac:dyDescent="0.3">
      <c r="A33" s="5">
        <v>7</v>
      </c>
      <c r="B33" s="5">
        <v>96</v>
      </c>
    </row>
    <row r="34" spans="1:2" x14ac:dyDescent="0.3">
      <c r="A34" s="5">
        <v>12</v>
      </c>
      <c r="B34" s="5">
        <v>95</v>
      </c>
    </row>
    <row r="35" spans="1:2" x14ac:dyDescent="0.3">
      <c r="A35" s="5">
        <v>14</v>
      </c>
      <c r="B35" s="5">
        <v>96</v>
      </c>
    </row>
    <row r="36" spans="1:2" x14ac:dyDescent="0.3">
      <c r="A36" s="5">
        <v>19</v>
      </c>
      <c r="B36" s="5">
        <v>99</v>
      </c>
    </row>
    <row r="37" spans="1:2" x14ac:dyDescent="0.3">
      <c r="A37" s="5">
        <v>21</v>
      </c>
      <c r="B37" s="5">
        <v>92</v>
      </c>
    </row>
    <row r="38" spans="1:2" x14ac:dyDescent="0.3">
      <c r="A38" s="5">
        <v>22</v>
      </c>
      <c r="B38" s="5">
        <v>77</v>
      </c>
    </row>
    <row r="39" spans="1:2" s="25" customFormat="1" x14ac:dyDescent="0.3">
      <c r="A39" s="25" t="s">
        <v>147</v>
      </c>
      <c r="B39" s="25" t="s">
        <v>143</v>
      </c>
    </row>
    <row r="40" spans="1:2" x14ac:dyDescent="0.3">
      <c r="A40" s="5">
        <v>0</v>
      </c>
      <c r="B40" s="5">
        <v>91</v>
      </c>
    </row>
    <row r="41" spans="1:2" x14ac:dyDescent="0.3">
      <c r="A41" s="5">
        <v>1</v>
      </c>
      <c r="B41" s="5">
        <v>99</v>
      </c>
    </row>
    <row r="42" spans="1:2" x14ac:dyDescent="0.3">
      <c r="A42" s="5">
        <v>3</v>
      </c>
      <c r="B42" s="5">
        <v>95</v>
      </c>
    </row>
    <row r="43" spans="1:2" x14ac:dyDescent="0.3">
      <c r="A43" s="5">
        <v>7</v>
      </c>
      <c r="B43" s="5">
        <v>94</v>
      </c>
    </row>
    <row r="44" spans="1:2" x14ac:dyDescent="0.3">
      <c r="A44" s="5">
        <v>10</v>
      </c>
      <c r="B44" s="5">
        <v>91</v>
      </c>
    </row>
    <row r="45" spans="1:2" x14ac:dyDescent="0.3">
      <c r="A45" s="5">
        <v>14</v>
      </c>
      <c r="B45" s="5">
        <v>95</v>
      </c>
    </row>
    <row r="46" spans="1:2" x14ac:dyDescent="0.3">
      <c r="A46" s="5">
        <v>17</v>
      </c>
      <c r="B46" s="5">
        <v>97</v>
      </c>
    </row>
    <row r="47" spans="1:2" x14ac:dyDescent="0.3">
      <c r="A47" s="5">
        <v>21</v>
      </c>
      <c r="B47" s="5">
        <v>96</v>
      </c>
    </row>
    <row r="48" spans="1:2" x14ac:dyDescent="0.3">
      <c r="A48" s="5">
        <v>23</v>
      </c>
      <c r="B48" s="5">
        <v>95</v>
      </c>
    </row>
    <row r="49" spans="1:2" s="25" customFormat="1" x14ac:dyDescent="0.3">
      <c r="A49" s="25" t="s">
        <v>147</v>
      </c>
      <c r="B49" s="25" t="s">
        <v>144</v>
      </c>
    </row>
    <row r="50" spans="1:2" x14ac:dyDescent="0.3">
      <c r="A50" s="5">
        <v>0</v>
      </c>
      <c r="B50" s="5">
        <v>98</v>
      </c>
    </row>
    <row r="51" spans="1:2" x14ac:dyDescent="0.3">
      <c r="A51" s="5">
        <v>1</v>
      </c>
      <c r="B51" s="5">
        <v>95</v>
      </c>
    </row>
    <row r="52" spans="1:2" x14ac:dyDescent="0.3">
      <c r="A52" s="5">
        <v>3</v>
      </c>
      <c r="B52" s="5">
        <v>95</v>
      </c>
    </row>
    <row r="53" spans="1:2" x14ac:dyDescent="0.3">
      <c r="A53" s="5">
        <v>7</v>
      </c>
      <c r="B53" s="5">
        <v>93</v>
      </c>
    </row>
    <row r="54" spans="1:2" x14ac:dyDescent="0.3">
      <c r="A54" s="5">
        <v>10</v>
      </c>
      <c r="B54" s="5">
        <v>94</v>
      </c>
    </row>
    <row r="55" spans="1:2" x14ac:dyDescent="0.3">
      <c r="A55" s="5">
        <v>14</v>
      </c>
      <c r="B55" s="5">
        <v>95</v>
      </c>
    </row>
    <row r="56" spans="1:2" x14ac:dyDescent="0.3">
      <c r="A56" s="5">
        <v>17</v>
      </c>
      <c r="B56" s="5">
        <v>96</v>
      </c>
    </row>
    <row r="57" spans="1:2" x14ac:dyDescent="0.3">
      <c r="A57" s="5">
        <v>21</v>
      </c>
      <c r="B57" s="5">
        <v>90</v>
      </c>
    </row>
    <row r="58" spans="1:2" x14ac:dyDescent="0.3">
      <c r="A58" s="5">
        <v>23</v>
      </c>
      <c r="B58" s="5">
        <v>97</v>
      </c>
    </row>
    <row r="59" spans="1:2" s="25" customFormat="1" x14ac:dyDescent="0.3">
      <c r="A59" s="25" t="s">
        <v>147</v>
      </c>
      <c r="B59" s="25" t="s">
        <v>146</v>
      </c>
    </row>
    <row r="60" spans="1:2" x14ac:dyDescent="0.3">
      <c r="A60" s="5">
        <v>0</v>
      </c>
      <c r="B60" s="5">
        <v>94</v>
      </c>
    </row>
    <row r="61" spans="1:2" x14ac:dyDescent="0.3">
      <c r="A61" s="5">
        <v>1</v>
      </c>
      <c r="B61" s="5">
        <v>93</v>
      </c>
    </row>
    <row r="62" spans="1:2" x14ac:dyDescent="0.3">
      <c r="A62" s="5">
        <v>3</v>
      </c>
      <c r="B62" s="5">
        <v>92</v>
      </c>
    </row>
    <row r="63" spans="1:2" x14ac:dyDescent="0.3">
      <c r="A63" s="5">
        <v>7</v>
      </c>
      <c r="B63" s="5">
        <v>96</v>
      </c>
    </row>
    <row r="64" spans="1:2" x14ac:dyDescent="0.3">
      <c r="A64" s="5">
        <v>9</v>
      </c>
      <c r="B64" s="5">
        <v>93</v>
      </c>
    </row>
    <row r="65" spans="1:2" x14ac:dyDescent="0.3">
      <c r="A65" s="5">
        <v>14</v>
      </c>
      <c r="B65" s="5">
        <v>95</v>
      </c>
    </row>
    <row r="66" spans="1:2" x14ac:dyDescent="0.3">
      <c r="A66" s="5">
        <v>17</v>
      </c>
      <c r="B66" s="5">
        <v>94</v>
      </c>
    </row>
    <row r="67" spans="1:2" x14ac:dyDescent="0.3">
      <c r="A67" s="5">
        <v>21</v>
      </c>
      <c r="B67" s="5">
        <v>91</v>
      </c>
    </row>
    <row r="68" spans="1:2" x14ac:dyDescent="0.3">
      <c r="A68" s="5">
        <v>23</v>
      </c>
      <c r="B68" s="5">
        <v>96</v>
      </c>
    </row>
    <row r="69" spans="1:2" s="25" customFormat="1" x14ac:dyDescent="0.3">
      <c r="A69" s="25" t="s">
        <v>147</v>
      </c>
      <c r="B69" s="25" t="s">
        <v>141</v>
      </c>
    </row>
    <row r="70" spans="1:2" x14ac:dyDescent="0.3">
      <c r="A70" s="5">
        <v>0</v>
      </c>
      <c r="B70" s="5">
        <v>96</v>
      </c>
    </row>
    <row r="71" spans="1:2" x14ac:dyDescent="0.3">
      <c r="A71" s="5">
        <v>1</v>
      </c>
      <c r="B71" s="5">
        <v>96</v>
      </c>
    </row>
    <row r="72" spans="1:2" x14ac:dyDescent="0.3">
      <c r="A72" s="5">
        <v>3</v>
      </c>
      <c r="B72" s="5">
        <v>95</v>
      </c>
    </row>
    <row r="73" spans="1:2" x14ac:dyDescent="0.3">
      <c r="A73" s="5">
        <v>7</v>
      </c>
      <c r="B73" s="5">
        <v>90</v>
      </c>
    </row>
    <row r="74" spans="1:2" x14ac:dyDescent="0.3">
      <c r="A74" s="5">
        <v>8</v>
      </c>
      <c r="B74" s="5">
        <v>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B68F-FA4D-43B2-8992-56DCFC35331C}">
  <dimension ref="A1:C53"/>
  <sheetViews>
    <sheetView workbookViewId="0">
      <selection activeCell="C17" sqref="C17"/>
    </sheetView>
  </sheetViews>
  <sheetFormatPr defaultColWidth="8.81640625" defaultRowHeight="14" x14ac:dyDescent="0.3"/>
  <cols>
    <col min="1" max="1" width="23.6328125" style="33" customWidth="1"/>
    <col min="2" max="2" width="20.453125" style="33" customWidth="1"/>
    <col min="3" max="3" width="9.1796875" style="9"/>
    <col min="4" max="16384" width="8.81640625" style="5"/>
  </cols>
  <sheetData>
    <row r="1" spans="1:3" ht="17" x14ac:dyDescent="0.45">
      <c r="A1" s="26" t="s">
        <v>138</v>
      </c>
      <c r="B1" s="27" t="s">
        <v>171</v>
      </c>
    </row>
    <row r="2" spans="1:3" x14ac:dyDescent="0.3">
      <c r="A2" s="28">
        <v>1</v>
      </c>
      <c r="B2" s="29">
        <v>31</v>
      </c>
    </row>
    <row r="3" spans="1:3" x14ac:dyDescent="0.3">
      <c r="A3" s="28">
        <v>4</v>
      </c>
      <c r="B3" s="29">
        <v>27</v>
      </c>
    </row>
    <row r="4" spans="1:3" x14ac:dyDescent="0.3">
      <c r="A4" s="28">
        <v>7</v>
      </c>
      <c r="B4" s="29">
        <v>30</v>
      </c>
    </row>
    <row r="5" spans="1:3" x14ac:dyDescent="0.3">
      <c r="A5" s="28">
        <v>14</v>
      </c>
      <c r="B5" s="29">
        <v>28</v>
      </c>
    </row>
    <row r="6" spans="1:3" x14ac:dyDescent="0.3">
      <c r="A6" s="28">
        <v>21</v>
      </c>
      <c r="B6" s="29">
        <v>30</v>
      </c>
    </row>
    <row r="7" spans="1:3" x14ac:dyDescent="0.3">
      <c r="A7" s="30">
        <v>27</v>
      </c>
      <c r="B7" s="31">
        <v>31</v>
      </c>
    </row>
    <row r="8" spans="1:3" ht="17" x14ac:dyDescent="0.45">
      <c r="A8" s="26" t="s">
        <v>138</v>
      </c>
      <c r="B8" s="27" t="s">
        <v>172</v>
      </c>
    </row>
    <row r="9" spans="1:3" x14ac:dyDescent="0.3">
      <c r="A9" s="28">
        <v>1</v>
      </c>
      <c r="B9" s="29">
        <v>25</v>
      </c>
    </row>
    <row r="10" spans="1:3" x14ac:dyDescent="0.3">
      <c r="A10" s="28">
        <v>4</v>
      </c>
      <c r="B10" s="29">
        <v>28</v>
      </c>
    </row>
    <row r="11" spans="1:3" x14ac:dyDescent="0.3">
      <c r="A11" s="28">
        <v>7</v>
      </c>
      <c r="B11" s="29">
        <v>29</v>
      </c>
    </row>
    <row r="12" spans="1:3" x14ac:dyDescent="0.3">
      <c r="A12" s="28">
        <v>14</v>
      </c>
      <c r="B12" s="29">
        <v>26</v>
      </c>
    </row>
    <row r="13" spans="1:3" x14ac:dyDescent="0.3">
      <c r="A13" s="28">
        <v>21</v>
      </c>
      <c r="B13" s="29">
        <v>28</v>
      </c>
    </row>
    <row r="14" spans="1:3" x14ac:dyDescent="0.3">
      <c r="A14" s="30">
        <v>27</v>
      </c>
      <c r="B14" s="31">
        <v>31</v>
      </c>
    </row>
    <row r="15" spans="1:3" ht="17" x14ac:dyDescent="0.45">
      <c r="A15" s="26" t="s">
        <v>138</v>
      </c>
      <c r="B15" s="27" t="s">
        <v>173</v>
      </c>
      <c r="C15" s="32"/>
    </row>
    <row r="16" spans="1:3" x14ac:dyDescent="0.3">
      <c r="A16" s="28">
        <v>1</v>
      </c>
      <c r="B16" s="29">
        <v>32</v>
      </c>
    </row>
    <row r="17" spans="1:3" x14ac:dyDescent="0.3">
      <c r="A17" s="28">
        <v>4</v>
      </c>
      <c r="B17" s="29">
        <v>33</v>
      </c>
    </row>
    <row r="18" spans="1:3" x14ac:dyDescent="0.3">
      <c r="A18" s="28">
        <v>7</v>
      </c>
      <c r="B18" s="29">
        <v>33</v>
      </c>
    </row>
    <row r="19" spans="1:3" x14ac:dyDescent="0.3">
      <c r="A19" s="28">
        <v>14</v>
      </c>
      <c r="B19" s="29">
        <v>30</v>
      </c>
    </row>
    <row r="20" spans="1:3" x14ac:dyDescent="0.3">
      <c r="A20" s="28">
        <v>21</v>
      </c>
      <c r="B20" s="29">
        <v>30</v>
      </c>
    </row>
    <row r="21" spans="1:3" x14ac:dyDescent="0.3">
      <c r="A21" s="28">
        <v>26</v>
      </c>
      <c r="B21" s="29">
        <v>33</v>
      </c>
    </row>
    <row r="22" spans="1:3" ht="17" x14ac:dyDescent="0.45">
      <c r="A22" s="26" t="s">
        <v>138</v>
      </c>
      <c r="B22" s="27" t="s">
        <v>174</v>
      </c>
      <c r="C22" s="32"/>
    </row>
    <row r="23" spans="1:3" x14ac:dyDescent="0.3">
      <c r="A23" s="28">
        <v>1</v>
      </c>
      <c r="B23" s="29">
        <v>30</v>
      </c>
    </row>
    <row r="24" spans="1:3" x14ac:dyDescent="0.3">
      <c r="A24" s="28">
        <v>4</v>
      </c>
      <c r="B24" s="29">
        <v>30</v>
      </c>
    </row>
    <row r="25" spans="1:3" x14ac:dyDescent="0.3">
      <c r="A25" s="28">
        <v>7</v>
      </c>
      <c r="B25" s="29">
        <v>27</v>
      </c>
    </row>
    <row r="26" spans="1:3" x14ac:dyDescent="0.3">
      <c r="A26" s="28">
        <v>14</v>
      </c>
      <c r="B26" s="29">
        <v>29</v>
      </c>
    </row>
    <row r="27" spans="1:3" x14ac:dyDescent="0.3">
      <c r="A27" s="28">
        <v>21</v>
      </c>
      <c r="B27" s="29">
        <v>27</v>
      </c>
    </row>
    <row r="28" spans="1:3" x14ac:dyDescent="0.3">
      <c r="A28" s="28">
        <v>22</v>
      </c>
      <c r="B28" s="29">
        <v>27</v>
      </c>
    </row>
    <row r="29" spans="1:3" ht="17" x14ac:dyDescent="0.45">
      <c r="A29" s="26" t="s">
        <v>138</v>
      </c>
      <c r="B29" s="27" t="s">
        <v>175</v>
      </c>
    </row>
    <row r="30" spans="1:3" x14ac:dyDescent="0.3">
      <c r="A30" s="28">
        <v>1</v>
      </c>
      <c r="B30" s="29">
        <v>27</v>
      </c>
    </row>
    <row r="31" spans="1:3" x14ac:dyDescent="0.3">
      <c r="A31" s="28">
        <v>3</v>
      </c>
      <c r="B31" s="29">
        <v>28</v>
      </c>
    </row>
    <row r="32" spans="1:3" x14ac:dyDescent="0.3">
      <c r="A32" s="28">
        <v>7</v>
      </c>
      <c r="B32" s="29">
        <v>24</v>
      </c>
    </row>
    <row r="33" spans="1:3" x14ac:dyDescent="0.3">
      <c r="A33" s="28">
        <v>14</v>
      </c>
      <c r="B33" s="29">
        <v>25</v>
      </c>
    </row>
    <row r="34" spans="1:3" x14ac:dyDescent="0.3">
      <c r="A34" s="28">
        <v>21</v>
      </c>
      <c r="B34" s="29">
        <v>27</v>
      </c>
    </row>
    <row r="35" spans="1:3" x14ac:dyDescent="0.3">
      <c r="A35" s="28">
        <v>28</v>
      </c>
      <c r="B35" s="29">
        <v>29</v>
      </c>
    </row>
    <row r="36" spans="1:3" ht="17" x14ac:dyDescent="0.45">
      <c r="A36" s="26" t="s">
        <v>138</v>
      </c>
      <c r="B36" s="27" t="s">
        <v>176</v>
      </c>
    </row>
    <row r="37" spans="1:3" x14ac:dyDescent="0.3">
      <c r="A37" s="28">
        <v>1</v>
      </c>
      <c r="B37" s="29">
        <v>26</v>
      </c>
    </row>
    <row r="38" spans="1:3" x14ac:dyDescent="0.3">
      <c r="A38" s="28">
        <v>3</v>
      </c>
      <c r="B38" s="29">
        <v>27</v>
      </c>
    </row>
    <row r="39" spans="1:3" x14ac:dyDescent="0.3">
      <c r="A39" s="28">
        <v>7</v>
      </c>
      <c r="B39" s="29">
        <v>26</v>
      </c>
    </row>
    <row r="40" spans="1:3" x14ac:dyDescent="0.3">
      <c r="A40" s="28">
        <v>14</v>
      </c>
      <c r="B40" s="29">
        <v>28</v>
      </c>
    </row>
    <row r="41" spans="1:3" x14ac:dyDescent="0.3">
      <c r="A41" s="28">
        <v>21</v>
      </c>
      <c r="B41" s="29">
        <v>29</v>
      </c>
    </row>
    <row r="42" spans="1:3" x14ac:dyDescent="0.3">
      <c r="A42" s="28">
        <v>28</v>
      </c>
      <c r="B42" s="29">
        <v>29</v>
      </c>
      <c r="C42" s="4"/>
    </row>
    <row r="43" spans="1:3" ht="17" x14ac:dyDescent="0.45">
      <c r="A43" s="26" t="s">
        <v>138</v>
      </c>
      <c r="B43" s="27" t="s">
        <v>177</v>
      </c>
      <c r="C43" s="32"/>
    </row>
    <row r="44" spans="1:3" x14ac:dyDescent="0.3">
      <c r="A44" s="28">
        <v>1</v>
      </c>
      <c r="B44" s="29">
        <v>27</v>
      </c>
    </row>
    <row r="45" spans="1:3" x14ac:dyDescent="0.3">
      <c r="A45" s="28">
        <v>3</v>
      </c>
      <c r="B45" s="29">
        <v>33</v>
      </c>
    </row>
    <row r="46" spans="1:3" x14ac:dyDescent="0.3">
      <c r="A46" s="28">
        <v>7</v>
      </c>
      <c r="B46" s="29">
        <v>27</v>
      </c>
    </row>
    <row r="47" spans="1:3" x14ac:dyDescent="0.3">
      <c r="A47" s="28">
        <v>14</v>
      </c>
      <c r="B47" s="29">
        <v>32</v>
      </c>
      <c r="C47" s="4"/>
    </row>
    <row r="48" spans="1:3" x14ac:dyDescent="0.3">
      <c r="A48" s="28">
        <v>21</v>
      </c>
      <c r="B48" s="29">
        <v>31</v>
      </c>
      <c r="C48" s="4"/>
    </row>
    <row r="49" spans="1:3" ht="17" x14ac:dyDescent="0.45">
      <c r="A49" s="26" t="s">
        <v>138</v>
      </c>
      <c r="B49" s="27" t="s">
        <v>178</v>
      </c>
      <c r="C49" s="32"/>
    </row>
    <row r="50" spans="1:3" x14ac:dyDescent="0.3">
      <c r="A50" s="28">
        <v>1</v>
      </c>
      <c r="B50" s="29">
        <v>26</v>
      </c>
    </row>
    <row r="51" spans="1:3" x14ac:dyDescent="0.3">
      <c r="A51" s="28">
        <v>3</v>
      </c>
      <c r="B51" s="29">
        <v>32</v>
      </c>
    </row>
    <row r="52" spans="1:3" x14ac:dyDescent="0.3">
      <c r="A52" s="28">
        <v>7</v>
      </c>
      <c r="B52" s="29">
        <v>28</v>
      </c>
    </row>
    <row r="53" spans="1:3" x14ac:dyDescent="0.3">
      <c r="A53" s="30">
        <v>8</v>
      </c>
      <c r="B53" s="31">
        <v>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07794-1D4E-4CFD-B8A9-FBB43B47704C}">
  <dimension ref="A1:C16"/>
  <sheetViews>
    <sheetView workbookViewId="0">
      <selection activeCell="B10" sqref="B10"/>
    </sheetView>
  </sheetViews>
  <sheetFormatPr defaultColWidth="9.1796875" defaultRowHeight="14" x14ac:dyDescent="0.3"/>
  <cols>
    <col min="1" max="1" width="20.1796875" style="5" bestFit="1" customWidth="1"/>
    <col min="2" max="2" width="36.453125" style="5" bestFit="1" customWidth="1"/>
    <col min="3" max="16384" width="9.1796875" style="5"/>
  </cols>
  <sheetData>
    <row r="1" spans="1:3" x14ac:dyDescent="0.3">
      <c r="A1" s="5" t="s">
        <v>127</v>
      </c>
      <c r="B1" s="5" t="s">
        <v>160</v>
      </c>
      <c r="C1" s="5" t="s">
        <v>3</v>
      </c>
    </row>
    <row r="2" spans="1:3" x14ac:dyDescent="0.3">
      <c r="A2" s="5" t="s">
        <v>114</v>
      </c>
    </row>
    <row r="3" spans="1:3" x14ac:dyDescent="0.3">
      <c r="A3" s="5" t="s">
        <v>162</v>
      </c>
      <c r="B3" s="5">
        <v>0.54269300000000009</v>
      </c>
      <c r="C3" s="5" t="s">
        <v>161</v>
      </c>
    </row>
    <row r="4" spans="1:3" x14ac:dyDescent="0.3">
      <c r="A4" s="5" t="s">
        <v>163</v>
      </c>
      <c r="B4" s="5">
        <v>0.53858349999999999</v>
      </c>
      <c r="C4" s="5" t="s">
        <v>161</v>
      </c>
    </row>
    <row r="5" spans="1:3" x14ac:dyDescent="0.3">
      <c r="A5" s="5" t="s">
        <v>164</v>
      </c>
      <c r="B5" s="5">
        <v>0.49466900000000003</v>
      </c>
      <c r="C5" s="5" t="s">
        <v>161</v>
      </c>
    </row>
    <row r="6" spans="1:3" x14ac:dyDescent="0.3">
      <c r="A6" s="5" t="s">
        <v>165</v>
      </c>
      <c r="B6" s="5">
        <v>0.46463450000000001</v>
      </c>
      <c r="C6" s="5" t="s">
        <v>161</v>
      </c>
    </row>
    <row r="8" spans="1:3" x14ac:dyDescent="0.3">
      <c r="A8" s="5" t="s">
        <v>166</v>
      </c>
    </row>
    <row r="9" spans="1:3" x14ac:dyDescent="0.3">
      <c r="A9" s="5" t="s">
        <v>18</v>
      </c>
      <c r="B9" s="5">
        <v>0.73517299999999997</v>
      </c>
      <c r="C9" s="5" t="s">
        <v>161</v>
      </c>
    </row>
    <row r="10" spans="1:3" x14ac:dyDescent="0.3">
      <c r="A10" s="5" t="s">
        <v>19</v>
      </c>
      <c r="B10" s="5">
        <v>0.78746700000000003</v>
      </c>
      <c r="C10" s="5" t="s">
        <v>161</v>
      </c>
    </row>
    <row r="11" spans="1:3" x14ac:dyDescent="0.3">
      <c r="A11" s="5" t="s">
        <v>17</v>
      </c>
      <c r="B11" s="5">
        <v>0.56798499999999996</v>
      </c>
      <c r="C11" s="5" t="s">
        <v>161</v>
      </c>
    </row>
    <row r="12" spans="1:3" x14ac:dyDescent="0.3">
      <c r="A12" s="5" t="s">
        <v>20</v>
      </c>
      <c r="B12" s="5">
        <v>0.648447</v>
      </c>
      <c r="C12" s="5" t="s">
        <v>161</v>
      </c>
    </row>
    <row r="13" spans="1:3" x14ac:dyDescent="0.3">
      <c r="A13" s="5" t="s">
        <v>16</v>
      </c>
      <c r="B13" s="5">
        <v>0.79913999999999996</v>
      </c>
      <c r="C13" s="5" t="s">
        <v>161</v>
      </c>
    </row>
    <row r="14" spans="1:3" x14ac:dyDescent="0.3">
      <c r="A14" s="5" t="s">
        <v>10</v>
      </c>
      <c r="B14" s="5">
        <v>0.97591300000000003</v>
      </c>
      <c r="C14" s="5" t="s">
        <v>161</v>
      </c>
    </row>
    <row r="15" spans="1:3" x14ac:dyDescent="0.3">
      <c r="A15" s="5" t="s">
        <v>13</v>
      </c>
      <c r="B15" s="5">
        <v>1.126811</v>
      </c>
      <c r="C15" s="5" t="s">
        <v>161</v>
      </c>
    </row>
    <row r="16" spans="1:3" x14ac:dyDescent="0.3">
      <c r="A16" s="5" t="s">
        <v>15</v>
      </c>
      <c r="B16" s="5">
        <v>0.66022000000000003</v>
      </c>
      <c r="C16" s="5"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B504C-60DA-4756-95D9-F02EB804A852}">
  <dimension ref="A1:C16"/>
  <sheetViews>
    <sheetView workbookViewId="0">
      <selection activeCell="B13" sqref="B13"/>
    </sheetView>
  </sheetViews>
  <sheetFormatPr defaultColWidth="9.1796875" defaultRowHeight="14" x14ac:dyDescent="0.3"/>
  <cols>
    <col min="1" max="1" width="20.1796875" style="5" bestFit="1" customWidth="1"/>
    <col min="2" max="2" width="36.453125" style="5" bestFit="1" customWidth="1"/>
    <col min="3" max="16384" width="9.1796875" style="5"/>
  </cols>
  <sheetData>
    <row r="1" spans="1:3" x14ac:dyDescent="0.3">
      <c r="A1" s="5" t="s">
        <v>127</v>
      </c>
      <c r="B1" s="5" t="s">
        <v>160</v>
      </c>
      <c r="C1" s="5" t="s">
        <v>3</v>
      </c>
    </row>
    <row r="2" spans="1:3" x14ac:dyDescent="0.3">
      <c r="A2" s="5" t="s">
        <v>114</v>
      </c>
    </row>
    <row r="3" spans="1:3" x14ac:dyDescent="0.3">
      <c r="A3" s="5" t="s">
        <v>80</v>
      </c>
      <c r="B3" s="5">
        <v>0.44437900000000002</v>
      </c>
      <c r="C3" s="5" t="s">
        <v>161</v>
      </c>
    </row>
    <row r="4" spans="1:3" x14ac:dyDescent="0.3">
      <c r="A4" s="5" t="s">
        <v>79</v>
      </c>
      <c r="B4" s="5">
        <v>0.440218</v>
      </c>
      <c r="C4" s="5" t="s">
        <v>161</v>
      </c>
    </row>
    <row r="5" spans="1:3" x14ac:dyDescent="0.3">
      <c r="A5" s="5" t="s">
        <v>66</v>
      </c>
      <c r="B5" s="5">
        <v>0.50313799999999997</v>
      </c>
      <c r="C5" s="5" t="s">
        <v>161</v>
      </c>
    </row>
    <row r="6" spans="1:3" x14ac:dyDescent="0.3">
      <c r="A6" s="5" t="s">
        <v>64</v>
      </c>
      <c r="B6" s="5">
        <v>0.44106800000000002</v>
      </c>
      <c r="C6" s="5" t="s">
        <v>161</v>
      </c>
    </row>
    <row r="8" spans="1:3" x14ac:dyDescent="0.3">
      <c r="A8" s="5" t="s">
        <v>166</v>
      </c>
    </row>
    <row r="9" spans="1:3" x14ac:dyDescent="0.3">
      <c r="A9" s="5" t="s">
        <v>55</v>
      </c>
      <c r="B9" s="5">
        <v>0.79059800000000002</v>
      </c>
      <c r="C9" s="5" t="s">
        <v>161</v>
      </c>
    </row>
    <row r="10" spans="1:3" x14ac:dyDescent="0.3">
      <c r="A10" s="5" t="s">
        <v>57</v>
      </c>
      <c r="B10" s="5">
        <v>0.54142299999999999</v>
      </c>
      <c r="C10" s="5" t="s">
        <v>161</v>
      </c>
    </row>
    <row r="11" spans="1:3" x14ac:dyDescent="0.3">
      <c r="A11" s="5" t="s">
        <v>38</v>
      </c>
      <c r="B11" s="5">
        <v>0.852047</v>
      </c>
      <c r="C11" s="5" t="s">
        <v>161</v>
      </c>
    </row>
    <row r="12" spans="1:3" x14ac:dyDescent="0.3">
      <c r="A12" s="5" t="s">
        <v>59</v>
      </c>
      <c r="B12" s="5">
        <v>0.71267800000000003</v>
      </c>
      <c r="C12" s="5" t="s">
        <v>161</v>
      </c>
    </row>
    <row r="13" spans="1:3" x14ac:dyDescent="0.3">
      <c r="A13" s="5" t="s">
        <v>8</v>
      </c>
      <c r="B13" s="5">
        <v>0.55928100000000003</v>
      </c>
      <c r="C13" s="5" t="s">
        <v>161</v>
      </c>
    </row>
    <row r="14" spans="1:3" x14ac:dyDescent="0.3">
      <c r="A14" s="5" t="s">
        <v>9</v>
      </c>
      <c r="B14" s="5">
        <v>0.66646000000000005</v>
      </c>
      <c r="C14" s="5" t="s">
        <v>161</v>
      </c>
    </row>
    <row r="15" spans="1:3" x14ac:dyDescent="0.3">
      <c r="A15" s="5" t="s">
        <v>6</v>
      </c>
      <c r="B15" s="5">
        <v>0.699855</v>
      </c>
      <c r="C15" s="5" t="s">
        <v>161</v>
      </c>
    </row>
    <row r="16" spans="1:3" x14ac:dyDescent="0.3">
      <c r="A16" s="5" t="s">
        <v>7</v>
      </c>
      <c r="B16" s="5">
        <v>0.74315900000000001</v>
      </c>
      <c r="C16" s="5"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Source Data Figure 2i</vt:lpstr>
      <vt:lpstr>Source Data Figure 3g</vt:lpstr>
      <vt:lpstr>Source Data Figure 3h</vt:lpstr>
      <vt:lpstr>Source Data Figure 4g</vt:lpstr>
      <vt:lpstr>Source Data Figure 4h</vt:lpstr>
      <vt:lpstr>Source Data Figure 5a</vt:lpstr>
      <vt:lpstr>Source Data Figure 5b</vt:lpstr>
      <vt:lpstr>Source Data Figure 5c</vt:lpstr>
      <vt:lpstr>Source Data Figure 5d</vt:lpstr>
      <vt:lpstr>Source Data Figure 5e</vt:lpstr>
      <vt:lpstr>Source Data Figure 6o</vt:lpstr>
      <vt:lpstr>Source Data Supp. Data Fig 2</vt:lpstr>
      <vt:lpstr>Source Data Supp. Data Fig 4</vt:lpstr>
      <vt:lpstr>Source Data Supp. Data Fig 7a</vt:lpstr>
      <vt:lpstr>Source Data Supp. Data Fig 7b</vt:lpstr>
      <vt:lpstr>Source Data Supp. Data Fig 7c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Meredith G</dc:creator>
  <cp:lastModifiedBy>Meredith Mayer</cp:lastModifiedBy>
  <dcterms:created xsi:type="dcterms:W3CDTF">2022-02-23T18:07:33Z</dcterms:created>
  <dcterms:modified xsi:type="dcterms:W3CDTF">2022-03-02T19:04:45Z</dcterms:modified>
</cp:coreProperties>
</file>