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ia\Downloads\"/>
    </mc:Choice>
  </mc:AlternateContent>
  <xr:revisionPtr revIDLastSave="0" documentId="13_ncr:1_{45E15A73-A3A1-4520-9964-43D8EB4ABE1A}" xr6:coauthVersionLast="46" xr6:coauthVersionMax="46" xr10:uidLastSave="{00000000-0000-0000-0000-000000000000}"/>
  <bookViews>
    <workbookView xWindow="-108" yWindow="-108" windowWidth="23256" windowHeight="12576" xr2:uid="{8D1CC06F-8A04-427A-8CB8-63A4C023D9F2}"/>
  </bookViews>
  <sheets>
    <sheet name="Overview" sheetId="3" r:id="rId1"/>
    <sheet name="Nutritional profile" sheetId="34" r:id="rId2"/>
    <sheet name="Fats individuals" sheetId="28" r:id="rId3"/>
    <sheet name="Fat individuals - proporitional" sheetId="29" r:id="rId4"/>
    <sheet name="Fat types" sheetId="27" r:id="rId5"/>
    <sheet name="Free amino acids" sheetId="19" r:id="rId6"/>
    <sheet name="Free amino acids %" sheetId="16" r:id="rId7"/>
    <sheet name="Fats - All" sheetId="26" r:id="rId8"/>
    <sheet name="Carbohydrate" sheetId="7" r:id="rId9"/>
    <sheet name="Amino acid - GC" sheetId="15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14" i="26" l="1"/>
  <c r="AH182" i="26"/>
  <c r="AH173" i="26"/>
  <c r="AH180" i="26"/>
  <c r="AH181" i="26"/>
  <c r="W266" i="15"/>
  <c r="U265" i="15"/>
  <c r="CT213" i="15"/>
  <c r="V265" i="15"/>
  <c r="AE268" i="15"/>
  <c r="AE272" i="15"/>
  <c r="AE274" i="15"/>
  <c r="AE276" i="15"/>
  <c r="AE282" i="15"/>
  <c r="AE287" i="15"/>
  <c r="AE288" i="15"/>
  <c r="AG265" i="15"/>
  <c r="CZ198" i="15"/>
  <c r="CZ197" i="15"/>
  <c r="CZ196" i="15"/>
  <c r="CZ195" i="15"/>
  <c r="CZ194" i="15"/>
  <c r="CZ193" i="15"/>
  <c r="CZ192" i="15"/>
  <c r="CZ191" i="15"/>
  <c r="CZ190" i="15"/>
  <c r="CZ189" i="15"/>
  <c r="CZ188" i="15"/>
  <c r="CZ187" i="15"/>
  <c r="CZ186" i="15"/>
  <c r="CZ185" i="15"/>
  <c r="CZ184" i="15"/>
  <c r="CZ183" i="15"/>
  <c r="CZ181" i="15"/>
  <c r="CZ180" i="15"/>
  <c r="CZ179" i="15"/>
  <c r="CZ178" i="15"/>
  <c r="CZ177" i="15"/>
  <c r="DA154" i="15"/>
  <c r="DA155" i="15"/>
  <c r="DA156" i="15"/>
  <c r="DA157" i="15"/>
  <c r="DA158" i="15"/>
  <c r="DA159" i="15"/>
  <c r="DA160" i="15"/>
  <c r="DA161" i="15"/>
  <c r="DA162" i="15"/>
  <c r="DA163" i="15"/>
  <c r="DA164" i="15"/>
  <c r="DA165" i="15"/>
  <c r="DA166" i="15"/>
  <c r="DA167" i="15"/>
  <c r="DA168" i="15"/>
  <c r="DA169" i="15"/>
  <c r="DA170" i="15"/>
  <c r="DA171" i="15"/>
  <c r="DA172" i="15"/>
  <c r="DA173" i="15"/>
  <c r="DA174" i="15"/>
  <c r="DA153" i="15"/>
  <c r="CZ174" i="15"/>
  <c r="CZ173" i="15"/>
  <c r="CZ172" i="15"/>
  <c r="CZ171" i="15"/>
  <c r="CZ170" i="15"/>
  <c r="CZ169" i="15"/>
  <c r="CZ168" i="15"/>
  <c r="CZ167" i="15"/>
  <c r="CZ166" i="15"/>
  <c r="CZ165" i="15"/>
  <c r="CZ164" i="15"/>
  <c r="CZ163" i="15"/>
  <c r="CZ162" i="15"/>
  <c r="CZ161" i="15"/>
  <c r="CZ160" i="15"/>
  <c r="CZ159" i="15"/>
  <c r="CZ158" i="15"/>
  <c r="CZ157" i="15"/>
  <c r="CZ156" i="15"/>
  <c r="CZ155" i="15"/>
  <c r="CZ154" i="15"/>
  <c r="CZ153" i="15"/>
  <c r="CZ131" i="15"/>
  <c r="DA131" i="15"/>
  <c r="CZ132" i="15"/>
  <c r="DA132" i="15"/>
  <c r="CZ133" i="15"/>
  <c r="DA133" i="15"/>
  <c r="CZ134" i="15"/>
  <c r="DA134" i="15"/>
  <c r="CZ135" i="15"/>
  <c r="DA135" i="15"/>
  <c r="CZ136" i="15"/>
  <c r="DA136" i="15"/>
  <c r="CZ137" i="15"/>
  <c r="DA137" i="15"/>
  <c r="CZ138" i="15"/>
  <c r="DA138" i="15"/>
  <c r="CZ139" i="15"/>
  <c r="DA139" i="15"/>
  <c r="CZ140" i="15"/>
  <c r="DA140" i="15"/>
  <c r="CZ141" i="15"/>
  <c r="DA141" i="15"/>
  <c r="CZ142" i="15"/>
  <c r="DA142" i="15"/>
  <c r="CZ143" i="15"/>
  <c r="DA143" i="15"/>
  <c r="CZ144" i="15"/>
  <c r="DA144" i="15"/>
  <c r="CZ145" i="15"/>
  <c r="DA145" i="15"/>
  <c r="CZ146" i="15"/>
  <c r="DA146" i="15"/>
  <c r="CZ147" i="15"/>
  <c r="DA147" i="15"/>
  <c r="CZ148" i="15"/>
  <c r="DA148" i="15"/>
  <c r="CZ149" i="15"/>
  <c r="DA149" i="15"/>
  <c r="CZ150" i="15"/>
  <c r="DA150" i="15"/>
  <c r="DA130" i="15"/>
  <c r="CZ130" i="15"/>
  <c r="DB177" i="15"/>
  <c r="DC177" i="15"/>
  <c r="DD177" i="15"/>
  <c r="DE177" i="15"/>
  <c r="DF177" i="15"/>
  <c r="DG177" i="15"/>
  <c r="DH177" i="15"/>
  <c r="DI177" i="15"/>
  <c r="DJ177" i="15"/>
  <c r="DK177" i="15"/>
  <c r="DL177" i="15"/>
  <c r="DM177" i="15"/>
  <c r="DN177" i="15"/>
  <c r="DO177" i="15"/>
  <c r="DP177" i="15"/>
  <c r="DQ177" i="15"/>
  <c r="DT177" i="15"/>
  <c r="CR177" i="15"/>
  <c r="AC213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8" i="15"/>
  <c r="K265" i="15"/>
  <c r="I288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65" i="15"/>
  <c r="F265" i="15"/>
  <c r="DQ262" i="15"/>
  <c r="DP262" i="15"/>
  <c r="DO262" i="15"/>
  <c r="DN262" i="15"/>
  <c r="DM262" i="15"/>
  <c r="DL262" i="15"/>
  <c r="DK262" i="15"/>
  <c r="DJ262" i="15"/>
  <c r="DI262" i="15"/>
  <c r="DH262" i="15"/>
  <c r="DG262" i="15"/>
  <c r="DF262" i="15"/>
  <c r="DE262" i="15"/>
  <c r="DD262" i="15"/>
  <c r="DC262" i="15"/>
  <c r="DB262" i="15"/>
  <c r="DB240" i="15"/>
  <c r="DC240" i="15"/>
  <c r="DD240" i="15"/>
  <c r="DE240" i="15"/>
  <c r="DF240" i="15"/>
  <c r="DG240" i="15"/>
  <c r="DH240" i="15"/>
  <c r="DI240" i="15"/>
  <c r="DJ240" i="15"/>
  <c r="DK240" i="15"/>
  <c r="DL240" i="15"/>
  <c r="DM240" i="15"/>
  <c r="DN240" i="15"/>
  <c r="DO240" i="15"/>
  <c r="DP240" i="15"/>
  <c r="DQ240" i="15"/>
  <c r="DB241" i="15"/>
  <c r="DC241" i="15"/>
  <c r="DD241" i="15"/>
  <c r="DE241" i="15"/>
  <c r="DF241" i="15"/>
  <c r="DG241" i="15"/>
  <c r="DH241" i="15"/>
  <c r="DI241" i="15"/>
  <c r="DJ241" i="15"/>
  <c r="DK241" i="15"/>
  <c r="DL241" i="15"/>
  <c r="DM241" i="15"/>
  <c r="DN241" i="15"/>
  <c r="DO241" i="15"/>
  <c r="DP241" i="15"/>
  <c r="DQ241" i="15"/>
  <c r="DB242" i="15"/>
  <c r="DC242" i="15"/>
  <c r="DD242" i="15"/>
  <c r="DE242" i="15"/>
  <c r="DF242" i="15"/>
  <c r="DG242" i="15"/>
  <c r="DH242" i="15"/>
  <c r="DI242" i="15"/>
  <c r="DJ242" i="15"/>
  <c r="DK242" i="15"/>
  <c r="DL242" i="15"/>
  <c r="DM242" i="15"/>
  <c r="DN242" i="15"/>
  <c r="DO242" i="15"/>
  <c r="DP242" i="15"/>
  <c r="DQ242" i="15"/>
  <c r="DB243" i="15"/>
  <c r="DC243" i="15"/>
  <c r="DD243" i="15"/>
  <c r="DE243" i="15"/>
  <c r="DF243" i="15"/>
  <c r="DG243" i="15"/>
  <c r="DH243" i="15"/>
  <c r="DI243" i="15"/>
  <c r="DJ243" i="15"/>
  <c r="DK243" i="15"/>
  <c r="DL243" i="15"/>
  <c r="DM243" i="15"/>
  <c r="DN243" i="15"/>
  <c r="DO243" i="15"/>
  <c r="DP243" i="15"/>
  <c r="DQ243" i="15"/>
  <c r="DB244" i="15"/>
  <c r="DC244" i="15"/>
  <c r="DD244" i="15"/>
  <c r="DE244" i="15"/>
  <c r="DF244" i="15"/>
  <c r="DG244" i="15"/>
  <c r="DH244" i="15"/>
  <c r="DI244" i="15"/>
  <c r="DJ244" i="15"/>
  <c r="DK244" i="15"/>
  <c r="DL244" i="15"/>
  <c r="DM244" i="15"/>
  <c r="DN244" i="15"/>
  <c r="DO244" i="15"/>
  <c r="DP244" i="15"/>
  <c r="DQ244" i="15"/>
  <c r="DB245" i="15"/>
  <c r="DC245" i="15"/>
  <c r="DD245" i="15"/>
  <c r="DE245" i="15"/>
  <c r="DF245" i="15"/>
  <c r="DG245" i="15"/>
  <c r="DH245" i="15"/>
  <c r="DI245" i="15"/>
  <c r="DJ245" i="15"/>
  <c r="DK245" i="15"/>
  <c r="DL245" i="15"/>
  <c r="DM245" i="15"/>
  <c r="DN245" i="15"/>
  <c r="DO245" i="15"/>
  <c r="DP245" i="15"/>
  <c r="DQ245" i="15"/>
  <c r="DB246" i="15"/>
  <c r="DC246" i="15"/>
  <c r="DD246" i="15"/>
  <c r="DE246" i="15"/>
  <c r="DF246" i="15"/>
  <c r="DG246" i="15"/>
  <c r="DH246" i="15"/>
  <c r="DI246" i="15"/>
  <c r="DJ246" i="15"/>
  <c r="DK246" i="15"/>
  <c r="DL246" i="15"/>
  <c r="DM246" i="15"/>
  <c r="DN246" i="15"/>
  <c r="DO246" i="15"/>
  <c r="DP246" i="15"/>
  <c r="DQ246" i="15"/>
  <c r="DB247" i="15"/>
  <c r="DC247" i="15"/>
  <c r="DD247" i="15"/>
  <c r="DE247" i="15"/>
  <c r="DF247" i="15"/>
  <c r="DG247" i="15"/>
  <c r="DH247" i="15"/>
  <c r="DI247" i="15"/>
  <c r="DJ247" i="15"/>
  <c r="DK247" i="15"/>
  <c r="DL247" i="15"/>
  <c r="DM247" i="15"/>
  <c r="DN247" i="15"/>
  <c r="DO247" i="15"/>
  <c r="DP247" i="15"/>
  <c r="DQ247" i="15"/>
  <c r="DB248" i="15"/>
  <c r="DC248" i="15"/>
  <c r="DD248" i="15"/>
  <c r="DE248" i="15"/>
  <c r="DF248" i="15"/>
  <c r="DG248" i="15"/>
  <c r="DH248" i="15"/>
  <c r="DI248" i="15"/>
  <c r="DJ248" i="15"/>
  <c r="DK248" i="15"/>
  <c r="DL248" i="15"/>
  <c r="DM248" i="15"/>
  <c r="DN248" i="15"/>
  <c r="DO248" i="15"/>
  <c r="DP248" i="15"/>
  <c r="DQ248" i="15"/>
  <c r="DB249" i="15"/>
  <c r="DC249" i="15"/>
  <c r="DD249" i="15"/>
  <c r="DE249" i="15"/>
  <c r="DF249" i="15"/>
  <c r="DG249" i="15"/>
  <c r="DH249" i="15"/>
  <c r="DI249" i="15"/>
  <c r="DJ249" i="15"/>
  <c r="DK249" i="15"/>
  <c r="DL249" i="15"/>
  <c r="DM249" i="15"/>
  <c r="DN249" i="15"/>
  <c r="DO249" i="15"/>
  <c r="DP249" i="15"/>
  <c r="DQ249" i="15"/>
  <c r="DB250" i="15"/>
  <c r="DC250" i="15"/>
  <c r="DD250" i="15"/>
  <c r="DE250" i="15"/>
  <c r="DF250" i="15"/>
  <c r="DG250" i="15"/>
  <c r="DH250" i="15"/>
  <c r="DI250" i="15"/>
  <c r="DJ250" i="15"/>
  <c r="DK250" i="15"/>
  <c r="DL250" i="15"/>
  <c r="DM250" i="15"/>
  <c r="DN250" i="15"/>
  <c r="DO250" i="15"/>
  <c r="DP250" i="15"/>
  <c r="DQ250" i="15"/>
  <c r="DB251" i="15"/>
  <c r="DC251" i="15"/>
  <c r="DD251" i="15"/>
  <c r="DE251" i="15"/>
  <c r="DF251" i="15"/>
  <c r="DG251" i="15"/>
  <c r="DH251" i="15"/>
  <c r="DI251" i="15"/>
  <c r="DJ251" i="15"/>
  <c r="DK251" i="15"/>
  <c r="DL251" i="15"/>
  <c r="DM251" i="15"/>
  <c r="DN251" i="15"/>
  <c r="DO251" i="15"/>
  <c r="DP251" i="15"/>
  <c r="DQ251" i="15"/>
  <c r="DB252" i="15"/>
  <c r="DC252" i="15"/>
  <c r="DD252" i="15"/>
  <c r="DE252" i="15"/>
  <c r="DF252" i="15"/>
  <c r="DG252" i="15"/>
  <c r="DH252" i="15"/>
  <c r="DI252" i="15"/>
  <c r="DJ252" i="15"/>
  <c r="DK252" i="15"/>
  <c r="DL252" i="15"/>
  <c r="DM252" i="15"/>
  <c r="DN252" i="15"/>
  <c r="DO252" i="15"/>
  <c r="DP252" i="15"/>
  <c r="DQ252" i="15"/>
  <c r="DB253" i="15"/>
  <c r="DC253" i="15"/>
  <c r="DD253" i="15"/>
  <c r="DE253" i="15"/>
  <c r="DF253" i="15"/>
  <c r="DG253" i="15"/>
  <c r="DH253" i="15"/>
  <c r="DI253" i="15"/>
  <c r="DJ253" i="15"/>
  <c r="DK253" i="15"/>
  <c r="DL253" i="15"/>
  <c r="DM253" i="15"/>
  <c r="DN253" i="15"/>
  <c r="DO253" i="15"/>
  <c r="DP253" i="15"/>
  <c r="DQ253" i="15"/>
  <c r="DB254" i="15"/>
  <c r="DC254" i="15"/>
  <c r="DD254" i="15"/>
  <c r="DE254" i="15"/>
  <c r="DF254" i="15"/>
  <c r="DG254" i="15"/>
  <c r="DH254" i="15"/>
  <c r="DI254" i="15"/>
  <c r="DJ254" i="15"/>
  <c r="DK254" i="15"/>
  <c r="DL254" i="15"/>
  <c r="DM254" i="15"/>
  <c r="DN254" i="15"/>
  <c r="DO254" i="15"/>
  <c r="DP254" i="15"/>
  <c r="DQ254" i="15"/>
  <c r="DB255" i="15"/>
  <c r="DC255" i="15"/>
  <c r="DD255" i="15"/>
  <c r="DE255" i="15"/>
  <c r="DF255" i="15"/>
  <c r="DG255" i="15"/>
  <c r="DH255" i="15"/>
  <c r="DI255" i="15"/>
  <c r="DJ255" i="15"/>
  <c r="DK255" i="15"/>
  <c r="DL255" i="15"/>
  <c r="DM255" i="15"/>
  <c r="DN255" i="15"/>
  <c r="DO255" i="15"/>
  <c r="DP255" i="15"/>
  <c r="DQ255" i="15"/>
  <c r="DB256" i="15"/>
  <c r="DC256" i="15"/>
  <c r="DD256" i="15"/>
  <c r="DE256" i="15"/>
  <c r="DF256" i="15"/>
  <c r="DG256" i="15"/>
  <c r="DH256" i="15"/>
  <c r="DI256" i="15"/>
  <c r="DJ256" i="15"/>
  <c r="DK256" i="15"/>
  <c r="DL256" i="15"/>
  <c r="DM256" i="15"/>
  <c r="DN256" i="15"/>
  <c r="DO256" i="15"/>
  <c r="DP256" i="15"/>
  <c r="DQ256" i="15"/>
  <c r="DB257" i="15"/>
  <c r="DC257" i="15"/>
  <c r="DD257" i="15"/>
  <c r="DE257" i="15"/>
  <c r="DF257" i="15"/>
  <c r="DG257" i="15"/>
  <c r="DH257" i="15"/>
  <c r="DI257" i="15"/>
  <c r="DJ257" i="15"/>
  <c r="DK257" i="15"/>
  <c r="DL257" i="15"/>
  <c r="DM257" i="15"/>
  <c r="DN257" i="15"/>
  <c r="DO257" i="15"/>
  <c r="DP257" i="15"/>
  <c r="DQ257" i="15"/>
  <c r="DB258" i="15"/>
  <c r="DC258" i="15"/>
  <c r="DD258" i="15"/>
  <c r="DE258" i="15"/>
  <c r="DF258" i="15"/>
  <c r="DG258" i="15"/>
  <c r="DH258" i="15"/>
  <c r="DI258" i="15"/>
  <c r="DJ258" i="15"/>
  <c r="DK258" i="15"/>
  <c r="DL258" i="15"/>
  <c r="DM258" i="15"/>
  <c r="DN258" i="15"/>
  <c r="DO258" i="15"/>
  <c r="DP258" i="15"/>
  <c r="DQ258" i="15"/>
  <c r="DB259" i="15"/>
  <c r="DC259" i="15"/>
  <c r="DD259" i="15"/>
  <c r="DE259" i="15"/>
  <c r="DF259" i="15"/>
  <c r="DG259" i="15"/>
  <c r="DH259" i="15"/>
  <c r="DI259" i="15"/>
  <c r="DJ259" i="15"/>
  <c r="DK259" i="15"/>
  <c r="DL259" i="15"/>
  <c r="DM259" i="15"/>
  <c r="DN259" i="15"/>
  <c r="DO259" i="15"/>
  <c r="DP259" i="15"/>
  <c r="DQ259" i="15"/>
  <c r="DB260" i="15"/>
  <c r="DC260" i="15"/>
  <c r="DD260" i="15"/>
  <c r="DE260" i="15"/>
  <c r="DF260" i="15"/>
  <c r="DG260" i="15"/>
  <c r="DH260" i="15"/>
  <c r="DI260" i="15"/>
  <c r="DJ260" i="15"/>
  <c r="DK260" i="15"/>
  <c r="DL260" i="15"/>
  <c r="DM260" i="15"/>
  <c r="DN260" i="15"/>
  <c r="DO260" i="15"/>
  <c r="DP260" i="15"/>
  <c r="DQ260" i="15"/>
  <c r="DQ239" i="15"/>
  <c r="DP239" i="15"/>
  <c r="DO239" i="15"/>
  <c r="DN239" i="15"/>
  <c r="DM239" i="15"/>
  <c r="DL239" i="15"/>
  <c r="DK239" i="15"/>
  <c r="DJ239" i="15"/>
  <c r="DI239" i="15"/>
  <c r="DH239" i="15"/>
  <c r="DG239" i="15"/>
  <c r="DF239" i="15"/>
  <c r="DE239" i="15"/>
  <c r="DD239" i="15"/>
  <c r="DC239" i="15"/>
  <c r="DC236" i="15"/>
  <c r="DD236" i="15"/>
  <c r="DE236" i="15"/>
  <c r="DF236" i="15"/>
  <c r="DG236" i="15"/>
  <c r="DH236" i="15"/>
  <c r="DI236" i="15"/>
  <c r="DJ236" i="15"/>
  <c r="DK236" i="15"/>
  <c r="DL236" i="15"/>
  <c r="DM236" i="15"/>
  <c r="DN236" i="15"/>
  <c r="DO236" i="15"/>
  <c r="DP236" i="15"/>
  <c r="DQ236" i="15"/>
  <c r="DB236" i="15"/>
  <c r="DB239" i="15" s="1"/>
  <c r="DD213" i="15"/>
  <c r="DC213" i="15"/>
  <c r="DB213" i="15"/>
  <c r="AU214" i="15"/>
  <c r="AV213" i="15"/>
  <c r="K213" i="15"/>
  <c r="J265" i="15" l="1"/>
  <c r="J2" i="15"/>
  <c r="DT173" i="15"/>
  <c r="DT197" i="15" s="1"/>
  <c r="DT172" i="15"/>
  <c r="DT168" i="15"/>
  <c r="DT160" i="15"/>
  <c r="DT150" i="15"/>
  <c r="DT174" i="15" s="1"/>
  <c r="DT198" i="15" s="1"/>
  <c r="DT149" i="15"/>
  <c r="DT147" i="15"/>
  <c r="DT171" i="15" s="1"/>
  <c r="DT146" i="15"/>
  <c r="DT170" i="15" s="1"/>
  <c r="DT145" i="15"/>
  <c r="DT169" i="15" s="1"/>
  <c r="DT144" i="15"/>
  <c r="DT143" i="15"/>
  <c r="DT167" i="15" s="1"/>
  <c r="DT142" i="15"/>
  <c r="DT166" i="15" s="1"/>
  <c r="DT141" i="15"/>
  <c r="DT165" i="15" s="1"/>
  <c r="DT140" i="15"/>
  <c r="DT164" i="15" s="1"/>
  <c r="DT139" i="15"/>
  <c r="DT163" i="15" s="1"/>
  <c r="DT138" i="15"/>
  <c r="DT162" i="15" s="1"/>
  <c r="DT137" i="15"/>
  <c r="DT161" i="15" s="1"/>
  <c r="DT136" i="15"/>
  <c r="DT135" i="15"/>
  <c r="DT159" i="15" s="1"/>
  <c r="DT134" i="15"/>
  <c r="DT158" i="15" s="1"/>
  <c r="DT133" i="15"/>
  <c r="DT157" i="15" s="1"/>
  <c r="DT132" i="15"/>
  <c r="DT156" i="15" s="1"/>
  <c r="DT131" i="15"/>
  <c r="DT155" i="15" s="1"/>
  <c r="DT130" i="15"/>
  <c r="DT154" i="15" s="1"/>
  <c r="DT129" i="15"/>
  <c r="DT153" i="15" s="1"/>
  <c r="CZ129" i="15"/>
  <c r="DF218" i="15"/>
  <c r="DP218" i="15"/>
  <c r="DO233" i="15"/>
  <c r="DP233" i="15"/>
  <c r="DD234" i="15"/>
  <c r="DH234" i="15"/>
  <c r="DL234" i="15"/>
  <c r="DP234" i="15"/>
  <c r="DP210" i="15"/>
  <c r="DM153" i="15"/>
  <c r="DC210" i="15"/>
  <c r="DC233" i="15" s="1"/>
  <c r="DD210" i="15"/>
  <c r="DD233" i="15" s="1"/>
  <c r="DE210" i="15"/>
  <c r="DE233" i="15" s="1"/>
  <c r="DF210" i="15"/>
  <c r="DG210" i="15"/>
  <c r="DG218" i="15" s="1"/>
  <c r="DH210" i="15"/>
  <c r="DH218" i="15" s="1"/>
  <c r="DI210" i="15"/>
  <c r="DI233" i="15" s="1"/>
  <c r="DJ210" i="15"/>
  <c r="DJ233" i="15" s="1"/>
  <c r="DK210" i="15"/>
  <c r="DK233" i="15" s="1"/>
  <c r="DL210" i="15"/>
  <c r="DL233" i="15" s="1"/>
  <c r="DM210" i="15"/>
  <c r="DM233" i="15" s="1"/>
  <c r="DN210" i="15"/>
  <c r="DO210" i="15"/>
  <c r="DO218" i="15" s="1"/>
  <c r="DQ210" i="15"/>
  <c r="DQ233" i="15" s="1"/>
  <c r="DB210" i="15"/>
  <c r="DB233" i="15" s="1"/>
  <c r="BP214" i="15"/>
  <c r="BR214" i="15"/>
  <c r="BP215" i="15"/>
  <c r="BR215" i="15"/>
  <c r="BP216" i="15"/>
  <c r="BR216" i="15"/>
  <c r="BP217" i="15"/>
  <c r="BR217" i="15"/>
  <c r="BP218" i="15"/>
  <c r="BR218" i="15"/>
  <c r="BP219" i="15"/>
  <c r="BR219" i="15"/>
  <c r="BP220" i="15"/>
  <c r="BR220" i="15"/>
  <c r="BP221" i="15"/>
  <c r="BR221" i="15"/>
  <c r="BP222" i="15"/>
  <c r="BR222" i="15"/>
  <c r="BP223" i="15"/>
  <c r="BR223" i="15"/>
  <c r="BP224" i="15"/>
  <c r="BR224" i="15"/>
  <c r="BP225" i="15"/>
  <c r="BR225" i="15"/>
  <c r="BP226" i="15"/>
  <c r="BR226" i="15"/>
  <c r="BP227" i="15"/>
  <c r="BR227" i="15"/>
  <c r="BP228" i="15"/>
  <c r="BR228" i="15"/>
  <c r="BP229" i="15"/>
  <c r="BR229" i="15"/>
  <c r="BP230" i="15"/>
  <c r="BR230" i="15"/>
  <c r="BP231" i="15"/>
  <c r="BR231" i="15"/>
  <c r="BP232" i="15"/>
  <c r="BR232" i="15"/>
  <c r="BP233" i="15"/>
  <c r="BR233" i="15"/>
  <c r="BP234" i="15"/>
  <c r="BR234" i="15"/>
  <c r="BR213" i="15"/>
  <c r="BP213" i="15"/>
  <c r="DC197" i="15"/>
  <c r="DD197" i="15"/>
  <c r="DE197" i="15"/>
  <c r="DF197" i="15"/>
  <c r="DG197" i="15"/>
  <c r="DH197" i="15"/>
  <c r="DJ197" i="15"/>
  <c r="DK197" i="15"/>
  <c r="DL197" i="15"/>
  <c r="DM197" i="15"/>
  <c r="DN197" i="15"/>
  <c r="DO197" i="15"/>
  <c r="DP197" i="15"/>
  <c r="DQ197" i="15"/>
  <c r="DC198" i="15"/>
  <c r="DD198" i="15"/>
  <c r="DE198" i="15"/>
  <c r="DF198" i="15"/>
  <c r="DG198" i="15"/>
  <c r="DH198" i="15"/>
  <c r="DJ198" i="15"/>
  <c r="DK198" i="15"/>
  <c r="DL198" i="15"/>
  <c r="DN198" i="15"/>
  <c r="DO198" i="15"/>
  <c r="DP198" i="15"/>
  <c r="DQ198" i="15"/>
  <c r="DB198" i="15"/>
  <c r="DB197" i="15"/>
  <c r="DC153" i="15"/>
  <c r="DD153" i="15"/>
  <c r="DE153" i="15"/>
  <c r="DF153" i="15"/>
  <c r="DG153" i="15"/>
  <c r="DH153" i="15"/>
  <c r="DI153" i="15"/>
  <c r="DJ153" i="15"/>
  <c r="DK153" i="15"/>
  <c r="DL153" i="15"/>
  <c r="DN153" i="15"/>
  <c r="DO153" i="15"/>
  <c r="DP153" i="15"/>
  <c r="DQ153" i="15"/>
  <c r="DC154" i="15"/>
  <c r="DD154" i="15"/>
  <c r="DE154" i="15"/>
  <c r="DF154" i="15"/>
  <c r="DG154" i="15"/>
  <c r="DH154" i="15"/>
  <c r="DI154" i="15"/>
  <c r="DJ154" i="15"/>
  <c r="DK154" i="15"/>
  <c r="DL154" i="15"/>
  <c r="DM154" i="15"/>
  <c r="DN154" i="15"/>
  <c r="DO154" i="15"/>
  <c r="DP154" i="15"/>
  <c r="DQ154" i="15"/>
  <c r="DC155" i="15"/>
  <c r="DD155" i="15"/>
  <c r="DE155" i="15"/>
  <c r="DF155" i="15"/>
  <c r="DG155" i="15"/>
  <c r="DH155" i="15"/>
  <c r="DI155" i="15"/>
  <c r="DJ155" i="15"/>
  <c r="DK155" i="15"/>
  <c r="DL155" i="15"/>
  <c r="DM155" i="15"/>
  <c r="DN155" i="15"/>
  <c r="DO155" i="15"/>
  <c r="DP155" i="15"/>
  <c r="DQ155" i="15"/>
  <c r="DC156" i="15"/>
  <c r="DD156" i="15"/>
  <c r="DE156" i="15"/>
  <c r="DF156" i="15"/>
  <c r="DG156" i="15"/>
  <c r="DH156" i="15"/>
  <c r="DI156" i="15"/>
  <c r="DJ156" i="15"/>
  <c r="DK156" i="15"/>
  <c r="DL156" i="15"/>
  <c r="DM156" i="15"/>
  <c r="DN156" i="15"/>
  <c r="DO156" i="15"/>
  <c r="DP156" i="15"/>
  <c r="DQ156" i="15"/>
  <c r="DC157" i="15"/>
  <c r="DD157" i="15"/>
  <c r="DE157" i="15"/>
  <c r="DF157" i="15"/>
  <c r="DG157" i="15"/>
  <c r="DH157" i="15"/>
  <c r="DI157" i="15"/>
  <c r="DJ157" i="15"/>
  <c r="DK157" i="15"/>
  <c r="DL157" i="15"/>
  <c r="DM157" i="15"/>
  <c r="DN157" i="15"/>
  <c r="DO157" i="15"/>
  <c r="DP157" i="15"/>
  <c r="DQ157" i="15"/>
  <c r="DC158" i="15"/>
  <c r="DD158" i="15"/>
  <c r="DE158" i="15"/>
  <c r="DF158" i="15"/>
  <c r="DG158" i="15"/>
  <c r="DH158" i="15"/>
  <c r="DI158" i="15"/>
  <c r="DJ158" i="15"/>
  <c r="DK158" i="15"/>
  <c r="DL158" i="15"/>
  <c r="DM158" i="15"/>
  <c r="DN158" i="15"/>
  <c r="DO158" i="15"/>
  <c r="DP158" i="15"/>
  <c r="DQ158" i="15"/>
  <c r="DC159" i="15"/>
  <c r="DD159" i="15"/>
  <c r="DE159" i="15"/>
  <c r="DF159" i="15"/>
  <c r="DG159" i="15"/>
  <c r="DH159" i="15"/>
  <c r="DI159" i="15"/>
  <c r="DJ159" i="15"/>
  <c r="DK159" i="15"/>
  <c r="DL159" i="15"/>
  <c r="DM159" i="15"/>
  <c r="DN159" i="15"/>
  <c r="DO159" i="15"/>
  <c r="DP159" i="15"/>
  <c r="DQ159" i="15"/>
  <c r="DC160" i="15"/>
  <c r="DD160" i="15"/>
  <c r="DE160" i="15"/>
  <c r="DF160" i="15"/>
  <c r="DG160" i="15"/>
  <c r="DH160" i="15"/>
  <c r="DI160" i="15"/>
  <c r="DJ160" i="15"/>
  <c r="DK160" i="15"/>
  <c r="DL160" i="15"/>
  <c r="DM160" i="15"/>
  <c r="DN160" i="15"/>
  <c r="DO160" i="15"/>
  <c r="DP160" i="15"/>
  <c r="DQ160" i="15"/>
  <c r="DC161" i="15"/>
  <c r="DD161" i="15"/>
  <c r="DE161" i="15"/>
  <c r="DF161" i="15"/>
  <c r="DG161" i="15"/>
  <c r="DH161" i="15"/>
  <c r="DI161" i="15"/>
  <c r="DJ161" i="15"/>
  <c r="DK161" i="15"/>
  <c r="DL161" i="15"/>
  <c r="DM161" i="15"/>
  <c r="DN161" i="15"/>
  <c r="DO161" i="15"/>
  <c r="DP161" i="15"/>
  <c r="DQ161" i="15"/>
  <c r="DC162" i="15"/>
  <c r="DD162" i="15"/>
  <c r="DE162" i="15"/>
  <c r="DF162" i="15"/>
  <c r="DG162" i="15"/>
  <c r="DH162" i="15"/>
  <c r="DI162" i="15"/>
  <c r="DJ162" i="15"/>
  <c r="DK162" i="15"/>
  <c r="DL162" i="15"/>
  <c r="DM162" i="15"/>
  <c r="DN162" i="15"/>
  <c r="DO162" i="15"/>
  <c r="DP162" i="15"/>
  <c r="DQ162" i="15"/>
  <c r="DC163" i="15"/>
  <c r="DD163" i="15"/>
  <c r="DE163" i="15"/>
  <c r="DF163" i="15"/>
  <c r="DG163" i="15"/>
  <c r="DH163" i="15"/>
  <c r="DI163" i="15"/>
  <c r="DJ163" i="15"/>
  <c r="DK163" i="15"/>
  <c r="DL163" i="15"/>
  <c r="DM163" i="15"/>
  <c r="DN163" i="15"/>
  <c r="DO163" i="15"/>
  <c r="DP163" i="15"/>
  <c r="DQ163" i="15"/>
  <c r="DC164" i="15"/>
  <c r="DD164" i="15"/>
  <c r="DE164" i="15"/>
  <c r="DF164" i="15"/>
  <c r="DG164" i="15"/>
  <c r="DH164" i="15"/>
  <c r="DI164" i="15"/>
  <c r="DJ164" i="15"/>
  <c r="DK164" i="15"/>
  <c r="DL164" i="15"/>
  <c r="DM164" i="15"/>
  <c r="DN164" i="15"/>
  <c r="DO164" i="15"/>
  <c r="DP164" i="15"/>
  <c r="DQ164" i="15"/>
  <c r="DC165" i="15"/>
  <c r="DD165" i="15"/>
  <c r="DE165" i="15"/>
  <c r="DF165" i="15"/>
  <c r="DG165" i="15"/>
  <c r="DH165" i="15"/>
  <c r="DI165" i="15"/>
  <c r="DJ165" i="15"/>
  <c r="DK165" i="15"/>
  <c r="DL165" i="15"/>
  <c r="DM165" i="15"/>
  <c r="DN165" i="15"/>
  <c r="DO165" i="15"/>
  <c r="DP165" i="15"/>
  <c r="DQ165" i="15"/>
  <c r="DC166" i="15"/>
  <c r="DD166" i="15"/>
  <c r="DE166" i="15"/>
  <c r="DF166" i="15"/>
  <c r="DG166" i="15"/>
  <c r="DH166" i="15"/>
  <c r="DI166" i="15"/>
  <c r="DJ166" i="15"/>
  <c r="DK166" i="15"/>
  <c r="DL166" i="15"/>
  <c r="DM166" i="15"/>
  <c r="DN166" i="15"/>
  <c r="DO166" i="15"/>
  <c r="DP166" i="15"/>
  <c r="DQ166" i="15"/>
  <c r="DC167" i="15"/>
  <c r="DD167" i="15"/>
  <c r="DE167" i="15"/>
  <c r="DF167" i="15"/>
  <c r="DG167" i="15"/>
  <c r="DH167" i="15"/>
  <c r="DI167" i="15"/>
  <c r="DJ167" i="15"/>
  <c r="DK167" i="15"/>
  <c r="DL167" i="15"/>
  <c r="DM167" i="15"/>
  <c r="DN167" i="15"/>
  <c r="DO167" i="15"/>
  <c r="DP167" i="15"/>
  <c r="DQ167" i="15"/>
  <c r="DC168" i="15"/>
  <c r="DD168" i="15"/>
  <c r="DE168" i="15"/>
  <c r="DF168" i="15"/>
  <c r="DG168" i="15"/>
  <c r="DH168" i="15"/>
  <c r="DI168" i="15"/>
  <c r="DJ168" i="15"/>
  <c r="DK168" i="15"/>
  <c r="DL168" i="15"/>
  <c r="DM168" i="15"/>
  <c r="DN168" i="15"/>
  <c r="DO168" i="15"/>
  <c r="DP168" i="15"/>
  <c r="DQ168" i="15"/>
  <c r="DC169" i="15"/>
  <c r="DD169" i="15"/>
  <c r="DE169" i="15"/>
  <c r="DF169" i="15"/>
  <c r="DG169" i="15"/>
  <c r="DH169" i="15"/>
  <c r="DI169" i="15"/>
  <c r="DJ169" i="15"/>
  <c r="DK169" i="15"/>
  <c r="DL169" i="15"/>
  <c r="DM169" i="15"/>
  <c r="DN169" i="15"/>
  <c r="DO169" i="15"/>
  <c r="DP169" i="15"/>
  <c r="DQ169" i="15"/>
  <c r="DC170" i="15"/>
  <c r="DD170" i="15"/>
  <c r="DE170" i="15"/>
  <c r="DF170" i="15"/>
  <c r="DG170" i="15"/>
  <c r="DH170" i="15"/>
  <c r="DI170" i="15"/>
  <c r="DJ170" i="15"/>
  <c r="DK170" i="15"/>
  <c r="DL170" i="15"/>
  <c r="DM170" i="15"/>
  <c r="DN170" i="15"/>
  <c r="DO170" i="15"/>
  <c r="DP170" i="15"/>
  <c r="DQ170" i="15"/>
  <c r="DC171" i="15"/>
  <c r="DD171" i="15"/>
  <c r="DE171" i="15"/>
  <c r="DF171" i="15"/>
  <c r="DG171" i="15"/>
  <c r="DH171" i="15"/>
  <c r="DI171" i="15"/>
  <c r="DJ171" i="15"/>
  <c r="DK171" i="15"/>
  <c r="DL171" i="15"/>
  <c r="DM171" i="15"/>
  <c r="DN171" i="15"/>
  <c r="DO171" i="15"/>
  <c r="DP171" i="15"/>
  <c r="DQ171" i="15"/>
  <c r="DC172" i="15"/>
  <c r="DD172" i="15"/>
  <c r="DE172" i="15"/>
  <c r="DF172" i="15"/>
  <c r="DG172" i="15"/>
  <c r="DH172" i="15"/>
  <c r="DI172" i="15"/>
  <c r="DJ172" i="15"/>
  <c r="DK172" i="15"/>
  <c r="DL172" i="15"/>
  <c r="DM172" i="15"/>
  <c r="DN172" i="15"/>
  <c r="DO172" i="15"/>
  <c r="DP172" i="15"/>
  <c r="DQ172" i="15"/>
  <c r="DC173" i="15"/>
  <c r="DD173" i="15"/>
  <c r="DE173" i="15"/>
  <c r="DF173" i="15"/>
  <c r="DG173" i="15"/>
  <c r="DH173" i="15"/>
  <c r="DI173" i="15"/>
  <c r="DI197" i="15" s="1"/>
  <c r="DJ173" i="15"/>
  <c r="DK173" i="15"/>
  <c r="DL173" i="15"/>
  <c r="DM173" i="15"/>
  <c r="DN173" i="15"/>
  <c r="DO173" i="15"/>
  <c r="DP173" i="15"/>
  <c r="DQ173" i="15"/>
  <c r="DC174" i="15"/>
  <c r="DD174" i="15"/>
  <c r="DE174" i="15"/>
  <c r="DF174" i="15"/>
  <c r="DG174" i="15"/>
  <c r="DH174" i="15"/>
  <c r="DI174" i="15"/>
  <c r="DI198" i="15" s="1"/>
  <c r="DJ174" i="15"/>
  <c r="DK174" i="15"/>
  <c r="DL174" i="15"/>
  <c r="DM174" i="15"/>
  <c r="DM198" i="15" s="1"/>
  <c r="DN174" i="15"/>
  <c r="DO174" i="15"/>
  <c r="DP174" i="15"/>
  <c r="DQ174" i="15"/>
  <c r="DB174" i="15"/>
  <c r="DB173" i="15"/>
  <c r="DB172" i="15"/>
  <c r="DB171" i="15"/>
  <c r="DB170" i="15"/>
  <c r="DB169" i="15"/>
  <c r="DB168" i="15"/>
  <c r="DB167" i="15"/>
  <c r="DB166" i="15"/>
  <c r="DB165" i="15"/>
  <c r="DB164" i="15"/>
  <c r="DB163" i="15"/>
  <c r="DB162" i="15"/>
  <c r="DB161" i="15"/>
  <c r="DB160" i="15"/>
  <c r="DB159" i="15"/>
  <c r="DB158" i="15"/>
  <c r="DB157" i="15"/>
  <c r="DB156" i="15"/>
  <c r="DB155" i="15"/>
  <c r="DB154" i="15"/>
  <c r="DB153" i="15"/>
  <c r="DC129" i="15"/>
  <c r="DD129" i="15"/>
  <c r="DE129" i="15"/>
  <c r="DF129" i="15"/>
  <c r="DG129" i="15"/>
  <c r="DH129" i="15"/>
  <c r="DI129" i="15"/>
  <c r="DJ129" i="15"/>
  <c r="DK129" i="15"/>
  <c r="DL129" i="15"/>
  <c r="DM129" i="15"/>
  <c r="DN129" i="15"/>
  <c r="DO129" i="15"/>
  <c r="DP129" i="15"/>
  <c r="DQ129" i="15"/>
  <c r="DC130" i="15"/>
  <c r="DD130" i="15"/>
  <c r="DE130" i="15"/>
  <c r="DF130" i="15"/>
  <c r="DG130" i="15"/>
  <c r="DH130" i="15"/>
  <c r="DI130" i="15"/>
  <c r="DJ130" i="15"/>
  <c r="DK130" i="15"/>
  <c r="DL130" i="15"/>
  <c r="DM130" i="15"/>
  <c r="DN130" i="15"/>
  <c r="DO130" i="15"/>
  <c r="DP130" i="15"/>
  <c r="DQ130" i="15"/>
  <c r="DC131" i="15"/>
  <c r="DD131" i="15"/>
  <c r="DE131" i="15"/>
  <c r="DF131" i="15"/>
  <c r="DG131" i="15"/>
  <c r="DH131" i="15"/>
  <c r="DI131" i="15"/>
  <c r="DJ131" i="15"/>
  <c r="DK131" i="15"/>
  <c r="DL131" i="15"/>
  <c r="DM131" i="15"/>
  <c r="DN131" i="15"/>
  <c r="DO131" i="15"/>
  <c r="DP131" i="15"/>
  <c r="DQ131" i="15"/>
  <c r="DC132" i="15"/>
  <c r="DD132" i="15"/>
  <c r="DE132" i="15"/>
  <c r="DF132" i="15"/>
  <c r="DG132" i="15"/>
  <c r="DH132" i="15"/>
  <c r="DI132" i="15"/>
  <c r="DJ132" i="15"/>
  <c r="DK132" i="15"/>
  <c r="DL132" i="15"/>
  <c r="DM132" i="15"/>
  <c r="DN132" i="15"/>
  <c r="DO132" i="15"/>
  <c r="DP132" i="15"/>
  <c r="DQ132" i="15"/>
  <c r="DC133" i="15"/>
  <c r="DD133" i="15"/>
  <c r="DE133" i="15"/>
  <c r="DF133" i="15"/>
  <c r="DG133" i="15"/>
  <c r="DH133" i="15"/>
  <c r="DI133" i="15"/>
  <c r="DJ133" i="15"/>
  <c r="DK133" i="15"/>
  <c r="DL133" i="15"/>
  <c r="DM133" i="15"/>
  <c r="DN133" i="15"/>
  <c r="DO133" i="15"/>
  <c r="DP133" i="15"/>
  <c r="DQ133" i="15"/>
  <c r="DC134" i="15"/>
  <c r="DD134" i="15"/>
  <c r="DE134" i="15"/>
  <c r="DF134" i="15"/>
  <c r="DG134" i="15"/>
  <c r="DH134" i="15"/>
  <c r="DI134" i="15"/>
  <c r="DJ134" i="15"/>
  <c r="DK134" i="15"/>
  <c r="DL134" i="15"/>
  <c r="DM134" i="15"/>
  <c r="DN134" i="15"/>
  <c r="DO134" i="15"/>
  <c r="DP134" i="15"/>
  <c r="DQ134" i="15"/>
  <c r="DC135" i="15"/>
  <c r="DD135" i="15"/>
  <c r="DE135" i="15"/>
  <c r="DF135" i="15"/>
  <c r="DG135" i="15"/>
  <c r="DH135" i="15"/>
  <c r="DI135" i="15"/>
  <c r="DJ135" i="15"/>
  <c r="DK135" i="15"/>
  <c r="DL135" i="15"/>
  <c r="DM135" i="15"/>
  <c r="DN135" i="15"/>
  <c r="DO135" i="15"/>
  <c r="DP135" i="15"/>
  <c r="DQ135" i="15"/>
  <c r="DC136" i="15"/>
  <c r="DD136" i="15"/>
  <c r="DE136" i="15"/>
  <c r="DF136" i="15"/>
  <c r="DG136" i="15"/>
  <c r="DH136" i="15"/>
  <c r="DI136" i="15"/>
  <c r="DJ136" i="15"/>
  <c r="DK136" i="15"/>
  <c r="DL136" i="15"/>
  <c r="DM136" i="15"/>
  <c r="DN136" i="15"/>
  <c r="DO136" i="15"/>
  <c r="DP136" i="15"/>
  <c r="DQ136" i="15"/>
  <c r="DC137" i="15"/>
  <c r="DD137" i="15"/>
  <c r="DE137" i="15"/>
  <c r="DF137" i="15"/>
  <c r="DG137" i="15"/>
  <c r="DH137" i="15"/>
  <c r="DI137" i="15"/>
  <c r="DJ137" i="15"/>
  <c r="DK137" i="15"/>
  <c r="DL137" i="15"/>
  <c r="DM137" i="15"/>
  <c r="DN137" i="15"/>
  <c r="DO137" i="15"/>
  <c r="DP137" i="15"/>
  <c r="DQ137" i="15"/>
  <c r="DC138" i="15"/>
  <c r="DD138" i="15"/>
  <c r="DE138" i="15"/>
  <c r="DF138" i="15"/>
  <c r="DG138" i="15"/>
  <c r="DH138" i="15"/>
  <c r="DI138" i="15"/>
  <c r="DJ138" i="15"/>
  <c r="DK138" i="15"/>
  <c r="DL138" i="15"/>
  <c r="DM138" i="15"/>
  <c r="DN138" i="15"/>
  <c r="DO138" i="15"/>
  <c r="DP138" i="15"/>
  <c r="DQ138" i="15"/>
  <c r="DC139" i="15"/>
  <c r="DD139" i="15"/>
  <c r="DE139" i="15"/>
  <c r="DF139" i="15"/>
  <c r="DG139" i="15"/>
  <c r="DH139" i="15"/>
  <c r="DI139" i="15"/>
  <c r="DJ139" i="15"/>
  <c r="DK139" i="15"/>
  <c r="DL139" i="15"/>
  <c r="DM139" i="15"/>
  <c r="DN139" i="15"/>
  <c r="DO139" i="15"/>
  <c r="DP139" i="15"/>
  <c r="DQ139" i="15"/>
  <c r="DC140" i="15"/>
  <c r="DD140" i="15"/>
  <c r="DE140" i="15"/>
  <c r="DF140" i="15"/>
  <c r="DG140" i="15"/>
  <c r="DH140" i="15"/>
  <c r="DI140" i="15"/>
  <c r="DJ140" i="15"/>
  <c r="DK140" i="15"/>
  <c r="DL140" i="15"/>
  <c r="DM140" i="15"/>
  <c r="DN140" i="15"/>
  <c r="DO140" i="15"/>
  <c r="DP140" i="15"/>
  <c r="DQ140" i="15"/>
  <c r="DC141" i="15"/>
  <c r="DD141" i="15"/>
  <c r="DE141" i="15"/>
  <c r="DF141" i="15"/>
  <c r="DG141" i="15"/>
  <c r="DH141" i="15"/>
  <c r="DI141" i="15"/>
  <c r="DJ141" i="15"/>
  <c r="DK141" i="15"/>
  <c r="DL141" i="15"/>
  <c r="DM141" i="15"/>
  <c r="DN141" i="15"/>
  <c r="DO141" i="15"/>
  <c r="DP141" i="15"/>
  <c r="DQ141" i="15"/>
  <c r="DC142" i="15"/>
  <c r="DD142" i="15"/>
  <c r="DE142" i="15"/>
  <c r="DF142" i="15"/>
  <c r="DG142" i="15"/>
  <c r="DH142" i="15"/>
  <c r="DI142" i="15"/>
  <c r="DJ142" i="15"/>
  <c r="DK142" i="15"/>
  <c r="DL142" i="15"/>
  <c r="DM142" i="15"/>
  <c r="DN142" i="15"/>
  <c r="DO142" i="15"/>
  <c r="DP142" i="15"/>
  <c r="DQ142" i="15"/>
  <c r="DC143" i="15"/>
  <c r="DD143" i="15"/>
  <c r="DE143" i="15"/>
  <c r="DF143" i="15"/>
  <c r="DG143" i="15"/>
  <c r="DH143" i="15"/>
  <c r="DI143" i="15"/>
  <c r="DJ143" i="15"/>
  <c r="DK143" i="15"/>
  <c r="DL143" i="15"/>
  <c r="DM143" i="15"/>
  <c r="DN143" i="15"/>
  <c r="DO143" i="15"/>
  <c r="DP143" i="15"/>
  <c r="DQ143" i="15"/>
  <c r="DC144" i="15"/>
  <c r="DD144" i="15"/>
  <c r="DE144" i="15"/>
  <c r="DF144" i="15"/>
  <c r="DG144" i="15"/>
  <c r="DH144" i="15"/>
  <c r="DI144" i="15"/>
  <c r="DJ144" i="15"/>
  <c r="DK144" i="15"/>
  <c r="DL144" i="15"/>
  <c r="DM144" i="15"/>
  <c r="DN144" i="15"/>
  <c r="DO144" i="15"/>
  <c r="DP144" i="15"/>
  <c r="DQ144" i="15"/>
  <c r="DC145" i="15"/>
  <c r="DD145" i="15"/>
  <c r="DE145" i="15"/>
  <c r="DF145" i="15"/>
  <c r="DG145" i="15"/>
  <c r="DH145" i="15"/>
  <c r="DI145" i="15"/>
  <c r="DJ145" i="15"/>
  <c r="DK145" i="15"/>
  <c r="DL145" i="15"/>
  <c r="DM145" i="15"/>
  <c r="DN145" i="15"/>
  <c r="DO145" i="15"/>
  <c r="DP145" i="15"/>
  <c r="DQ145" i="15"/>
  <c r="DC146" i="15"/>
  <c r="DD146" i="15"/>
  <c r="DE146" i="15"/>
  <c r="DF146" i="15"/>
  <c r="DG146" i="15"/>
  <c r="DH146" i="15"/>
  <c r="DI146" i="15"/>
  <c r="DJ146" i="15"/>
  <c r="DK146" i="15"/>
  <c r="DL146" i="15"/>
  <c r="DM146" i="15"/>
  <c r="DN146" i="15"/>
  <c r="DO146" i="15"/>
  <c r="DP146" i="15"/>
  <c r="DQ146" i="15"/>
  <c r="DC147" i="15"/>
  <c r="DD147" i="15"/>
  <c r="DE147" i="15"/>
  <c r="DF147" i="15"/>
  <c r="DG147" i="15"/>
  <c r="DH147" i="15"/>
  <c r="DI147" i="15"/>
  <c r="DJ147" i="15"/>
  <c r="DK147" i="15"/>
  <c r="DL147" i="15"/>
  <c r="DM147" i="15"/>
  <c r="DN147" i="15"/>
  <c r="DO147" i="15"/>
  <c r="DP147" i="15"/>
  <c r="DQ147" i="15"/>
  <c r="DC148" i="15"/>
  <c r="DD148" i="15"/>
  <c r="DE148" i="15"/>
  <c r="DF148" i="15"/>
  <c r="DG148" i="15"/>
  <c r="DH148" i="15"/>
  <c r="DI148" i="15"/>
  <c r="DJ148" i="15"/>
  <c r="DK148" i="15"/>
  <c r="DL148" i="15"/>
  <c r="DM148" i="15"/>
  <c r="DN148" i="15"/>
  <c r="DO148" i="15"/>
  <c r="DP148" i="15"/>
  <c r="DQ148" i="15"/>
  <c r="DC149" i="15"/>
  <c r="DD149" i="15"/>
  <c r="DE149" i="15"/>
  <c r="DF149" i="15"/>
  <c r="DG149" i="15"/>
  <c r="DH149" i="15"/>
  <c r="DI149" i="15"/>
  <c r="DJ149" i="15"/>
  <c r="DK149" i="15"/>
  <c r="DL149" i="15"/>
  <c r="DM149" i="15"/>
  <c r="DN149" i="15"/>
  <c r="DO149" i="15"/>
  <c r="DP149" i="15"/>
  <c r="DQ149" i="15"/>
  <c r="DC150" i="15"/>
  <c r="DD150" i="15"/>
  <c r="DE150" i="15"/>
  <c r="DF150" i="15"/>
  <c r="DG150" i="15"/>
  <c r="DH150" i="15"/>
  <c r="DI150" i="15"/>
  <c r="DJ150" i="15"/>
  <c r="DK150" i="15"/>
  <c r="DL150" i="15"/>
  <c r="DM150" i="15"/>
  <c r="DN150" i="15"/>
  <c r="DO150" i="15"/>
  <c r="DP150" i="15"/>
  <c r="DQ150" i="15"/>
  <c r="DB130" i="15"/>
  <c r="DB150" i="15"/>
  <c r="DB149" i="15"/>
  <c r="DB148" i="15"/>
  <c r="DB147" i="15"/>
  <c r="DB146" i="15"/>
  <c r="DB145" i="15"/>
  <c r="DB144" i="15"/>
  <c r="DB143" i="15"/>
  <c r="DB142" i="15"/>
  <c r="DB141" i="15"/>
  <c r="DB140" i="15"/>
  <c r="DB139" i="15"/>
  <c r="DB138" i="15"/>
  <c r="DB137" i="15"/>
  <c r="DB136" i="15"/>
  <c r="DB135" i="15"/>
  <c r="DB134" i="15"/>
  <c r="DB132" i="15"/>
  <c r="DB131" i="15"/>
  <c r="DB129" i="15"/>
  <c r="DB133" i="15"/>
  <c r="DG234" i="15" l="1"/>
  <c r="DH233" i="15"/>
  <c r="DO234" i="15"/>
  <c r="DG233" i="15"/>
  <c r="DN233" i="15"/>
  <c r="DN234" i="15"/>
  <c r="DF233" i="15"/>
  <c r="DF234" i="15"/>
  <c r="DN218" i="15"/>
  <c r="DM218" i="15"/>
  <c r="DE218" i="15"/>
  <c r="DM234" i="15"/>
  <c r="DE234" i="15"/>
  <c r="DL218" i="15"/>
  <c r="DD218" i="15"/>
  <c r="DK218" i="15"/>
  <c r="DC218" i="15"/>
  <c r="DK234" i="15"/>
  <c r="DC234" i="15"/>
  <c r="DJ218" i="15"/>
  <c r="DB218" i="15"/>
  <c r="DJ234" i="15"/>
  <c r="DB234" i="15"/>
  <c r="DQ218" i="15"/>
  <c r="DI218" i="15"/>
  <c r="DQ234" i="15"/>
  <c r="DI234" i="15"/>
  <c r="J11" i="7" l="1"/>
  <c r="G11" i="7"/>
  <c r="H5" i="7"/>
  <c r="H8" i="7"/>
  <c r="H14" i="7"/>
  <c r="H17" i="7"/>
  <c r="H20" i="7"/>
  <c r="H23" i="7"/>
  <c r="H2" i="7"/>
  <c r="F7" i="7"/>
  <c r="F12" i="7"/>
  <c r="E3" i="7"/>
  <c r="F3" i="7" s="1"/>
  <c r="E4" i="7"/>
  <c r="F4" i="7" s="1"/>
  <c r="E5" i="7"/>
  <c r="F5" i="7" s="1"/>
  <c r="E6" i="7"/>
  <c r="F6" i="7" s="1"/>
  <c r="E7" i="7"/>
  <c r="E8" i="7"/>
  <c r="F8" i="7" s="1"/>
  <c r="E9" i="7"/>
  <c r="F9" i="7" s="1"/>
  <c r="E10" i="7"/>
  <c r="F10" i="7" s="1"/>
  <c r="E11" i="7"/>
  <c r="F11" i="7" s="1"/>
  <c r="E12" i="7"/>
  <c r="E13" i="7"/>
  <c r="F13" i="7" s="1"/>
  <c r="E14" i="7"/>
  <c r="F14" i="7" s="1"/>
  <c r="E15" i="7"/>
  <c r="F15" i="7" s="1"/>
  <c r="E16" i="7"/>
  <c r="F16" i="7" s="1"/>
  <c r="E17" i="7"/>
  <c r="F17" i="7" s="1"/>
  <c r="E18" i="7"/>
  <c r="F18" i="7" s="1"/>
  <c r="E19" i="7"/>
  <c r="F19" i="7" s="1"/>
  <c r="E20" i="7"/>
  <c r="F20" i="7" s="1"/>
  <c r="E21" i="7"/>
  <c r="F21" i="7" s="1"/>
  <c r="E22" i="7"/>
  <c r="F22" i="7" s="1"/>
  <c r="E23" i="7"/>
  <c r="F23" i="7" s="1"/>
  <c r="E24" i="7"/>
  <c r="F24" i="7" s="1"/>
  <c r="E25" i="7"/>
  <c r="F25" i="7" s="1"/>
  <c r="E2" i="7"/>
  <c r="F2" i="7" s="1"/>
  <c r="AB278" i="15"/>
  <c r="BK349" i="26"/>
  <c r="BL349" i="26"/>
  <c r="BM349" i="26"/>
  <c r="BN349" i="26"/>
  <c r="BO349" i="26"/>
  <c r="BP349" i="26"/>
  <c r="BQ349" i="26"/>
  <c r="BR349" i="26"/>
  <c r="BK350" i="26"/>
  <c r="BL350" i="26"/>
  <c r="BM350" i="26"/>
  <c r="BN350" i="26"/>
  <c r="BO350" i="26"/>
  <c r="BP350" i="26"/>
  <c r="BQ350" i="26"/>
  <c r="BR350" i="26"/>
  <c r="BK351" i="26"/>
  <c r="BL351" i="26"/>
  <c r="BM351" i="26"/>
  <c r="BN351" i="26"/>
  <c r="BO351" i="26"/>
  <c r="BP351" i="26"/>
  <c r="BQ351" i="26"/>
  <c r="BR351" i="26"/>
  <c r="BK352" i="26"/>
  <c r="BL352" i="26"/>
  <c r="BM352" i="26"/>
  <c r="BN352" i="26"/>
  <c r="BO352" i="26"/>
  <c r="BP352" i="26"/>
  <c r="BQ352" i="26"/>
  <c r="BR352" i="26"/>
  <c r="BK353" i="26"/>
  <c r="BL353" i="26"/>
  <c r="BM353" i="26"/>
  <c r="BN353" i="26"/>
  <c r="BO353" i="26"/>
  <c r="BP353" i="26"/>
  <c r="BQ353" i="26"/>
  <c r="BR353" i="26"/>
  <c r="BK354" i="26"/>
  <c r="BL354" i="26"/>
  <c r="BM354" i="26"/>
  <c r="BN354" i="26"/>
  <c r="BO354" i="26"/>
  <c r="BP354" i="26"/>
  <c r="BQ354" i="26"/>
  <c r="BR354" i="26"/>
  <c r="BK355" i="26"/>
  <c r="BL355" i="26"/>
  <c r="BM355" i="26"/>
  <c r="BN355" i="26"/>
  <c r="BO355" i="26"/>
  <c r="BP355" i="26"/>
  <c r="BQ355" i="26"/>
  <c r="BR355" i="26"/>
  <c r="BK356" i="26"/>
  <c r="BL356" i="26"/>
  <c r="BM356" i="26"/>
  <c r="BN356" i="26"/>
  <c r="BO356" i="26"/>
  <c r="BP356" i="26"/>
  <c r="BQ356" i="26"/>
  <c r="BR356" i="26"/>
  <c r="BK357" i="26"/>
  <c r="BL357" i="26"/>
  <c r="BM357" i="26"/>
  <c r="BN357" i="26"/>
  <c r="BO357" i="26"/>
  <c r="BP357" i="26"/>
  <c r="BQ357" i="26"/>
  <c r="BR357" i="26"/>
  <c r="BK358" i="26"/>
  <c r="BL358" i="26"/>
  <c r="BM358" i="26"/>
  <c r="BN358" i="26"/>
  <c r="BO358" i="26"/>
  <c r="BP358" i="26"/>
  <c r="BQ358" i="26"/>
  <c r="BR358" i="26"/>
  <c r="BK359" i="26"/>
  <c r="BL359" i="26"/>
  <c r="BM359" i="26"/>
  <c r="BN359" i="26"/>
  <c r="BO359" i="26"/>
  <c r="BP359" i="26"/>
  <c r="BQ359" i="26"/>
  <c r="BR359" i="26"/>
  <c r="BK360" i="26"/>
  <c r="BL360" i="26"/>
  <c r="BM360" i="26"/>
  <c r="BN360" i="26"/>
  <c r="BO360" i="26"/>
  <c r="BP360" i="26"/>
  <c r="BQ360" i="26"/>
  <c r="BR360" i="26"/>
  <c r="BK361" i="26"/>
  <c r="BL361" i="26"/>
  <c r="BM361" i="26"/>
  <c r="BN361" i="26"/>
  <c r="BO361" i="26"/>
  <c r="BP361" i="26"/>
  <c r="BQ361" i="26"/>
  <c r="BR361" i="26"/>
  <c r="BK362" i="26"/>
  <c r="BL362" i="26"/>
  <c r="BM362" i="26"/>
  <c r="BN362" i="26"/>
  <c r="BO362" i="26"/>
  <c r="BP362" i="26"/>
  <c r="BQ362" i="26"/>
  <c r="BR362" i="26"/>
  <c r="BK363" i="26"/>
  <c r="BL363" i="26"/>
  <c r="BM363" i="26"/>
  <c r="BN363" i="26"/>
  <c r="BO363" i="26"/>
  <c r="BP363" i="26"/>
  <c r="BQ363" i="26"/>
  <c r="BR363" i="26"/>
  <c r="BK364" i="26"/>
  <c r="BL364" i="26"/>
  <c r="BM364" i="26"/>
  <c r="BN364" i="26"/>
  <c r="BO364" i="26"/>
  <c r="BP364" i="26"/>
  <c r="BQ364" i="26"/>
  <c r="BR364" i="26"/>
  <c r="BK365" i="26"/>
  <c r="BL365" i="26"/>
  <c r="BM365" i="26"/>
  <c r="BN365" i="26"/>
  <c r="BO365" i="26"/>
  <c r="BP365" i="26"/>
  <c r="BQ365" i="26"/>
  <c r="BR365" i="26"/>
  <c r="BK366" i="26"/>
  <c r="BL366" i="26"/>
  <c r="BM366" i="26"/>
  <c r="BN366" i="26"/>
  <c r="BO366" i="26"/>
  <c r="BP366" i="26"/>
  <c r="BQ366" i="26"/>
  <c r="BR366" i="26"/>
  <c r="BK367" i="26"/>
  <c r="BL367" i="26"/>
  <c r="BM367" i="26"/>
  <c r="BN367" i="26"/>
  <c r="BO367" i="26"/>
  <c r="BP367" i="26"/>
  <c r="BQ367" i="26"/>
  <c r="BR367" i="26"/>
  <c r="BK368" i="26"/>
  <c r="BL368" i="26"/>
  <c r="BM368" i="26"/>
  <c r="BN368" i="26"/>
  <c r="BO368" i="26"/>
  <c r="BP368" i="26"/>
  <c r="BQ368" i="26"/>
  <c r="BR368" i="26"/>
  <c r="BK369" i="26"/>
  <c r="BL369" i="26"/>
  <c r="BM369" i="26"/>
  <c r="BN369" i="26"/>
  <c r="BO369" i="26"/>
  <c r="BP369" i="26"/>
  <c r="BQ369" i="26"/>
  <c r="BR369" i="26"/>
  <c r="BK370" i="26"/>
  <c r="BL370" i="26"/>
  <c r="BM370" i="26"/>
  <c r="BN370" i="26"/>
  <c r="BO370" i="26"/>
  <c r="BP370" i="26"/>
  <c r="BQ370" i="26"/>
  <c r="BR370" i="26"/>
  <c r="BK371" i="26"/>
  <c r="BL371" i="26"/>
  <c r="BM371" i="26"/>
  <c r="BN371" i="26"/>
  <c r="BO371" i="26"/>
  <c r="BP371" i="26"/>
  <c r="BQ371" i="26"/>
  <c r="BR371" i="26"/>
  <c r="BK372" i="26"/>
  <c r="BL372" i="26"/>
  <c r="BM372" i="26"/>
  <c r="BN372" i="26"/>
  <c r="BO372" i="26"/>
  <c r="BP372" i="26"/>
  <c r="BQ372" i="26"/>
  <c r="BR372" i="26"/>
  <c r="BK373" i="26"/>
  <c r="BL373" i="26"/>
  <c r="BM373" i="26"/>
  <c r="BN373" i="26"/>
  <c r="BO373" i="26"/>
  <c r="BP373" i="26"/>
  <c r="BQ373" i="26"/>
  <c r="BR373" i="26"/>
  <c r="BK374" i="26"/>
  <c r="BL374" i="26"/>
  <c r="BM374" i="26"/>
  <c r="BN374" i="26"/>
  <c r="BO374" i="26"/>
  <c r="BP374" i="26"/>
  <c r="BQ374" i="26"/>
  <c r="BR374" i="26"/>
  <c r="BK375" i="26"/>
  <c r="BL375" i="26"/>
  <c r="BM375" i="26"/>
  <c r="BN375" i="26"/>
  <c r="BO375" i="26"/>
  <c r="BP375" i="26"/>
  <c r="BQ375" i="26"/>
  <c r="BR375" i="26"/>
  <c r="BK376" i="26"/>
  <c r="BL376" i="26"/>
  <c r="BM376" i="26"/>
  <c r="BN376" i="26"/>
  <c r="BO376" i="26"/>
  <c r="BP376" i="26"/>
  <c r="BQ376" i="26"/>
  <c r="BR376" i="26"/>
  <c r="BK377" i="26"/>
  <c r="BL377" i="26"/>
  <c r="BM377" i="26"/>
  <c r="BN377" i="26"/>
  <c r="BO377" i="26"/>
  <c r="BP377" i="26"/>
  <c r="BQ377" i="26"/>
  <c r="BR377" i="26"/>
  <c r="BK378" i="26"/>
  <c r="BL378" i="26"/>
  <c r="BM378" i="26"/>
  <c r="BN378" i="26"/>
  <c r="BO378" i="26"/>
  <c r="BP378" i="26"/>
  <c r="BQ378" i="26"/>
  <c r="BR378" i="26"/>
  <c r="BK379" i="26"/>
  <c r="BL379" i="26"/>
  <c r="BM379" i="26"/>
  <c r="BN379" i="26"/>
  <c r="BO379" i="26"/>
  <c r="BP379" i="26"/>
  <c r="BQ379" i="26"/>
  <c r="BR379" i="26"/>
  <c r="BK380" i="26"/>
  <c r="BL380" i="26"/>
  <c r="BM380" i="26"/>
  <c r="BN380" i="26"/>
  <c r="BO380" i="26"/>
  <c r="BP380" i="26"/>
  <c r="BQ380" i="26"/>
  <c r="BR380" i="26"/>
  <c r="BK381" i="26"/>
  <c r="BL381" i="26"/>
  <c r="BM381" i="26"/>
  <c r="BN381" i="26"/>
  <c r="BO381" i="26"/>
  <c r="BP381" i="26"/>
  <c r="BQ381" i="26"/>
  <c r="BR381" i="26"/>
  <c r="BK382" i="26"/>
  <c r="BL382" i="26"/>
  <c r="BM382" i="26"/>
  <c r="BN382" i="26"/>
  <c r="BO382" i="26"/>
  <c r="BP382" i="26"/>
  <c r="BQ382" i="26"/>
  <c r="BR382" i="26"/>
  <c r="BK383" i="26"/>
  <c r="BL383" i="26"/>
  <c r="BM383" i="26"/>
  <c r="BN383" i="26"/>
  <c r="BO383" i="26"/>
  <c r="BP383" i="26"/>
  <c r="BQ383" i="26"/>
  <c r="BR383" i="26"/>
  <c r="BK384" i="26"/>
  <c r="BL384" i="26"/>
  <c r="BM384" i="26"/>
  <c r="BN384" i="26"/>
  <c r="BO384" i="26"/>
  <c r="BP384" i="26"/>
  <c r="BQ384" i="26"/>
  <c r="BR384" i="26"/>
  <c r="BR348" i="26"/>
  <c r="BQ348" i="26"/>
  <c r="BP348" i="26"/>
  <c r="BO348" i="26"/>
  <c r="BN348" i="26"/>
  <c r="BM348" i="26"/>
  <c r="BL348" i="26"/>
  <c r="BK348" i="26"/>
  <c r="AG173" i="26"/>
  <c r="AG129" i="26"/>
  <c r="AG88" i="26"/>
  <c r="BV297" i="26"/>
  <c r="BW297" i="26"/>
  <c r="J5" i="7" l="1"/>
  <c r="G5" i="7"/>
  <c r="J2" i="7"/>
  <c r="G2" i="7"/>
  <c r="J23" i="7"/>
  <c r="N23" i="7" s="1"/>
  <c r="G23" i="7"/>
  <c r="J8" i="7"/>
  <c r="G8" i="7"/>
  <c r="G14" i="7"/>
  <c r="J14" i="7"/>
  <c r="H11" i="7"/>
  <c r="G17" i="7"/>
  <c r="J17" i="7"/>
  <c r="N17" i="7" s="1"/>
  <c r="J20" i="7"/>
  <c r="G20" i="7"/>
  <c r="BJ384" i="26"/>
  <c r="BJ383" i="26"/>
  <c r="BJ382" i="26"/>
  <c r="BJ381" i="26"/>
  <c r="BJ380" i="26"/>
  <c r="BJ379" i="26"/>
  <c r="BJ378" i="26"/>
  <c r="BJ377" i="26"/>
  <c r="BJ376" i="26"/>
  <c r="BJ375" i="26"/>
  <c r="BJ374" i="26"/>
  <c r="BJ373" i="26"/>
  <c r="BJ372" i="26"/>
  <c r="BJ371" i="26"/>
  <c r="BJ370" i="26"/>
  <c r="BJ369" i="26"/>
  <c r="BJ368" i="26"/>
  <c r="BJ367" i="26"/>
  <c r="BJ366" i="26"/>
  <c r="BJ365" i="26"/>
  <c r="BJ364" i="26"/>
  <c r="BJ363" i="26"/>
  <c r="BJ362" i="26"/>
  <c r="BJ361" i="26"/>
  <c r="BJ360" i="26"/>
  <c r="BJ359" i="26"/>
  <c r="BJ358" i="26"/>
  <c r="BJ357" i="26"/>
  <c r="BJ356" i="26"/>
  <c r="BJ355" i="26"/>
  <c r="BJ354" i="26"/>
  <c r="BJ353" i="26"/>
  <c r="BJ352" i="26"/>
  <c r="BJ351" i="26"/>
  <c r="BJ350" i="26"/>
  <c r="BJ349" i="26"/>
  <c r="BJ348" i="26"/>
  <c r="AO308" i="26"/>
  <c r="AN308" i="26"/>
  <c r="AM308" i="26"/>
  <c r="AL308" i="26"/>
  <c r="AK308" i="26"/>
  <c r="AJ308" i="26"/>
  <c r="AI308" i="26"/>
  <c r="AH308" i="26"/>
  <c r="AG308" i="26"/>
  <c r="BI306" i="26"/>
  <c r="AN306" i="26"/>
  <c r="AM306" i="26"/>
  <c r="AH306" i="26"/>
  <c r="AE306" i="26"/>
  <c r="F306" i="26"/>
  <c r="BI305" i="26"/>
  <c r="AE305" i="26"/>
  <c r="F305" i="26"/>
  <c r="BI304" i="26"/>
  <c r="AE304" i="26"/>
  <c r="F304" i="26"/>
  <c r="BI303" i="26"/>
  <c r="AE303" i="26"/>
  <c r="F303" i="26"/>
  <c r="AO298" i="26"/>
  <c r="AN298" i="26"/>
  <c r="AM298" i="26"/>
  <c r="AL298" i="26"/>
  <c r="AK298" i="26"/>
  <c r="AJ298" i="26"/>
  <c r="AI298" i="26"/>
  <c r="AH298" i="26"/>
  <c r="AG298" i="26"/>
  <c r="AO297" i="26"/>
  <c r="AO306" i="26" s="1"/>
  <c r="AN297" i="26"/>
  <c r="AM297" i="26"/>
  <c r="AJ297" i="26"/>
  <c r="AI297" i="26"/>
  <c r="AH297" i="26"/>
  <c r="AG297" i="26"/>
  <c r="AG306" i="26" s="1"/>
  <c r="AO296" i="26"/>
  <c r="AM296" i="26"/>
  <c r="BC275" i="26"/>
  <c r="BH254" i="26"/>
  <c r="BF254" i="26"/>
  <c r="BC254" i="26"/>
  <c r="AY254" i="26"/>
  <c r="BI254" i="26" s="1"/>
  <c r="AX254" i="26"/>
  <c r="AW254" i="26"/>
  <c r="BG254" i="26" s="1"/>
  <c r="AV254" i="26"/>
  <c r="AU254" i="26"/>
  <c r="BE254" i="26" s="1"/>
  <c r="AT254" i="26"/>
  <c r="BD254" i="26" s="1"/>
  <c r="AS254" i="26"/>
  <c r="AR254" i="26"/>
  <c r="BB254" i="26" s="1"/>
  <c r="AQ254" i="26"/>
  <c r="BA254" i="26" s="1"/>
  <c r="DK220" i="26"/>
  <c r="DJ220" i="26"/>
  <c r="DI220" i="26"/>
  <c r="DH220" i="26"/>
  <c r="DG220" i="26"/>
  <c r="DF220" i="26"/>
  <c r="DE220" i="26"/>
  <c r="DD220" i="26"/>
  <c r="DC220" i="26"/>
  <c r="DB220" i="26"/>
  <c r="DA220" i="26"/>
  <c r="CZ220" i="26"/>
  <c r="CX220" i="26"/>
  <c r="CW220" i="26"/>
  <c r="CV220" i="26"/>
  <c r="CU220" i="26"/>
  <c r="CT220" i="26"/>
  <c r="CS220" i="26"/>
  <c r="CR220" i="26"/>
  <c r="CQ220" i="26"/>
  <c r="CP220" i="26"/>
  <c r="CO220" i="26"/>
  <c r="CN220" i="26"/>
  <c r="CM220" i="26"/>
  <c r="CL220" i="26"/>
  <c r="CK220" i="26"/>
  <c r="CE210" i="26"/>
  <c r="CC210" i="26"/>
  <c r="CA210" i="26"/>
  <c r="BY210" i="26"/>
  <c r="BW210" i="26"/>
  <c r="BU210" i="26"/>
  <c r="BS210" i="26"/>
  <c r="BQ210" i="26"/>
  <c r="BO210" i="26"/>
  <c r="BM210" i="26"/>
  <c r="BK210" i="26"/>
  <c r="BG210" i="26"/>
  <c r="BE210" i="26"/>
  <c r="BC210" i="26"/>
  <c r="BA210" i="26"/>
  <c r="AY210" i="26"/>
  <c r="AW210" i="26"/>
  <c r="AV210" i="26"/>
  <c r="AU210" i="26"/>
  <c r="AT210" i="26"/>
  <c r="AS210" i="26"/>
  <c r="AR210" i="26"/>
  <c r="AQ210" i="26"/>
  <c r="AP210" i="26"/>
  <c r="AO210" i="26"/>
  <c r="AN210" i="26"/>
  <c r="AM210" i="26"/>
  <c r="AL210" i="26"/>
  <c r="AK210" i="26"/>
  <c r="AJ210" i="26"/>
  <c r="AI210" i="26"/>
  <c r="AH210" i="26"/>
  <c r="AG210" i="26"/>
  <c r="HF209" i="26"/>
  <c r="HE209" i="26"/>
  <c r="DK250" i="26" s="1"/>
  <c r="HD209" i="26"/>
  <c r="HC209" i="26"/>
  <c r="DJ250" i="26" s="1"/>
  <c r="HB209" i="26"/>
  <c r="HA209" i="26"/>
  <c r="GZ209" i="26"/>
  <c r="GY209" i="26"/>
  <c r="DH250" i="26" s="1"/>
  <c r="GX209" i="26"/>
  <c r="GW209" i="26"/>
  <c r="DG250" i="26" s="1"/>
  <c r="GV209" i="26"/>
  <c r="GU209" i="26"/>
  <c r="DF250" i="26" s="1"/>
  <c r="GT209" i="26"/>
  <c r="GS209" i="26"/>
  <c r="GR209" i="26"/>
  <c r="GQ209" i="26"/>
  <c r="DD250" i="26" s="1"/>
  <c r="GP209" i="26"/>
  <c r="GO209" i="26"/>
  <c r="DC250" i="26" s="1"/>
  <c r="GN209" i="26"/>
  <c r="GM209" i="26"/>
  <c r="DB250" i="26" s="1"/>
  <c r="GL209" i="26"/>
  <c r="GK209" i="26"/>
  <c r="GJ209" i="26"/>
  <c r="GI209" i="26"/>
  <c r="CZ250" i="26" s="1"/>
  <c r="GH209" i="26"/>
  <c r="GG209" i="26"/>
  <c r="GF209" i="26"/>
  <c r="GE209" i="26"/>
  <c r="CX250" i="26" s="1"/>
  <c r="GD209" i="26"/>
  <c r="GC209" i="26"/>
  <c r="GB209" i="26"/>
  <c r="GA209" i="26"/>
  <c r="CV250" i="26" s="1"/>
  <c r="FZ209" i="26"/>
  <c r="FY209" i="26"/>
  <c r="CU250" i="26" s="1"/>
  <c r="FX209" i="26"/>
  <c r="FW209" i="26"/>
  <c r="CT250" i="26" s="1"/>
  <c r="FV209" i="26"/>
  <c r="FU209" i="26"/>
  <c r="FT209" i="26"/>
  <c r="FS209" i="26"/>
  <c r="CR250" i="26" s="1"/>
  <c r="FR209" i="26"/>
  <c r="FQ209" i="26"/>
  <c r="CQ250" i="26" s="1"/>
  <c r="FP209" i="26"/>
  <c r="FO209" i="26"/>
  <c r="CP250" i="26" s="1"/>
  <c r="FN209" i="26"/>
  <c r="FM209" i="26"/>
  <c r="FL209" i="26"/>
  <c r="FK209" i="26"/>
  <c r="CN250" i="26" s="1"/>
  <c r="FJ209" i="26"/>
  <c r="FI209" i="26"/>
  <c r="CM250" i="26" s="1"/>
  <c r="FH209" i="26"/>
  <c r="FG209" i="26"/>
  <c r="CL250" i="26" s="1"/>
  <c r="FF209" i="26"/>
  <c r="FE209" i="26"/>
  <c r="EB209" i="26"/>
  <c r="EA209" i="26"/>
  <c r="DZ209" i="26"/>
  <c r="DY209" i="26"/>
  <c r="DX209" i="26"/>
  <c r="DW209" i="26"/>
  <c r="DP209" i="26"/>
  <c r="DO209" i="26"/>
  <c r="DN209" i="26"/>
  <c r="DM209" i="26"/>
  <c r="DL209" i="26"/>
  <c r="DK209" i="26"/>
  <c r="DF209" i="26"/>
  <c r="DE209" i="26"/>
  <c r="DD209" i="26"/>
  <c r="DC209" i="26"/>
  <c r="CV209" i="26"/>
  <c r="CU209" i="26"/>
  <c r="CT209" i="26"/>
  <c r="CS209" i="26"/>
  <c r="CR209" i="26"/>
  <c r="CQ209" i="26"/>
  <c r="CL209" i="26"/>
  <c r="CK209" i="26"/>
  <c r="CJ209" i="26"/>
  <c r="CI209" i="26"/>
  <c r="CE209" i="26"/>
  <c r="CC209" i="26"/>
  <c r="CA209" i="26"/>
  <c r="BY209" i="26"/>
  <c r="BW209" i="26"/>
  <c r="BU209" i="26"/>
  <c r="BS209" i="26"/>
  <c r="BQ209" i="26"/>
  <c r="BO209" i="26"/>
  <c r="BM209" i="26"/>
  <c r="BK209" i="26"/>
  <c r="BG209" i="26"/>
  <c r="BE209" i="26"/>
  <c r="BC209" i="26"/>
  <c r="BA209" i="26"/>
  <c r="AY209" i="26"/>
  <c r="AW209" i="26"/>
  <c r="AV209" i="26"/>
  <c r="AU209" i="26"/>
  <c r="AT209" i="26"/>
  <c r="AS209" i="26"/>
  <c r="AR209" i="26"/>
  <c r="AQ209" i="26"/>
  <c r="AP209" i="26"/>
  <c r="AO209" i="26"/>
  <c r="AN209" i="26"/>
  <c r="AM209" i="26"/>
  <c r="AL209" i="26"/>
  <c r="AK209" i="26"/>
  <c r="AJ209" i="26"/>
  <c r="AI209" i="26"/>
  <c r="AH209" i="26"/>
  <c r="AG209" i="26"/>
  <c r="HF208" i="26"/>
  <c r="HE208" i="26"/>
  <c r="HD208" i="26"/>
  <c r="HC208" i="26"/>
  <c r="HB208" i="26"/>
  <c r="HA208" i="26"/>
  <c r="GZ208" i="26"/>
  <c r="GY208" i="26"/>
  <c r="DH249" i="26" s="1"/>
  <c r="GX208" i="26"/>
  <c r="GW208" i="26"/>
  <c r="GV208" i="26"/>
  <c r="GU208" i="26"/>
  <c r="GT208" i="26"/>
  <c r="GS208" i="26"/>
  <c r="GR208" i="26"/>
  <c r="GQ208" i="26"/>
  <c r="DD249" i="26" s="1"/>
  <c r="GP208" i="26"/>
  <c r="GO208" i="26"/>
  <c r="GN208" i="26"/>
  <c r="GM208" i="26"/>
  <c r="GL208" i="26"/>
  <c r="GK208" i="26"/>
  <c r="GJ208" i="26"/>
  <c r="GI208" i="26"/>
  <c r="CZ249" i="26" s="1"/>
  <c r="GH208" i="26"/>
  <c r="GG208" i="26"/>
  <c r="GF208" i="26"/>
  <c r="GE208" i="26"/>
  <c r="GD208" i="26"/>
  <c r="GC208" i="26"/>
  <c r="GB208" i="26"/>
  <c r="GA208" i="26"/>
  <c r="CV249" i="26" s="1"/>
  <c r="FZ208" i="26"/>
  <c r="FY208" i="26"/>
  <c r="FX208" i="26"/>
  <c r="FW208" i="26"/>
  <c r="FV208" i="26"/>
  <c r="FU208" i="26"/>
  <c r="FT208" i="26"/>
  <c r="FS208" i="26"/>
  <c r="CR249" i="26" s="1"/>
  <c r="FR208" i="26"/>
  <c r="FQ208" i="26"/>
  <c r="FP208" i="26"/>
  <c r="FO208" i="26"/>
  <c r="FN208" i="26"/>
  <c r="FM208" i="26"/>
  <c r="FL208" i="26"/>
  <c r="FK208" i="26"/>
  <c r="CN249" i="26" s="1"/>
  <c r="FJ208" i="26"/>
  <c r="FI208" i="26"/>
  <c r="FH208" i="26"/>
  <c r="FG208" i="26"/>
  <c r="FF208" i="26"/>
  <c r="FE208" i="26"/>
  <c r="EB208" i="26"/>
  <c r="EA208" i="26"/>
  <c r="DZ208" i="26"/>
  <c r="DY208" i="26"/>
  <c r="DX208" i="26"/>
  <c r="DW208" i="26"/>
  <c r="DP208" i="26"/>
  <c r="DO208" i="26"/>
  <c r="DN208" i="26"/>
  <c r="DM208" i="26"/>
  <c r="DL208" i="26"/>
  <c r="DK208" i="26"/>
  <c r="DF208" i="26"/>
  <c r="DE208" i="26"/>
  <c r="DD208" i="26"/>
  <c r="DC208" i="26"/>
  <c r="CV208" i="26"/>
  <c r="CU208" i="26"/>
  <c r="CT208" i="26"/>
  <c r="CS208" i="26"/>
  <c r="CR208" i="26"/>
  <c r="CQ208" i="26"/>
  <c r="CL208" i="26"/>
  <c r="CK208" i="26"/>
  <c r="CJ208" i="26"/>
  <c r="CI208" i="26"/>
  <c r="CE208" i="26"/>
  <c r="CC208" i="26"/>
  <c r="CA208" i="26"/>
  <c r="BY208" i="26"/>
  <c r="BW208" i="26"/>
  <c r="BU208" i="26"/>
  <c r="BS208" i="26"/>
  <c r="BQ208" i="26"/>
  <c r="BO208" i="26"/>
  <c r="BM208" i="26"/>
  <c r="BK208" i="26"/>
  <c r="BG208" i="26"/>
  <c r="BE208" i="26"/>
  <c r="BC208" i="26"/>
  <c r="BA208" i="26"/>
  <c r="AY208" i="26"/>
  <c r="AW208" i="26"/>
  <c r="AV208" i="26"/>
  <c r="AU208" i="26"/>
  <c r="AT208" i="26"/>
  <c r="AS208" i="26"/>
  <c r="AR208" i="26"/>
  <c r="AQ208" i="26"/>
  <c r="AP208" i="26"/>
  <c r="AO208" i="26"/>
  <c r="AN208" i="26"/>
  <c r="AM208" i="26"/>
  <c r="AL208" i="26"/>
  <c r="AK208" i="26"/>
  <c r="AJ208" i="26"/>
  <c r="AI208" i="26"/>
  <c r="AH208" i="26"/>
  <c r="AG208" i="26"/>
  <c r="HF207" i="26"/>
  <c r="HE207" i="26"/>
  <c r="HD207" i="26"/>
  <c r="HC207" i="26"/>
  <c r="DJ248" i="26" s="1"/>
  <c r="HB207" i="26"/>
  <c r="HA207" i="26"/>
  <c r="GZ207" i="26"/>
  <c r="GY207" i="26"/>
  <c r="GX207" i="26"/>
  <c r="GW207" i="26"/>
  <c r="DG248" i="26" s="1"/>
  <c r="GV207" i="26"/>
  <c r="GU207" i="26"/>
  <c r="DF248" i="26" s="1"/>
  <c r="GT207" i="26"/>
  <c r="GS207" i="26"/>
  <c r="GR207" i="26"/>
  <c r="GQ207" i="26"/>
  <c r="GP207" i="26"/>
  <c r="GO207" i="26"/>
  <c r="DC248" i="26" s="1"/>
  <c r="GN207" i="26"/>
  <c r="GM207" i="26"/>
  <c r="DB248" i="26" s="1"/>
  <c r="GL207" i="26"/>
  <c r="GK207" i="26"/>
  <c r="GJ207" i="26"/>
  <c r="GI207" i="26"/>
  <c r="GH207" i="26"/>
  <c r="GG207" i="26"/>
  <c r="GF207" i="26"/>
  <c r="GE207" i="26"/>
  <c r="CX248" i="26" s="1"/>
  <c r="GD207" i="26"/>
  <c r="GC207" i="26"/>
  <c r="GB207" i="26"/>
  <c r="GA207" i="26"/>
  <c r="FZ207" i="26"/>
  <c r="FY207" i="26"/>
  <c r="CU248" i="26" s="1"/>
  <c r="FX207" i="26"/>
  <c r="FV207" i="26"/>
  <c r="FU207" i="26"/>
  <c r="FT207" i="26"/>
  <c r="FS207" i="26"/>
  <c r="FR207" i="26"/>
  <c r="FQ207" i="26"/>
  <c r="CQ248" i="26" s="1"/>
  <c r="FP207" i="26"/>
  <c r="FO207" i="26"/>
  <c r="CP248" i="26" s="1"/>
  <c r="FN207" i="26"/>
  <c r="FM207" i="26"/>
  <c r="FL207" i="26"/>
  <c r="FK207" i="26"/>
  <c r="FH207" i="26"/>
  <c r="FG207" i="26"/>
  <c r="CL248" i="26" s="1"/>
  <c r="FE207" i="26"/>
  <c r="EB207" i="26"/>
  <c r="EA207" i="26"/>
  <c r="DZ207" i="26"/>
  <c r="DY207" i="26"/>
  <c r="DX207" i="26"/>
  <c r="DW207" i="26"/>
  <c r="DP207" i="26"/>
  <c r="DO207" i="26"/>
  <c r="DN207" i="26"/>
  <c r="DM207" i="26"/>
  <c r="DL207" i="26"/>
  <c r="DK207" i="26"/>
  <c r="DF207" i="26"/>
  <c r="DE207" i="26"/>
  <c r="DD207" i="26"/>
  <c r="DC207" i="26"/>
  <c r="CV207" i="26"/>
  <c r="CU207" i="26"/>
  <c r="CT207" i="26"/>
  <c r="CS207" i="26"/>
  <c r="CR207" i="26"/>
  <c r="CQ207" i="26"/>
  <c r="CL207" i="26"/>
  <c r="CK207" i="26"/>
  <c r="CJ207" i="26"/>
  <c r="CI207" i="26"/>
  <c r="CE207" i="26"/>
  <c r="CC207" i="26"/>
  <c r="CA207" i="26"/>
  <c r="BY207" i="26"/>
  <c r="BW207" i="26"/>
  <c r="BU207" i="26"/>
  <c r="BS207" i="26"/>
  <c r="BQ207" i="26"/>
  <c r="BO207" i="26"/>
  <c r="BM207" i="26"/>
  <c r="BK207" i="26"/>
  <c r="BG207" i="26"/>
  <c r="BE207" i="26"/>
  <c r="BC207" i="26"/>
  <c r="BA207" i="26"/>
  <c r="AY207" i="26"/>
  <c r="AW207" i="26"/>
  <c r="AV207" i="26"/>
  <c r="AU207" i="26"/>
  <c r="AT207" i="26"/>
  <c r="AS207" i="26"/>
  <c r="AR207" i="26"/>
  <c r="AQ207" i="26"/>
  <c r="AP207" i="26"/>
  <c r="AO207" i="26"/>
  <c r="AN207" i="26"/>
  <c r="AM207" i="26"/>
  <c r="AL207" i="26"/>
  <c r="AK207" i="26"/>
  <c r="AJ207" i="26"/>
  <c r="AI207" i="26"/>
  <c r="AH207" i="26"/>
  <c r="AG207" i="26"/>
  <c r="HF206" i="26"/>
  <c r="HE206" i="26"/>
  <c r="DK247" i="26" s="1"/>
  <c r="HD206" i="26"/>
  <c r="HC206" i="26"/>
  <c r="HB206" i="26"/>
  <c r="HA206" i="26"/>
  <c r="GZ206" i="26"/>
  <c r="GY206" i="26"/>
  <c r="GX206" i="26"/>
  <c r="GW206" i="26"/>
  <c r="DG247" i="26" s="1"/>
  <c r="GV206" i="26"/>
  <c r="GU206" i="26"/>
  <c r="GT206" i="26"/>
  <c r="GS206" i="26"/>
  <c r="GR206" i="26"/>
  <c r="GQ206" i="26"/>
  <c r="GP206" i="26"/>
  <c r="GO206" i="26"/>
  <c r="DC247" i="26" s="1"/>
  <c r="GN206" i="26"/>
  <c r="GM206" i="26"/>
  <c r="GL206" i="26"/>
  <c r="GK206" i="26"/>
  <c r="GJ206" i="26"/>
  <c r="GI206" i="26"/>
  <c r="GH206" i="26"/>
  <c r="GG206" i="26"/>
  <c r="GF206" i="26"/>
  <c r="GE206" i="26"/>
  <c r="GD206" i="26"/>
  <c r="GC206" i="26"/>
  <c r="GB206" i="26"/>
  <c r="GA206" i="26"/>
  <c r="FZ206" i="26"/>
  <c r="FY206" i="26"/>
  <c r="CU247" i="26" s="1"/>
  <c r="FX206" i="26"/>
  <c r="FW206" i="26"/>
  <c r="FV206" i="26"/>
  <c r="FU206" i="26"/>
  <c r="FT206" i="26"/>
  <c r="FS206" i="26"/>
  <c r="FR206" i="26"/>
  <c r="FQ206" i="26"/>
  <c r="CQ247" i="26" s="1"/>
  <c r="FP206" i="26"/>
  <c r="FO206" i="26"/>
  <c r="FN206" i="26"/>
  <c r="FM206" i="26"/>
  <c r="FL206" i="26"/>
  <c r="FK206" i="26"/>
  <c r="FJ206" i="26"/>
  <c r="FI206" i="26"/>
  <c r="CM247" i="26" s="1"/>
  <c r="EB206" i="26"/>
  <c r="EA206" i="26"/>
  <c r="DZ206" i="26"/>
  <c r="DY206" i="26"/>
  <c r="DX206" i="26"/>
  <c r="DW206" i="26"/>
  <c r="DP206" i="26"/>
  <c r="DO206" i="26"/>
  <c r="DN206" i="26"/>
  <c r="DM206" i="26"/>
  <c r="DL206" i="26"/>
  <c r="DK206" i="26"/>
  <c r="DF206" i="26"/>
  <c r="DE206" i="26"/>
  <c r="DD206" i="26"/>
  <c r="DC206" i="26"/>
  <c r="CV206" i="26"/>
  <c r="CU206" i="26"/>
  <c r="CT206" i="26"/>
  <c r="CS206" i="26"/>
  <c r="CR206" i="26"/>
  <c r="CQ206" i="26"/>
  <c r="CL206" i="26"/>
  <c r="CK206" i="26"/>
  <c r="CJ206" i="26"/>
  <c r="CI206" i="26"/>
  <c r="CE206" i="26"/>
  <c r="CC206" i="26"/>
  <c r="CA206" i="26"/>
  <c r="BY206" i="26"/>
  <c r="BW206" i="26"/>
  <c r="BU206" i="26"/>
  <c r="BS206" i="26"/>
  <c r="BQ206" i="26"/>
  <c r="BO206" i="26"/>
  <c r="BM206" i="26"/>
  <c r="BK206" i="26"/>
  <c r="BG206" i="26"/>
  <c r="BE206" i="26"/>
  <c r="BC206" i="26"/>
  <c r="BA206" i="26"/>
  <c r="AY206" i="26"/>
  <c r="AW206" i="26"/>
  <c r="AV206" i="26"/>
  <c r="AU206" i="26"/>
  <c r="AT206" i="26"/>
  <c r="AS206" i="26"/>
  <c r="AR206" i="26"/>
  <c r="AQ206" i="26"/>
  <c r="AP206" i="26"/>
  <c r="AO206" i="26"/>
  <c r="AN206" i="26"/>
  <c r="AM206" i="26"/>
  <c r="AL206" i="26"/>
  <c r="AK206" i="26"/>
  <c r="AJ206" i="26"/>
  <c r="AI206" i="26"/>
  <c r="AH206" i="26"/>
  <c r="AG206" i="26"/>
  <c r="HF205" i="26"/>
  <c r="HE205" i="26"/>
  <c r="HD205" i="26"/>
  <c r="HC205" i="26"/>
  <c r="HB205" i="26"/>
  <c r="HA205" i="26"/>
  <c r="DI246" i="26" s="1"/>
  <c r="GZ205" i="26"/>
  <c r="GY205" i="26"/>
  <c r="GX205" i="26"/>
  <c r="GW205" i="26"/>
  <c r="GV205" i="26"/>
  <c r="GU205" i="26"/>
  <c r="GT205" i="26"/>
  <c r="GS205" i="26"/>
  <c r="DE246" i="26" s="1"/>
  <c r="GR205" i="26"/>
  <c r="GQ205" i="26"/>
  <c r="GP205" i="26"/>
  <c r="GO205" i="26"/>
  <c r="GN205" i="26"/>
  <c r="GM205" i="26"/>
  <c r="GL205" i="26"/>
  <c r="GK205" i="26"/>
  <c r="DA246" i="26" s="1"/>
  <c r="GI205" i="26"/>
  <c r="GH205" i="26"/>
  <c r="GG205" i="26"/>
  <c r="GF205" i="26"/>
  <c r="GE205" i="26"/>
  <c r="CX246" i="26" s="1"/>
  <c r="GC205" i="26"/>
  <c r="GB205" i="26"/>
  <c r="GA205" i="26"/>
  <c r="FZ205" i="26"/>
  <c r="FY205" i="26"/>
  <c r="FX205" i="26"/>
  <c r="FW205" i="26"/>
  <c r="CT246" i="26" s="1"/>
  <c r="FV205" i="26"/>
  <c r="FU205" i="26"/>
  <c r="CS246" i="26" s="1"/>
  <c r="FT205" i="26"/>
  <c r="FS205" i="26"/>
  <c r="FR205" i="26"/>
  <c r="FQ205" i="26"/>
  <c r="FP205" i="26"/>
  <c r="FO205" i="26"/>
  <c r="CP246" i="26" s="1"/>
  <c r="FN205" i="26"/>
  <c r="FM205" i="26"/>
  <c r="CO246" i="26" s="1"/>
  <c r="FL205" i="26"/>
  <c r="FK205" i="26"/>
  <c r="FJ205" i="26"/>
  <c r="FI205" i="26"/>
  <c r="EB205" i="26"/>
  <c r="EA205" i="26"/>
  <c r="DZ205" i="26"/>
  <c r="DY205" i="26"/>
  <c r="DX205" i="26"/>
  <c r="DW205" i="26"/>
  <c r="DP205" i="26"/>
  <c r="DO205" i="26"/>
  <c r="DN205" i="26"/>
  <c r="DM205" i="26"/>
  <c r="DL205" i="26"/>
  <c r="DK205" i="26"/>
  <c r="DF205" i="26"/>
  <c r="DE205" i="26"/>
  <c r="DD205" i="26"/>
  <c r="DC205" i="26"/>
  <c r="CV205" i="26"/>
  <c r="CU205" i="26"/>
  <c r="CT205" i="26"/>
  <c r="CS205" i="26"/>
  <c r="CR205" i="26"/>
  <c r="CQ205" i="26"/>
  <c r="CL205" i="26"/>
  <c r="CK205" i="26"/>
  <c r="CJ205" i="26"/>
  <c r="CI205" i="26"/>
  <c r="CE205" i="26"/>
  <c r="CC205" i="26"/>
  <c r="CA205" i="26"/>
  <c r="BY205" i="26"/>
  <c r="BW205" i="26"/>
  <c r="BU205" i="26"/>
  <c r="BS205" i="26"/>
  <c r="BQ205" i="26"/>
  <c r="BO205" i="26"/>
  <c r="BM205" i="26"/>
  <c r="BK205" i="26"/>
  <c r="BG205" i="26"/>
  <c r="BE205" i="26"/>
  <c r="BC205" i="26"/>
  <c r="BA205" i="26"/>
  <c r="AY205" i="26"/>
  <c r="AW205" i="26"/>
  <c r="AV205" i="26"/>
  <c r="AU205" i="26"/>
  <c r="AT205" i="26"/>
  <c r="AS205" i="26"/>
  <c r="AR205" i="26"/>
  <c r="AQ205" i="26"/>
  <c r="AP205" i="26"/>
  <c r="AO205" i="26"/>
  <c r="AN205" i="26"/>
  <c r="AM205" i="26"/>
  <c r="AL205" i="26"/>
  <c r="AK205" i="26"/>
  <c r="AJ205" i="26"/>
  <c r="AI205" i="26"/>
  <c r="AH205" i="26"/>
  <c r="AG205" i="26"/>
  <c r="HF204" i="26"/>
  <c r="HE204" i="26"/>
  <c r="HD204" i="26"/>
  <c r="HC204" i="26"/>
  <c r="DJ245" i="26" s="1"/>
  <c r="HB204" i="26"/>
  <c r="HA204" i="26"/>
  <c r="GZ204" i="26"/>
  <c r="GY204" i="26"/>
  <c r="GX204" i="26"/>
  <c r="GW204" i="26"/>
  <c r="GV204" i="26"/>
  <c r="GU204" i="26"/>
  <c r="DF245" i="26" s="1"/>
  <c r="GT204" i="26"/>
  <c r="GS204" i="26"/>
  <c r="GR204" i="26"/>
  <c r="GQ204" i="26"/>
  <c r="GP204" i="26"/>
  <c r="GO204" i="26"/>
  <c r="GN204" i="26"/>
  <c r="GM204" i="26"/>
  <c r="DB245" i="26" s="1"/>
  <c r="GL204" i="26"/>
  <c r="GK204" i="26"/>
  <c r="GI204" i="26"/>
  <c r="GH204" i="26"/>
  <c r="GG204" i="26"/>
  <c r="GF204" i="26"/>
  <c r="GE204" i="26"/>
  <c r="CX245" i="26" s="1"/>
  <c r="GD204" i="26"/>
  <c r="GC204" i="26"/>
  <c r="GB204" i="26"/>
  <c r="GA204" i="26"/>
  <c r="FZ204" i="26"/>
  <c r="FY204" i="26"/>
  <c r="FX204" i="26"/>
  <c r="FW204" i="26"/>
  <c r="CT245" i="26" s="1"/>
  <c r="FV204" i="26"/>
  <c r="FU204" i="26"/>
  <c r="FT204" i="26"/>
  <c r="FS204" i="26"/>
  <c r="FR204" i="26"/>
  <c r="FQ204" i="26"/>
  <c r="CQ245" i="26" s="1"/>
  <c r="FP204" i="26"/>
  <c r="FO204" i="26"/>
  <c r="CP245" i="26" s="1"/>
  <c r="FN204" i="26"/>
  <c r="FM204" i="26"/>
  <c r="FL204" i="26"/>
  <c r="FK204" i="26"/>
  <c r="FJ204" i="26"/>
  <c r="FI204" i="26"/>
  <c r="CM245" i="26" s="1"/>
  <c r="EB204" i="26"/>
  <c r="EA204" i="26"/>
  <c r="DZ204" i="26"/>
  <c r="DY204" i="26"/>
  <c r="DX204" i="26"/>
  <c r="DW204" i="26"/>
  <c r="DP204" i="26"/>
  <c r="DO204" i="26"/>
  <c r="DN204" i="26"/>
  <c r="DM204" i="26"/>
  <c r="DL204" i="26"/>
  <c r="DK204" i="26"/>
  <c r="DF204" i="26"/>
  <c r="DE204" i="26"/>
  <c r="DD204" i="26"/>
  <c r="DC204" i="26"/>
  <c r="CV204" i="26"/>
  <c r="CU204" i="26"/>
  <c r="CT204" i="26"/>
  <c r="CS204" i="26"/>
  <c r="CR204" i="26"/>
  <c r="CQ204" i="26"/>
  <c r="CL204" i="26"/>
  <c r="CK204" i="26"/>
  <c r="CJ204" i="26"/>
  <c r="CI204" i="26"/>
  <c r="CE204" i="26"/>
  <c r="CC204" i="26"/>
  <c r="CA204" i="26"/>
  <c r="BY204" i="26"/>
  <c r="BW204" i="26"/>
  <c r="BU204" i="26"/>
  <c r="BS204" i="26"/>
  <c r="BQ204" i="26"/>
  <c r="BO204" i="26"/>
  <c r="BM204" i="26"/>
  <c r="BK204" i="26"/>
  <c r="BG204" i="26"/>
  <c r="BE204" i="26"/>
  <c r="BC204" i="26"/>
  <c r="BA204" i="26"/>
  <c r="AY204" i="26"/>
  <c r="AW204" i="26"/>
  <c r="AV204" i="26"/>
  <c r="AU204" i="26"/>
  <c r="AN245" i="26" s="1"/>
  <c r="AT204" i="26"/>
  <c r="AS204" i="26"/>
  <c r="AM245" i="26" s="1"/>
  <c r="AR204" i="26"/>
  <c r="AQ204" i="26"/>
  <c r="AL245" i="26" s="1"/>
  <c r="AP204" i="26"/>
  <c r="AO204" i="26"/>
  <c r="AN204" i="26"/>
  <c r="AM204" i="26"/>
  <c r="AJ245" i="26" s="1"/>
  <c r="AL204" i="26"/>
  <c r="AK204" i="26"/>
  <c r="AI245" i="26" s="1"/>
  <c r="AJ204" i="26"/>
  <c r="AI204" i="26"/>
  <c r="AH245" i="26" s="1"/>
  <c r="AH204" i="26"/>
  <c r="AG204" i="26"/>
  <c r="HF203" i="26"/>
  <c r="HE203" i="26"/>
  <c r="HD203" i="26"/>
  <c r="HC203" i="26"/>
  <c r="HB203" i="26"/>
  <c r="HA203" i="26"/>
  <c r="DI244" i="26" s="1"/>
  <c r="GZ203" i="26"/>
  <c r="GY203" i="26"/>
  <c r="DH244" i="26" s="1"/>
  <c r="GX203" i="26"/>
  <c r="GW203" i="26"/>
  <c r="GV203" i="26"/>
  <c r="GU203" i="26"/>
  <c r="GT203" i="26"/>
  <c r="GS203" i="26"/>
  <c r="DE244" i="26" s="1"/>
  <c r="GR203" i="26"/>
  <c r="GQ203" i="26"/>
  <c r="DD244" i="26" s="1"/>
  <c r="GP203" i="26"/>
  <c r="GO203" i="26"/>
  <c r="GN203" i="26"/>
  <c r="GM203" i="26"/>
  <c r="GL203" i="26"/>
  <c r="GK203" i="26"/>
  <c r="DA244" i="26" s="1"/>
  <c r="GI203" i="26"/>
  <c r="GH203" i="26"/>
  <c r="GG203" i="26"/>
  <c r="GE203" i="26"/>
  <c r="GD203" i="26"/>
  <c r="GC203" i="26"/>
  <c r="FZ203" i="26"/>
  <c r="FY203" i="26"/>
  <c r="FX203" i="26"/>
  <c r="FV203" i="26"/>
  <c r="FU203" i="26"/>
  <c r="FT203" i="26"/>
  <c r="FS203" i="26"/>
  <c r="CR244" i="26" s="1"/>
  <c r="FR203" i="26"/>
  <c r="FQ203" i="26"/>
  <c r="FP203" i="26"/>
  <c r="FO203" i="26"/>
  <c r="FN203" i="26"/>
  <c r="FL203" i="26"/>
  <c r="FJ203" i="26"/>
  <c r="FI203" i="26"/>
  <c r="FH203" i="26"/>
  <c r="FE203" i="26"/>
  <c r="EB203" i="26"/>
  <c r="EA203" i="26"/>
  <c r="DZ203" i="26"/>
  <c r="DY203" i="26"/>
  <c r="DX203" i="26"/>
  <c r="DW203" i="26"/>
  <c r="DP203" i="26"/>
  <c r="DO203" i="26"/>
  <c r="DN203" i="26"/>
  <c r="DM203" i="26"/>
  <c r="DL203" i="26"/>
  <c r="DK203" i="26"/>
  <c r="DF203" i="26"/>
  <c r="DE203" i="26"/>
  <c r="DD203" i="26"/>
  <c r="DC203" i="26"/>
  <c r="CV203" i="26"/>
  <c r="CU203" i="26"/>
  <c r="CT203" i="26"/>
  <c r="CS203" i="26"/>
  <c r="CR203" i="26"/>
  <c r="CQ203" i="26"/>
  <c r="CL203" i="26"/>
  <c r="CK203" i="26"/>
  <c r="CJ203" i="26"/>
  <c r="CI203" i="26"/>
  <c r="CE203" i="26"/>
  <c r="CC203" i="26"/>
  <c r="CA203" i="26"/>
  <c r="BY203" i="26"/>
  <c r="BW203" i="26"/>
  <c r="BU203" i="26"/>
  <c r="BS203" i="26"/>
  <c r="BQ203" i="26"/>
  <c r="BO203" i="26"/>
  <c r="BM203" i="26"/>
  <c r="BK203" i="26"/>
  <c r="BG203" i="26"/>
  <c r="BE203" i="26"/>
  <c r="BC203" i="26"/>
  <c r="BA203" i="26"/>
  <c r="AY203" i="26"/>
  <c r="AW203" i="26"/>
  <c r="AV203" i="26"/>
  <c r="AU203" i="26"/>
  <c r="AT203" i="26"/>
  <c r="AS203" i="26"/>
  <c r="AR203" i="26"/>
  <c r="AQ203" i="26"/>
  <c r="AP203" i="26"/>
  <c r="AO203" i="26"/>
  <c r="AN203" i="26"/>
  <c r="AM203" i="26"/>
  <c r="AL203" i="26"/>
  <c r="AK203" i="26"/>
  <c r="AJ203" i="26"/>
  <c r="AI203" i="26"/>
  <c r="AH203" i="26"/>
  <c r="AG203" i="26"/>
  <c r="HF202" i="26"/>
  <c r="HE202" i="26"/>
  <c r="HD202" i="26"/>
  <c r="HC202" i="26"/>
  <c r="DJ243" i="26" s="1"/>
  <c r="HB202" i="26"/>
  <c r="HA202" i="26"/>
  <c r="DI243" i="26" s="1"/>
  <c r="GZ202" i="26"/>
  <c r="GY202" i="26"/>
  <c r="GX202" i="26"/>
  <c r="GW202" i="26"/>
  <c r="GV202" i="26"/>
  <c r="GU202" i="26"/>
  <c r="DF243" i="26" s="1"/>
  <c r="GT202" i="26"/>
  <c r="GR202" i="26"/>
  <c r="GQ202" i="26"/>
  <c r="GL202" i="26"/>
  <c r="GK202" i="26"/>
  <c r="DA243" i="26" s="1"/>
  <c r="GI202" i="26"/>
  <c r="GH202" i="26"/>
  <c r="GG202" i="26"/>
  <c r="GE202" i="26"/>
  <c r="GC202" i="26"/>
  <c r="GB202" i="26"/>
  <c r="GA202" i="26"/>
  <c r="FZ202" i="26"/>
  <c r="FY202" i="26"/>
  <c r="CU243" i="26" s="1"/>
  <c r="FX202" i="26"/>
  <c r="FV202" i="26"/>
  <c r="FU202" i="26"/>
  <c r="CS243" i="26" s="1"/>
  <c r="FT202" i="26"/>
  <c r="FS202" i="26"/>
  <c r="FR202" i="26"/>
  <c r="FQ202" i="26"/>
  <c r="FP202" i="26"/>
  <c r="FO202" i="26"/>
  <c r="CP243" i="26" s="1"/>
  <c r="FN202" i="26"/>
  <c r="FM202" i="26"/>
  <c r="CO243" i="26" s="1"/>
  <c r="FL202" i="26"/>
  <c r="FK202" i="26"/>
  <c r="FJ202" i="26"/>
  <c r="FI202" i="26"/>
  <c r="FH202" i="26"/>
  <c r="FG202" i="26"/>
  <c r="CL243" i="26" s="1"/>
  <c r="FF202" i="26"/>
  <c r="FE202" i="26"/>
  <c r="CK243" i="26" s="1"/>
  <c r="EB202" i="26"/>
  <c r="EA202" i="26"/>
  <c r="DZ202" i="26"/>
  <c r="DY202" i="26"/>
  <c r="DX202" i="26"/>
  <c r="DW202" i="26"/>
  <c r="DP202" i="26"/>
  <c r="DO202" i="26"/>
  <c r="DN202" i="26"/>
  <c r="DM202" i="26"/>
  <c r="DL202" i="26"/>
  <c r="DK202" i="26"/>
  <c r="DF202" i="26"/>
  <c r="DE202" i="26"/>
  <c r="DD202" i="26"/>
  <c r="DC202" i="26"/>
  <c r="CV202" i="26"/>
  <c r="CU202" i="26"/>
  <c r="CT202" i="26"/>
  <c r="CS202" i="26"/>
  <c r="CR202" i="26"/>
  <c r="CQ202" i="26"/>
  <c r="CL202" i="26"/>
  <c r="CK202" i="26"/>
  <c r="CJ202" i="26"/>
  <c r="CI202" i="26"/>
  <c r="CE202" i="26"/>
  <c r="CC202" i="26"/>
  <c r="CA202" i="26"/>
  <c r="BY202" i="26"/>
  <c r="BW202" i="26"/>
  <c r="BU202" i="26"/>
  <c r="BS202" i="26"/>
  <c r="BQ202" i="26"/>
  <c r="BO202" i="26"/>
  <c r="BM202" i="26"/>
  <c r="BK202" i="26"/>
  <c r="BG202" i="26"/>
  <c r="BE202" i="26"/>
  <c r="BC202" i="26"/>
  <c r="BA202" i="26"/>
  <c r="AY202" i="26"/>
  <c r="AW202" i="26"/>
  <c r="AV202" i="26"/>
  <c r="AU202" i="26"/>
  <c r="AT202" i="26"/>
  <c r="AS202" i="26"/>
  <c r="AR202" i="26"/>
  <c r="AQ202" i="26"/>
  <c r="AL243" i="26" s="1"/>
  <c r="AP202" i="26"/>
  <c r="AO202" i="26"/>
  <c r="AK243" i="26" s="1"/>
  <c r="AN202" i="26"/>
  <c r="AM202" i="26"/>
  <c r="AL202" i="26"/>
  <c r="AK202" i="26"/>
  <c r="AJ202" i="26"/>
  <c r="AI202" i="26"/>
  <c r="AH243" i="26" s="1"/>
  <c r="AH202" i="26"/>
  <c r="AG202" i="26"/>
  <c r="AG243" i="26" s="1"/>
  <c r="HF201" i="26"/>
  <c r="HE201" i="26"/>
  <c r="DK242" i="26" s="1"/>
  <c r="HD201" i="26"/>
  <c r="HC201" i="26"/>
  <c r="HB201" i="26"/>
  <c r="HA201" i="26"/>
  <c r="GZ201" i="26"/>
  <c r="GY201" i="26"/>
  <c r="DH242" i="26" s="1"/>
  <c r="GX201" i="26"/>
  <c r="GW201" i="26"/>
  <c r="DG242" i="26" s="1"/>
  <c r="GV201" i="26"/>
  <c r="GU201" i="26"/>
  <c r="GT201" i="26"/>
  <c r="GS201" i="26"/>
  <c r="GR201" i="26"/>
  <c r="GQ201" i="26"/>
  <c r="DD242" i="26" s="1"/>
  <c r="GP201" i="26"/>
  <c r="GO201" i="26"/>
  <c r="DC242" i="26" s="1"/>
  <c r="GN201" i="26"/>
  <c r="GM201" i="26"/>
  <c r="GL201" i="26"/>
  <c r="GK201" i="26"/>
  <c r="GJ201" i="26"/>
  <c r="GI201" i="26"/>
  <c r="CZ242" i="26" s="1"/>
  <c r="GH201" i="26"/>
  <c r="GG201" i="26"/>
  <c r="GF201" i="26"/>
  <c r="GE201" i="26"/>
  <c r="GD201" i="26"/>
  <c r="GC201" i="26"/>
  <c r="GB201" i="26"/>
  <c r="GA201" i="26"/>
  <c r="CV242" i="26" s="1"/>
  <c r="FZ201" i="26"/>
  <c r="FY201" i="26"/>
  <c r="CU242" i="26" s="1"/>
  <c r="FX201" i="26"/>
  <c r="FW201" i="26"/>
  <c r="FV201" i="26"/>
  <c r="FU201" i="26"/>
  <c r="FT201" i="26"/>
  <c r="FS201" i="26"/>
  <c r="CR242" i="26" s="1"/>
  <c r="FR201" i="26"/>
  <c r="FQ201" i="26"/>
  <c r="CQ242" i="26" s="1"/>
  <c r="FP201" i="26"/>
  <c r="FO201" i="26"/>
  <c r="FN201" i="26"/>
  <c r="FM201" i="26"/>
  <c r="FL201" i="26"/>
  <c r="FK201" i="26"/>
  <c r="CN242" i="26" s="1"/>
  <c r="FJ201" i="26"/>
  <c r="FI201" i="26"/>
  <c r="CM242" i="26" s="1"/>
  <c r="FH201" i="26"/>
  <c r="FG201" i="26"/>
  <c r="FF201" i="26"/>
  <c r="FE201" i="26"/>
  <c r="EB201" i="26"/>
  <c r="EA201" i="26"/>
  <c r="DZ201" i="26"/>
  <c r="DY201" i="26"/>
  <c r="DX201" i="26"/>
  <c r="DW201" i="26"/>
  <c r="DP201" i="26"/>
  <c r="DO201" i="26"/>
  <c r="DN201" i="26"/>
  <c r="DM201" i="26"/>
  <c r="DL201" i="26"/>
  <c r="DK201" i="26"/>
  <c r="DF201" i="26"/>
  <c r="DE201" i="26"/>
  <c r="DD201" i="26"/>
  <c r="DC201" i="26"/>
  <c r="CV201" i="26"/>
  <c r="CU201" i="26"/>
  <c r="CT201" i="26"/>
  <c r="CS201" i="26"/>
  <c r="CR201" i="26"/>
  <c r="CQ201" i="26"/>
  <c r="CL201" i="26"/>
  <c r="CK201" i="26"/>
  <c r="CJ201" i="26"/>
  <c r="CI201" i="26"/>
  <c r="CE201" i="26"/>
  <c r="CC201" i="26"/>
  <c r="CA201" i="26"/>
  <c r="BY201" i="26"/>
  <c r="BW201" i="26"/>
  <c r="BU201" i="26"/>
  <c r="BS201" i="26"/>
  <c r="BQ201" i="26"/>
  <c r="BO201" i="26"/>
  <c r="BM201" i="26"/>
  <c r="BK201" i="26"/>
  <c r="BG201" i="26"/>
  <c r="BE201" i="26"/>
  <c r="BC201" i="26"/>
  <c r="BA201" i="26"/>
  <c r="AY201" i="26"/>
  <c r="AW201" i="26"/>
  <c r="AV201" i="26"/>
  <c r="AU201" i="26"/>
  <c r="AT201" i="26"/>
  <c r="AS201" i="26"/>
  <c r="AM242" i="26" s="1"/>
  <c r="AR201" i="26"/>
  <c r="AQ201" i="26"/>
  <c r="AL242" i="26" s="1"/>
  <c r="AP201" i="26"/>
  <c r="AO201" i="26"/>
  <c r="AN201" i="26"/>
  <c r="AM201" i="26"/>
  <c r="AL201" i="26"/>
  <c r="AK201" i="26"/>
  <c r="AI242" i="26" s="1"/>
  <c r="AJ201" i="26"/>
  <c r="AI201" i="26"/>
  <c r="AH242" i="26" s="1"/>
  <c r="AH201" i="26"/>
  <c r="AG201" i="26"/>
  <c r="HF200" i="26"/>
  <c r="HE200" i="26"/>
  <c r="HD200" i="26"/>
  <c r="HC200" i="26"/>
  <c r="HB200" i="26"/>
  <c r="HA200" i="26"/>
  <c r="DI241" i="26" s="1"/>
  <c r="GZ200" i="26"/>
  <c r="GY200" i="26"/>
  <c r="DH241" i="26" s="1"/>
  <c r="GX200" i="26"/>
  <c r="GW200" i="26"/>
  <c r="GV200" i="26"/>
  <c r="GU200" i="26"/>
  <c r="GT200" i="26"/>
  <c r="GS200" i="26"/>
  <c r="DE241" i="26" s="1"/>
  <c r="GR200" i="26"/>
  <c r="GQ200" i="26"/>
  <c r="DD241" i="26" s="1"/>
  <c r="GP200" i="26"/>
  <c r="GO200" i="26"/>
  <c r="GN200" i="26"/>
  <c r="GM200" i="26"/>
  <c r="GL200" i="26"/>
  <c r="GK200" i="26"/>
  <c r="DA241" i="26" s="1"/>
  <c r="GJ200" i="26"/>
  <c r="GI200" i="26"/>
  <c r="CZ241" i="26" s="1"/>
  <c r="GH200" i="26"/>
  <c r="GG200" i="26"/>
  <c r="GF200" i="26"/>
  <c r="GE200" i="26"/>
  <c r="GD200" i="26"/>
  <c r="GC200" i="26"/>
  <c r="CW241" i="26" s="1"/>
  <c r="GB200" i="26"/>
  <c r="GA200" i="26"/>
  <c r="CV241" i="26" s="1"/>
  <c r="FZ200" i="26"/>
  <c r="FY200" i="26"/>
  <c r="FX200" i="26"/>
  <c r="FW200" i="26"/>
  <c r="FV200" i="26"/>
  <c r="FU200" i="26"/>
  <c r="CS241" i="26" s="1"/>
  <c r="FT200" i="26"/>
  <c r="FS200" i="26"/>
  <c r="CR241" i="26" s="1"/>
  <c r="FR200" i="26"/>
  <c r="FQ200" i="26"/>
  <c r="FP200" i="26"/>
  <c r="FO200" i="26"/>
  <c r="FN200" i="26"/>
  <c r="FM200" i="26"/>
  <c r="CO241" i="26" s="1"/>
  <c r="FL200" i="26"/>
  <c r="FK200" i="26"/>
  <c r="CN241" i="26" s="1"/>
  <c r="FJ200" i="26"/>
  <c r="FI200" i="26"/>
  <c r="FH200" i="26"/>
  <c r="FG200" i="26"/>
  <c r="FF200" i="26"/>
  <c r="FE200" i="26"/>
  <c r="CK241" i="26" s="1"/>
  <c r="EB200" i="26"/>
  <c r="EA200" i="26"/>
  <c r="DZ200" i="26"/>
  <c r="DY200" i="26"/>
  <c r="DX200" i="26"/>
  <c r="DW200" i="26"/>
  <c r="DP200" i="26"/>
  <c r="DO200" i="26"/>
  <c r="DN200" i="26"/>
  <c r="DM200" i="26"/>
  <c r="DL200" i="26"/>
  <c r="DK200" i="26"/>
  <c r="DF200" i="26"/>
  <c r="DE200" i="26"/>
  <c r="DD200" i="26"/>
  <c r="DC200" i="26"/>
  <c r="CV200" i="26"/>
  <c r="CU200" i="26"/>
  <c r="CT200" i="26"/>
  <c r="CS200" i="26"/>
  <c r="CR200" i="26"/>
  <c r="CQ200" i="26"/>
  <c r="CL200" i="26"/>
  <c r="CK200" i="26"/>
  <c r="CJ200" i="26"/>
  <c r="CI200" i="26"/>
  <c r="CE200" i="26"/>
  <c r="CC200" i="26"/>
  <c r="CA200" i="26"/>
  <c r="BY200" i="26"/>
  <c r="BW200" i="26"/>
  <c r="BU200" i="26"/>
  <c r="BS200" i="26"/>
  <c r="BQ200" i="26"/>
  <c r="BO200" i="26"/>
  <c r="BM200" i="26"/>
  <c r="BK200" i="26"/>
  <c r="BG200" i="26"/>
  <c r="BE200" i="26"/>
  <c r="BC200" i="26"/>
  <c r="BA200" i="26"/>
  <c r="AY200" i="26"/>
  <c r="AW200" i="26"/>
  <c r="AV200" i="26"/>
  <c r="AU200" i="26"/>
  <c r="AN241" i="26" s="1"/>
  <c r="AT200" i="26"/>
  <c r="AS200" i="26"/>
  <c r="AR200" i="26"/>
  <c r="AQ200" i="26"/>
  <c r="AP200" i="26"/>
  <c r="AO200" i="26"/>
  <c r="AK241" i="26" s="1"/>
  <c r="AN200" i="26"/>
  <c r="AM200" i="26"/>
  <c r="AJ241" i="26" s="1"/>
  <c r="AL200" i="26"/>
  <c r="AK200" i="26"/>
  <c r="AJ200" i="26"/>
  <c r="AI200" i="26"/>
  <c r="AH200" i="26"/>
  <c r="AG200" i="26"/>
  <c r="AG241" i="26" s="1"/>
  <c r="HF199" i="26"/>
  <c r="HE199" i="26"/>
  <c r="DK240" i="26" s="1"/>
  <c r="HD199" i="26"/>
  <c r="HC199" i="26"/>
  <c r="DJ240" i="26" s="1"/>
  <c r="HB199" i="26"/>
  <c r="HA199" i="26"/>
  <c r="GZ199" i="26"/>
  <c r="GY199" i="26"/>
  <c r="GX199" i="26"/>
  <c r="GW199" i="26"/>
  <c r="DG240" i="26" s="1"/>
  <c r="GU199" i="26"/>
  <c r="GT199" i="26"/>
  <c r="GS199" i="26"/>
  <c r="DE240" i="26" s="1"/>
  <c r="GR199" i="26"/>
  <c r="GQ199" i="26"/>
  <c r="GP199" i="26"/>
  <c r="GO199" i="26"/>
  <c r="GN199" i="26"/>
  <c r="GM199" i="26"/>
  <c r="DB240" i="26" s="1"/>
  <c r="GK199" i="26"/>
  <c r="GI199" i="26"/>
  <c r="GH199" i="26"/>
  <c r="GG199" i="26"/>
  <c r="GE199" i="26"/>
  <c r="GD199" i="26"/>
  <c r="GC199" i="26"/>
  <c r="GB199" i="26"/>
  <c r="GA199" i="26"/>
  <c r="FZ199" i="26"/>
  <c r="FY199" i="26"/>
  <c r="CU240" i="26" s="1"/>
  <c r="FX199" i="26"/>
  <c r="FW199" i="26"/>
  <c r="CT240" i="26" s="1"/>
  <c r="FV199" i="26"/>
  <c r="FU199" i="26"/>
  <c r="FT199" i="26"/>
  <c r="FS199" i="26"/>
  <c r="FR199" i="26"/>
  <c r="FQ199" i="26"/>
  <c r="CQ240" i="26" s="1"/>
  <c r="FP199" i="26"/>
  <c r="FO199" i="26"/>
  <c r="CP240" i="26" s="1"/>
  <c r="FN199" i="26"/>
  <c r="FM199" i="26"/>
  <c r="FL199" i="26"/>
  <c r="FK199" i="26"/>
  <c r="FJ199" i="26"/>
  <c r="FF199" i="26"/>
  <c r="FE199" i="26"/>
  <c r="CK240" i="26" s="1"/>
  <c r="EB199" i="26"/>
  <c r="EA199" i="26"/>
  <c r="DZ199" i="26"/>
  <c r="DY199" i="26"/>
  <c r="DX199" i="26"/>
  <c r="DW199" i="26"/>
  <c r="DP199" i="26"/>
  <c r="DO199" i="26"/>
  <c r="DN199" i="26"/>
  <c r="DM199" i="26"/>
  <c r="DL199" i="26"/>
  <c r="DK199" i="26"/>
  <c r="DF199" i="26"/>
  <c r="DE199" i="26"/>
  <c r="DD199" i="26"/>
  <c r="DC199" i="26"/>
  <c r="CV199" i="26"/>
  <c r="CU199" i="26"/>
  <c r="CT199" i="26"/>
  <c r="CS199" i="26"/>
  <c r="CR199" i="26"/>
  <c r="CQ199" i="26"/>
  <c r="CL199" i="26"/>
  <c r="CK199" i="26"/>
  <c r="CJ199" i="26"/>
  <c r="CI199" i="26"/>
  <c r="CE199" i="26"/>
  <c r="CC199" i="26"/>
  <c r="CA199" i="26"/>
  <c r="BY199" i="26"/>
  <c r="BW199" i="26"/>
  <c r="BU199" i="26"/>
  <c r="BS199" i="26"/>
  <c r="BQ199" i="26"/>
  <c r="BO199" i="26"/>
  <c r="BM199" i="26"/>
  <c r="BK199" i="26"/>
  <c r="BG199" i="26"/>
  <c r="BE199" i="26"/>
  <c r="BC199" i="26"/>
  <c r="BA199" i="26"/>
  <c r="AY199" i="26"/>
  <c r="AW199" i="26"/>
  <c r="AV199" i="26"/>
  <c r="AU199" i="26"/>
  <c r="AT199" i="26"/>
  <c r="AS199" i="26"/>
  <c r="AM240" i="26" s="1"/>
  <c r="AR199" i="26"/>
  <c r="AQ199" i="26"/>
  <c r="AL240" i="26" s="1"/>
  <c r="AP199" i="26"/>
  <c r="AO199" i="26"/>
  <c r="AN199" i="26"/>
  <c r="AM199" i="26"/>
  <c r="AL199" i="26"/>
  <c r="AI199" i="26"/>
  <c r="AH199" i="26"/>
  <c r="AG199" i="26"/>
  <c r="AG240" i="26" s="1"/>
  <c r="GH198" i="26"/>
  <c r="GG198" i="26"/>
  <c r="GE198" i="26"/>
  <c r="GC198" i="26"/>
  <c r="GB198" i="26"/>
  <c r="GA198" i="26"/>
  <c r="CV239" i="26" s="1"/>
  <c r="FZ198" i="26"/>
  <c r="FY198" i="26"/>
  <c r="CU239" i="26" s="1"/>
  <c r="FX198" i="26"/>
  <c r="FW198" i="26"/>
  <c r="FV198" i="26"/>
  <c r="FU198" i="26"/>
  <c r="FT198" i="26"/>
  <c r="FS198" i="26"/>
  <c r="CR239" i="26" s="1"/>
  <c r="FR198" i="26"/>
  <c r="FQ198" i="26"/>
  <c r="CQ239" i="26" s="1"/>
  <c r="FP198" i="26"/>
  <c r="FO198" i="26"/>
  <c r="FM198" i="26"/>
  <c r="FK198" i="26"/>
  <c r="FJ198" i="26"/>
  <c r="FI198" i="26"/>
  <c r="CM239" i="26" s="1"/>
  <c r="FH198" i="26"/>
  <c r="FG198" i="26"/>
  <c r="FF198" i="26"/>
  <c r="FE198" i="26"/>
  <c r="EB198" i="26"/>
  <c r="EA198" i="26"/>
  <c r="DZ198" i="26"/>
  <c r="DY198" i="26"/>
  <c r="DX198" i="26"/>
  <c r="DW198" i="26"/>
  <c r="DP198" i="26"/>
  <c r="DO198" i="26"/>
  <c r="DN198" i="26"/>
  <c r="DM198" i="26"/>
  <c r="DL198" i="26"/>
  <c r="DK198" i="26"/>
  <c r="DF198" i="26"/>
  <c r="DE198" i="26"/>
  <c r="DD198" i="26"/>
  <c r="DC198" i="26"/>
  <c r="CV198" i="26"/>
  <c r="CU198" i="26"/>
  <c r="CT198" i="26"/>
  <c r="CS198" i="26"/>
  <c r="CR198" i="26"/>
  <c r="CQ198" i="26"/>
  <c r="CL198" i="26"/>
  <c r="CK198" i="26"/>
  <c r="CJ198" i="26"/>
  <c r="CI198" i="26"/>
  <c r="CE198" i="26"/>
  <c r="CC198" i="26"/>
  <c r="CA198" i="26"/>
  <c r="BY198" i="26"/>
  <c r="BW198" i="26"/>
  <c r="BU198" i="26"/>
  <c r="BS198" i="26"/>
  <c r="BQ198" i="26"/>
  <c r="BO198" i="26"/>
  <c r="BM198" i="26"/>
  <c r="BK198" i="26"/>
  <c r="BG198" i="26"/>
  <c r="BE198" i="26"/>
  <c r="BC198" i="26"/>
  <c r="BA198" i="26"/>
  <c r="AY198" i="26"/>
  <c r="AW198" i="26"/>
  <c r="AV198" i="26"/>
  <c r="AU198" i="26"/>
  <c r="AT198" i="26"/>
  <c r="AS198" i="26"/>
  <c r="AM239" i="26" s="1"/>
  <c r="AR198" i="26"/>
  <c r="AQ198" i="26"/>
  <c r="AP198" i="26"/>
  <c r="AO198" i="26"/>
  <c r="AK239" i="26" s="1"/>
  <c r="AN198" i="26"/>
  <c r="AM198" i="26"/>
  <c r="AL198" i="26"/>
  <c r="AK198" i="26"/>
  <c r="AI239" i="26" s="1"/>
  <c r="AJ198" i="26"/>
  <c r="AI198" i="26"/>
  <c r="AH198" i="26"/>
  <c r="AG198" i="26"/>
  <c r="AG239" i="26" s="1"/>
  <c r="GH197" i="26"/>
  <c r="GG197" i="26"/>
  <c r="GE197" i="26"/>
  <c r="GC197" i="26"/>
  <c r="GB197" i="26"/>
  <c r="GA197" i="26"/>
  <c r="FZ197" i="26"/>
  <c r="FY197" i="26"/>
  <c r="FX197" i="26"/>
  <c r="FW197" i="26"/>
  <c r="CT238" i="26" s="1"/>
  <c r="FV197" i="26"/>
  <c r="FU197" i="26"/>
  <c r="CS238" i="26" s="1"/>
  <c r="FT197" i="26"/>
  <c r="FS197" i="26"/>
  <c r="FR197" i="26"/>
  <c r="FQ197" i="26"/>
  <c r="FP197" i="26"/>
  <c r="FO197" i="26"/>
  <c r="CP238" i="26" s="1"/>
  <c r="FN197" i="26"/>
  <c r="FM197" i="26"/>
  <c r="CO238" i="26" s="1"/>
  <c r="FL197" i="26"/>
  <c r="FK197" i="26"/>
  <c r="FJ197" i="26"/>
  <c r="FI197" i="26"/>
  <c r="FG197" i="26"/>
  <c r="FF197" i="26"/>
  <c r="FE197" i="26"/>
  <c r="CK238" i="26" s="1"/>
  <c r="EB197" i="26"/>
  <c r="EA197" i="26"/>
  <c r="DZ197" i="26"/>
  <c r="DY197" i="26"/>
  <c r="DX197" i="26"/>
  <c r="DW197" i="26"/>
  <c r="DP197" i="26"/>
  <c r="DO197" i="26"/>
  <c r="DN197" i="26"/>
  <c r="DM197" i="26"/>
  <c r="DL197" i="26"/>
  <c r="DK197" i="26"/>
  <c r="DF197" i="26"/>
  <c r="DE197" i="26"/>
  <c r="DD197" i="26"/>
  <c r="DC197" i="26"/>
  <c r="CV197" i="26"/>
  <c r="CU197" i="26"/>
  <c r="CT197" i="26"/>
  <c r="CS197" i="26"/>
  <c r="CR197" i="26"/>
  <c r="CQ197" i="26"/>
  <c r="CL197" i="26"/>
  <c r="CK197" i="26"/>
  <c r="CJ197" i="26"/>
  <c r="CI197" i="26"/>
  <c r="CE197" i="26"/>
  <c r="CC197" i="26"/>
  <c r="CA197" i="26"/>
  <c r="BY197" i="26"/>
  <c r="BW197" i="26"/>
  <c r="BU197" i="26"/>
  <c r="BS197" i="26"/>
  <c r="BQ197" i="26"/>
  <c r="BO197" i="26"/>
  <c r="BM197" i="26"/>
  <c r="BK197" i="26"/>
  <c r="BG197" i="26"/>
  <c r="BE197" i="26"/>
  <c r="BC197" i="26"/>
  <c r="BA197" i="26"/>
  <c r="AY197" i="26"/>
  <c r="AW197" i="26"/>
  <c r="AV197" i="26"/>
  <c r="AU197" i="26"/>
  <c r="AN238" i="26" s="1"/>
  <c r="AT197" i="26"/>
  <c r="AS197" i="26"/>
  <c r="AR197" i="26"/>
  <c r="AQ197" i="26"/>
  <c r="AP197" i="26"/>
  <c r="AO197" i="26"/>
  <c r="AK238" i="26" s="1"/>
  <c r="AN197" i="26"/>
  <c r="AM197" i="26"/>
  <c r="AJ238" i="26" s="1"/>
  <c r="AL197" i="26"/>
  <c r="AK197" i="26"/>
  <c r="AI197" i="26"/>
  <c r="AH197" i="26"/>
  <c r="AG197" i="26"/>
  <c r="AG238" i="26" s="1"/>
  <c r="HE196" i="26"/>
  <c r="HD196" i="26"/>
  <c r="HC196" i="26"/>
  <c r="DJ237" i="26" s="1"/>
  <c r="HB196" i="26"/>
  <c r="GQ196" i="26"/>
  <c r="GM196" i="26"/>
  <c r="GK196" i="26"/>
  <c r="GI196" i="26"/>
  <c r="GH196" i="26"/>
  <c r="GG196" i="26"/>
  <c r="GE196" i="26"/>
  <c r="GC196" i="26"/>
  <c r="FV196" i="26"/>
  <c r="FU196" i="26"/>
  <c r="FT196" i="26"/>
  <c r="FS196" i="26"/>
  <c r="FR196" i="26"/>
  <c r="FQ196" i="26"/>
  <c r="CQ237" i="26" s="1"/>
  <c r="FG196" i="26"/>
  <c r="CQ196" i="26"/>
  <c r="CE196" i="26"/>
  <c r="CC196" i="26"/>
  <c r="CA196" i="26"/>
  <c r="BY196" i="26"/>
  <c r="BW196" i="26"/>
  <c r="BU196" i="26"/>
  <c r="BS196" i="26"/>
  <c r="BQ196" i="26"/>
  <c r="BO196" i="26"/>
  <c r="BM196" i="26"/>
  <c r="BK196" i="26"/>
  <c r="BG196" i="26"/>
  <c r="BE196" i="26"/>
  <c r="BC196" i="26"/>
  <c r="BA196" i="26"/>
  <c r="AY196" i="26"/>
  <c r="AW196" i="26"/>
  <c r="AV196" i="26"/>
  <c r="AU196" i="26"/>
  <c r="AT196" i="26"/>
  <c r="AS196" i="26"/>
  <c r="AM237" i="26" s="1"/>
  <c r="AR196" i="26"/>
  <c r="AQ196" i="26"/>
  <c r="AL237" i="26" s="1"/>
  <c r="AP196" i="26"/>
  <c r="AO196" i="26"/>
  <c r="AN196" i="26"/>
  <c r="AM196" i="26"/>
  <c r="AL196" i="26"/>
  <c r="AK196" i="26"/>
  <c r="AI237" i="26" s="1"/>
  <c r="AJ196" i="26"/>
  <c r="AI196" i="26"/>
  <c r="AH237" i="26" s="1"/>
  <c r="AH196" i="26"/>
  <c r="AG196" i="26"/>
  <c r="HF195" i="26"/>
  <c r="HE195" i="26"/>
  <c r="HD195" i="26"/>
  <c r="HC195" i="26"/>
  <c r="HB195" i="26"/>
  <c r="HA195" i="26"/>
  <c r="DI236" i="26" s="1"/>
  <c r="GZ195" i="26"/>
  <c r="GY195" i="26"/>
  <c r="DH236" i="26" s="1"/>
  <c r="GX195" i="26"/>
  <c r="GW195" i="26"/>
  <c r="GV195" i="26"/>
  <c r="GU195" i="26"/>
  <c r="GT195" i="26"/>
  <c r="GS195" i="26"/>
  <c r="DE236" i="26" s="1"/>
  <c r="GR195" i="26"/>
  <c r="GQ195" i="26"/>
  <c r="DD236" i="26" s="1"/>
  <c r="GP195" i="26"/>
  <c r="GO195" i="26"/>
  <c r="GN195" i="26"/>
  <c r="GM195" i="26"/>
  <c r="GK195" i="26"/>
  <c r="GI195" i="26"/>
  <c r="GH195" i="26"/>
  <c r="GG195" i="26"/>
  <c r="GE195" i="26"/>
  <c r="GC195" i="26"/>
  <c r="GB195" i="26"/>
  <c r="GA195" i="26"/>
  <c r="CV236" i="26" s="1"/>
  <c r="FZ195" i="26"/>
  <c r="FY195" i="26"/>
  <c r="FW195" i="26"/>
  <c r="FV195" i="26"/>
  <c r="FU195" i="26"/>
  <c r="CS236" i="26" s="1"/>
  <c r="FT195" i="26"/>
  <c r="FS195" i="26"/>
  <c r="CR236" i="26" s="1"/>
  <c r="FR195" i="26"/>
  <c r="FQ195" i="26"/>
  <c r="FO195" i="26"/>
  <c r="FL195" i="26"/>
  <c r="EB195" i="26"/>
  <c r="EA195" i="26"/>
  <c r="DZ195" i="26"/>
  <c r="DY195" i="26"/>
  <c r="DX195" i="26"/>
  <c r="DW195" i="26"/>
  <c r="DP195" i="26"/>
  <c r="DO195" i="26"/>
  <c r="DN195" i="26"/>
  <c r="DM195" i="26"/>
  <c r="DL195" i="26"/>
  <c r="DK195" i="26"/>
  <c r="DF195" i="26"/>
  <c r="DE195" i="26"/>
  <c r="DD195" i="26"/>
  <c r="DC195" i="26"/>
  <c r="CV195" i="26"/>
  <c r="CU195" i="26"/>
  <c r="CT195" i="26"/>
  <c r="CS195" i="26"/>
  <c r="CR195" i="26"/>
  <c r="CQ195" i="26"/>
  <c r="CL195" i="26"/>
  <c r="CK195" i="26"/>
  <c r="CJ195" i="26"/>
  <c r="CI195" i="26"/>
  <c r="CE195" i="26"/>
  <c r="CC195" i="26"/>
  <c r="CA195" i="26"/>
  <c r="BY195" i="26"/>
  <c r="BW195" i="26"/>
  <c r="BU195" i="26"/>
  <c r="BS195" i="26"/>
  <c r="BQ195" i="26"/>
  <c r="BO195" i="26"/>
  <c r="BM195" i="26"/>
  <c r="BK195" i="26"/>
  <c r="BG195" i="26"/>
  <c r="BE195" i="26"/>
  <c r="BC195" i="26"/>
  <c r="BA195" i="26"/>
  <c r="AY195" i="26"/>
  <c r="AW195" i="26"/>
  <c r="AV195" i="26"/>
  <c r="AU195" i="26"/>
  <c r="AN236" i="26" s="1"/>
  <c r="AT195" i="26"/>
  <c r="AS195" i="26"/>
  <c r="AR195" i="26"/>
  <c r="AQ195" i="26"/>
  <c r="AP195" i="26"/>
  <c r="AO195" i="26"/>
  <c r="AK236" i="26" s="1"/>
  <c r="AN195" i="26"/>
  <c r="AM195" i="26"/>
  <c r="AJ236" i="26" s="1"/>
  <c r="AL195" i="26"/>
  <c r="AK195" i="26"/>
  <c r="AH195" i="26"/>
  <c r="HF194" i="26"/>
  <c r="HE194" i="26"/>
  <c r="DK235" i="26" s="1"/>
  <c r="HD194" i="26"/>
  <c r="HC194" i="26"/>
  <c r="DJ235" i="26" s="1"/>
  <c r="HB194" i="26"/>
  <c r="HA194" i="26"/>
  <c r="DI235" i="26" s="1"/>
  <c r="GZ194" i="26"/>
  <c r="GY194" i="26"/>
  <c r="GX194" i="26"/>
  <c r="GW194" i="26"/>
  <c r="DG235" i="26" s="1"/>
  <c r="GU194" i="26"/>
  <c r="GT194" i="26"/>
  <c r="GS194" i="26"/>
  <c r="DE235" i="26" s="1"/>
  <c r="GR194" i="26"/>
  <c r="GQ194" i="26"/>
  <c r="GP194" i="26"/>
  <c r="GO194" i="26"/>
  <c r="DC235" i="26" s="1"/>
  <c r="GM194" i="26"/>
  <c r="GL194" i="26"/>
  <c r="GK194" i="26"/>
  <c r="DA235" i="26" s="1"/>
  <c r="GJ194" i="26"/>
  <c r="GI194" i="26"/>
  <c r="GH194" i="26"/>
  <c r="GG194" i="26"/>
  <c r="GF194" i="26"/>
  <c r="GE194" i="26"/>
  <c r="CX235" i="26" s="1"/>
  <c r="GD194" i="26"/>
  <c r="GC194" i="26"/>
  <c r="CW235" i="26" s="1"/>
  <c r="GB194" i="26"/>
  <c r="GA194" i="26"/>
  <c r="CV235" i="26" s="1"/>
  <c r="FZ194" i="26"/>
  <c r="FY194" i="26"/>
  <c r="FX194" i="26"/>
  <c r="FW194" i="26"/>
  <c r="CT235" i="26" s="1"/>
  <c r="FV194" i="26"/>
  <c r="FU194" i="26"/>
  <c r="CS235" i="26" s="1"/>
  <c r="FT194" i="26"/>
  <c r="FS194" i="26"/>
  <c r="CR235" i="26" s="1"/>
  <c r="FR194" i="26"/>
  <c r="FQ194" i="26"/>
  <c r="FP194" i="26"/>
  <c r="FO194" i="26"/>
  <c r="CP235" i="26" s="1"/>
  <c r="FN194" i="26"/>
  <c r="FM194" i="26"/>
  <c r="CO235" i="26" s="1"/>
  <c r="FL194" i="26"/>
  <c r="FK194" i="26"/>
  <c r="CN235" i="26" s="1"/>
  <c r="FJ194" i="26"/>
  <c r="FI194" i="26"/>
  <c r="FH194" i="26"/>
  <c r="FG194" i="26"/>
  <c r="CL235" i="26" s="1"/>
  <c r="FF194" i="26"/>
  <c r="FE194" i="26"/>
  <c r="CK235" i="26" s="1"/>
  <c r="EB194" i="26"/>
  <c r="EA194" i="26"/>
  <c r="DZ194" i="26"/>
  <c r="DY194" i="26"/>
  <c r="DX194" i="26"/>
  <c r="DW194" i="26"/>
  <c r="DP194" i="26"/>
  <c r="DO194" i="26"/>
  <c r="DN194" i="26"/>
  <c r="DM194" i="26"/>
  <c r="DL194" i="26"/>
  <c r="DK194" i="26"/>
  <c r="DF194" i="26"/>
  <c r="DE194" i="26"/>
  <c r="DD194" i="26"/>
  <c r="DC194" i="26"/>
  <c r="CV194" i="26"/>
  <c r="CU194" i="26"/>
  <c r="CT194" i="26"/>
  <c r="CS194" i="26"/>
  <c r="CR194" i="26"/>
  <c r="CQ194" i="26"/>
  <c r="CL194" i="26"/>
  <c r="CK194" i="26"/>
  <c r="CJ194" i="26"/>
  <c r="CI194" i="26"/>
  <c r="CE194" i="26"/>
  <c r="CC194" i="26"/>
  <c r="CA194" i="26"/>
  <c r="BY194" i="26"/>
  <c r="BW194" i="26"/>
  <c r="BU194" i="26"/>
  <c r="BS194" i="26"/>
  <c r="BQ194" i="26"/>
  <c r="BO194" i="26"/>
  <c r="BM194" i="26"/>
  <c r="BK194" i="26"/>
  <c r="BG194" i="26"/>
  <c r="BE194" i="26"/>
  <c r="BC194" i="26"/>
  <c r="BA194" i="26"/>
  <c r="AY194" i="26"/>
  <c r="AW194" i="26"/>
  <c r="AV194" i="26"/>
  <c r="AU194" i="26"/>
  <c r="AN235" i="26" s="1"/>
  <c r="AT194" i="26"/>
  <c r="AS194" i="26"/>
  <c r="AM235" i="26" s="1"/>
  <c r="AR194" i="26"/>
  <c r="AQ194" i="26"/>
  <c r="AL235" i="26" s="1"/>
  <c r="AP194" i="26"/>
  <c r="AO194" i="26"/>
  <c r="AK235" i="26" s="1"/>
  <c r="AN194" i="26"/>
  <c r="AM194" i="26"/>
  <c r="AJ235" i="26" s="1"/>
  <c r="AL194" i="26"/>
  <c r="AK194" i="26"/>
  <c r="AI235" i="26" s="1"/>
  <c r="AJ194" i="26"/>
  <c r="AI194" i="26"/>
  <c r="AH235" i="26" s="1"/>
  <c r="AH194" i="26"/>
  <c r="AG194" i="26"/>
  <c r="AG235" i="26" s="1"/>
  <c r="HF193" i="26"/>
  <c r="HE193" i="26"/>
  <c r="DK234" i="26" s="1"/>
  <c r="HD193" i="26"/>
  <c r="HC193" i="26"/>
  <c r="HB193" i="26"/>
  <c r="HA193" i="26"/>
  <c r="GZ193" i="26"/>
  <c r="GY193" i="26"/>
  <c r="DH234" i="26" s="1"/>
  <c r="GX193" i="26"/>
  <c r="GW193" i="26"/>
  <c r="DG234" i="26" s="1"/>
  <c r="GV193" i="26"/>
  <c r="GU193" i="26"/>
  <c r="GT193" i="26"/>
  <c r="GS193" i="26"/>
  <c r="GR193" i="26"/>
  <c r="GQ193" i="26"/>
  <c r="DD234" i="26" s="1"/>
  <c r="GP193" i="26"/>
  <c r="GO193" i="26"/>
  <c r="DC234" i="26" s="1"/>
  <c r="GM193" i="26"/>
  <c r="GK193" i="26"/>
  <c r="GJ193" i="26"/>
  <c r="GI193" i="26"/>
  <c r="CZ234" i="26" s="1"/>
  <c r="GH193" i="26"/>
  <c r="GG193" i="26"/>
  <c r="GC193" i="26"/>
  <c r="FV193" i="26"/>
  <c r="FU193" i="26"/>
  <c r="FT193" i="26"/>
  <c r="FS193" i="26"/>
  <c r="CR234" i="26" s="1"/>
  <c r="FR193" i="26"/>
  <c r="FQ193" i="26"/>
  <c r="CQ234" i="26" s="1"/>
  <c r="EB193" i="26"/>
  <c r="EA193" i="26"/>
  <c r="DY193" i="26"/>
  <c r="DX193" i="26"/>
  <c r="DW193" i="26"/>
  <c r="CU193" i="26"/>
  <c r="CT193" i="26"/>
  <c r="CS193" i="26"/>
  <c r="CR193" i="26"/>
  <c r="CQ193" i="26"/>
  <c r="CL193" i="26"/>
  <c r="CK193" i="26"/>
  <c r="CJ193" i="26"/>
  <c r="CI193" i="26"/>
  <c r="CE193" i="26"/>
  <c r="CC193" i="26"/>
  <c r="CA193" i="26"/>
  <c r="BY193" i="26"/>
  <c r="BW193" i="26"/>
  <c r="BU193" i="26"/>
  <c r="BS193" i="26"/>
  <c r="BQ193" i="26"/>
  <c r="BO193" i="26"/>
  <c r="BK193" i="26"/>
  <c r="BE193" i="26"/>
  <c r="AW193" i="26"/>
  <c r="AV193" i="26"/>
  <c r="AU193" i="26"/>
  <c r="AN234" i="26" s="1"/>
  <c r="AT193" i="26"/>
  <c r="AS193" i="26"/>
  <c r="GM192" i="26"/>
  <c r="GK192" i="26"/>
  <c r="GH192" i="26"/>
  <c r="GG192" i="26"/>
  <c r="GE192" i="26"/>
  <c r="GC192" i="26"/>
  <c r="FV192" i="26"/>
  <c r="FU192" i="26"/>
  <c r="CS233" i="26" s="1"/>
  <c r="FT192" i="26"/>
  <c r="FS192" i="26"/>
  <c r="CR233" i="26" s="1"/>
  <c r="FR192" i="26"/>
  <c r="FQ192" i="26"/>
  <c r="CQ233" i="26" s="1"/>
  <c r="CQ192" i="26"/>
  <c r="CE192" i="26"/>
  <c r="CC192" i="26"/>
  <c r="CA192" i="26"/>
  <c r="BY192" i="26"/>
  <c r="BW192" i="26"/>
  <c r="BU192" i="26"/>
  <c r="BS192" i="26"/>
  <c r="BQ192" i="26"/>
  <c r="BO192" i="26"/>
  <c r="BM192" i="26"/>
  <c r="BK192" i="26"/>
  <c r="BG192" i="26"/>
  <c r="BE192" i="26"/>
  <c r="BC192" i="26"/>
  <c r="BA192" i="26"/>
  <c r="AY192" i="26"/>
  <c r="AW192" i="26"/>
  <c r="AV192" i="26"/>
  <c r="AU192" i="26"/>
  <c r="AN233" i="26" s="1"/>
  <c r="AT192" i="26"/>
  <c r="AS192" i="26"/>
  <c r="AM233" i="26" s="1"/>
  <c r="AR192" i="26"/>
  <c r="AQ192" i="26"/>
  <c r="AL233" i="26" s="1"/>
  <c r="AP192" i="26"/>
  <c r="AO192" i="26"/>
  <c r="AK233" i="26" s="1"/>
  <c r="AN192" i="26"/>
  <c r="AM192" i="26"/>
  <c r="AJ233" i="26" s="1"/>
  <c r="AL192" i="26"/>
  <c r="AK192" i="26"/>
  <c r="AI233" i="26" s="1"/>
  <c r="AJ192" i="26"/>
  <c r="AI192" i="26"/>
  <c r="AH233" i="26" s="1"/>
  <c r="AH192" i="26"/>
  <c r="AG192" i="26"/>
  <c r="AG233" i="26" s="1"/>
  <c r="HF191" i="26"/>
  <c r="HE191" i="26"/>
  <c r="DK232" i="26" s="1"/>
  <c r="HD191" i="26"/>
  <c r="HC191" i="26"/>
  <c r="DJ232" i="26" s="1"/>
  <c r="HB191" i="26"/>
  <c r="HA191" i="26"/>
  <c r="GZ191" i="26"/>
  <c r="GY191" i="26"/>
  <c r="GX191" i="26"/>
  <c r="GW191" i="26"/>
  <c r="DG232" i="26" s="1"/>
  <c r="GV191" i="26"/>
  <c r="GU191" i="26"/>
  <c r="DF232" i="26" s="1"/>
  <c r="GT191" i="26"/>
  <c r="GS191" i="26"/>
  <c r="GR191" i="26"/>
  <c r="GQ191" i="26"/>
  <c r="GP191" i="26"/>
  <c r="GO191" i="26"/>
  <c r="DC232" i="26" s="1"/>
  <c r="GM191" i="26"/>
  <c r="GK191" i="26"/>
  <c r="GJ191" i="26"/>
  <c r="GI191" i="26"/>
  <c r="GH191" i="26"/>
  <c r="GG191" i="26"/>
  <c r="GE191" i="26"/>
  <c r="GD191" i="26"/>
  <c r="GC191" i="26"/>
  <c r="GB191" i="26"/>
  <c r="GA191" i="26"/>
  <c r="FZ191" i="26"/>
  <c r="FY191" i="26"/>
  <c r="CU232" i="26" s="1"/>
  <c r="FX191" i="26"/>
  <c r="FW191" i="26"/>
  <c r="CT232" i="26" s="1"/>
  <c r="FV191" i="26"/>
  <c r="FU191" i="26"/>
  <c r="FT191" i="26"/>
  <c r="FS191" i="26"/>
  <c r="FR191" i="26"/>
  <c r="FQ191" i="26"/>
  <c r="CQ232" i="26" s="1"/>
  <c r="FP191" i="26"/>
  <c r="FO191" i="26"/>
  <c r="CP232" i="26" s="1"/>
  <c r="FN191" i="26"/>
  <c r="FM191" i="26"/>
  <c r="FI191" i="26"/>
  <c r="FH191" i="26"/>
  <c r="FF191" i="26"/>
  <c r="EB191" i="26"/>
  <c r="EA191" i="26"/>
  <c r="DZ191" i="26"/>
  <c r="DY191" i="26"/>
  <c r="DX191" i="26"/>
  <c r="DW191" i="26"/>
  <c r="DP191" i="26"/>
  <c r="DO191" i="26"/>
  <c r="DN191" i="26"/>
  <c r="DM191" i="26"/>
  <c r="DL191" i="26"/>
  <c r="DK191" i="26"/>
  <c r="DF191" i="26"/>
  <c r="DE191" i="26"/>
  <c r="DD191" i="26"/>
  <c r="DC191" i="26"/>
  <c r="CV191" i="26"/>
  <c r="CU191" i="26"/>
  <c r="CT191" i="26"/>
  <c r="CS191" i="26"/>
  <c r="CR191" i="26"/>
  <c r="CQ191" i="26"/>
  <c r="CL191" i="26"/>
  <c r="CK191" i="26"/>
  <c r="CJ191" i="26"/>
  <c r="CI191" i="26"/>
  <c r="CE191" i="26"/>
  <c r="CC191" i="26"/>
  <c r="CA191" i="26"/>
  <c r="BY191" i="26"/>
  <c r="BW191" i="26"/>
  <c r="BU191" i="26"/>
  <c r="BS191" i="26"/>
  <c r="BQ191" i="26"/>
  <c r="BO191" i="26"/>
  <c r="BM191" i="26"/>
  <c r="BK191" i="26"/>
  <c r="BG191" i="26"/>
  <c r="BE191" i="26"/>
  <c r="BC191" i="26"/>
  <c r="BA191" i="26"/>
  <c r="AY191" i="26"/>
  <c r="AW191" i="26"/>
  <c r="AV191" i="26"/>
  <c r="AU191" i="26"/>
  <c r="AT191" i="26"/>
  <c r="AS191" i="26"/>
  <c r="AM232" i="26" s="1"/>
  <c r="AR191" i="26"/>
  <c r="AQ191" i="26"/>
  <c r="AL232" i="26" s="1"/>
  <c r="AP191" i="26"/>
  <c r="AO191" i="26"/>
  <c r="AN191" i="26"/>
  <c r="AM191" i="26"/>
  <c r="AL191" i="26"/>
  <c r="AK191" i="26"/>
  <c r="AI232" i="26" s="1"/>
  <c r="AJ191" i="26"/>
  <c r="AI191" i="26"/>
  <c r="AH232" i="26" s="1"/>
  <c r="AH191" i="26"/>
  <c r="AG191" i="26"/>
  <c r="HD190" i="26"/>
  <c r="HB190" i="26"/>
  <c r="HA190" i="26"/>
  <c r="DI231" i="26" s="1"/>
  <c r="GZ190" i="26"/>
  <c r="GY190" i="26"/>
  <c r="DH231" i="26" s="1"/>
  <c r="GX190" i="26"/>
  <c r="GW190" i="26"/>
  <c r="DG231" i="26" s="1"/>
  <c r="GV190" i="26"/>
  <c r="GS190" i="26"/>
  <c r="GR190" i="26"/>
  <c r="GQ190" i="26"/>
  <c r="DD231" i="26" s="1"/>
  <c r="GM190" i="26"/>
  <c r="GK190" i="26"/>
  <c r="GJ190" i="26"/>
  <c r="GI190" i="26"/>
  <c r="CZ231" i="26" s="1"/>
  <c r="GH190" i="26"/>
  <c r="GG190" i="26"/>
  <c r="GE190" i="26"/>
  <c r="GC190" i="26"/>
  <c r="FV190" i="26"/>
  <c r="CQ190" i="26"/>
  <c r="CE190" i="26"/>
  <c r="CC190" i="26"/>
  <c r="CA190" i="26"/>
  <c r="BY190" i="26"/>
  <c r="BW190" i="26"/>
  <c r="BU190" i="26"/>
  <c r="BS190" i="26"/>
  <c r="BQ190" i="26"/>
  <c r="BO190" i="26"/>
  <c r="BM190" i="26"/>
  <c r="BK190" i="26"/>
  <c r="BG190" i="26"/>
  <c r="BE190" i="26"/>
  <c r="BC190" i="26"/>
  <c r="BA190" i="26"/>
  <c r="AY190" i="26"/>
  <c r="AW190" i="26"/>
  <c r="AV190" i="26"/>
  <c r="AU190" i="26"/>
  <c r="AN231" i="26" s="1"/>
  <c r="AT190" i="26"/>
  <c r="AS190" i="26"/>
  <c r="AM231" i="26" s="1"/>
  <c r="AR190" i="26"/>
  <c r="AQ190" i="26"/>
  <c r="AL231" i="26" s="1"/>
  <c r="AP190" i="26"/>
  <c r="AO190" i="26"/>
  <c r="AK231" i="26" s="1"/>
  <c r="AN190" i="26"/>
  <c r="AM190" i="26"/>
  <c r="AJ231" i="26" s="1"/>
  <c r="AL190" i="26"/>
  <c r="AK190" i="26"/>
  <c r="AI231" i="26" s="1"/>
  <c r="AJ190" i="26"/>
  <c r="AI190" i="26"/>
  <c r="AH231" i="26" s="1"/>
  <c r="AH190" i="26"/>
  <c r="AG190" i="26"/>
  <c r="AG231" i="26" s="1"/>
  <c r="GK189" i="26"/>
  <c r="GI189" i="26"/>
  <c r="GH189" i="26"/>
  <c r="GG189" i="26"/>
  <c r="GF189" i="26"/>
  <c r="GE189" i="26"/>
  <c r="CX230" i="26" s="1"/>
  <c r="GC189" i="26"/>
  <c r="FZ189" i="26"/>
  <c r="FL189" i="26"/>
  <c r="FK189" i="26"/>
  <c r="FJ189" i="26"/>
  <c r="EB189" i="26"/>
  <c r="EA189" i="26"/>
  <c r="DZ189" i="26"/>
  <c r="DY189" i="26"/>
  <c r="DX189" i="26"/>
  <c r="DW189" i="26"/>
  <c r="DP189" i="26"/>
  <c r="DO189" i="26"/>
  <c r="DN189" i="26"/>
  <c r="DM189" i="26"/>
  <c r="DL189" i="26"/>
  <c r="DK189" i="26"/>
  <c r="DF189" i="26"/>
  <c r="DE189" i="26"/>
  <c r="DD189" i="26"/>
  <c r="DC189" i="26"/>
  <c r="CV189" i="26"/>
  <c r="CU189" i="26"/>
  <c r="CT189" i="26"/>
  <c r="CS189" i="26"/>
  <c r="CR189" i="26"/>
  <c r="CQ189" i="26"/>
  <c r="CL189" i="26"/>
  <c r="CK189" i="26"/>
  <c r="CJ189" i="26"/>
  <c r="CI189" i="26"/>
  <c r="CF189" i="26"/>
  <c r="CE189" i="26"/>
  <c r="CC189" i="26"/>
  <c r="CA189" i="26"/>
  <c r="BY189" i="26"/>
  <c r="BW189" i="26"/>
  <c r="BU189" i="26"/>
  <c r="BS189" i="26"/>
  <c r="BQ189" i="26"/>
  <c r="BO189" i="26"/>
  <c r="BM189" i="26"/>
  <c r="BK189" i="26"/>
  <c r="BG189" i="26"/>
  <c r="BE189" i="26"/>
  <c r="BC189" i="26"/>
  <c r="BA189" i="26"/>
  <c r="AY189" i="26"/>
  <c r="AW189" i="26"/>
  <c r="AV189" i="26"/>
  <c r="AU189" i="26"/>
  <c r="AN230" i="26" s="1"/>
  <c r="AT189" i="26"/>
  <c r="AS189" i="26"/>
  <c r="AM230" i="26" s="1"/>
  <c r="AR189" i="26"/>
  <c r="AQ189" i="26"/>
  <c r="AL230" i="26" s="1"/>
  <c r="AP189" i="26"/>
  <c r="AO189" i="26"/>
  <c r="AN189" i="26"/>
  <c r="AM189" i="26"/>
  <c r="AJ230" i="26" s="1"/>
  <c r="AL189" i="26"/>
  <c r="AK189" i="26"/>
  <c r="AI230" i="26" s="1"/>
  <c r="AJ189" i="26"/>
  <c r="AI189" i="26"/>
  <c r="AH230" i="26" s="1"/>
  <c r="AH189" i="26"/>
  <c r="AG189" i="26"/>
  <c r="GM188" i="26"/>
  <c r="GK188" i="26"/>
  <c r="GI188" i="26"/>
  <c r="GH188" i="26"/>
  <c r="GG188" i="26"/>
  <c r="GE188" i="26"/>
  <c r="GC188" i="26"/>
  <c r="CQ188" i="26"/>
  <c r="BO188" i="26"/>
  <c r="BM188" i="26"/>
  <c r="BK188" i="26"/>
  <c r="BG188" i="26"/>
  <c r="BE188" i="26"/>
  <c r="HF187" i="26"/>
  <c r="HE187" i="26"/>
  <c r="DK228" i="26" s="1"/>
  <c r="HD187" i="26"/>
  <c r="HC187" i="26"/>
  <c r="DJ228" i="26" s="1"/>
  <c r="HB187" i="26"/>
  <c r="HA187" i="26"/>
  <c r="GX187" i="26"/>
  <c r="GP187" i="26"/>
  <c r="GO187" i="26"/>
  <c r="DC228" i="26" s="1"/>
  <c r="GN187" i="26"/>
  <c r="GK187" i="26"/>
  <c r="GI187" i="26"/>
  <c r="GH187" i="26"/>
  <c r="GG187" i="26"/>
  <c r="GE187" i="26"/>
  <c r="GC187" i="26"/>
  <c r="FZ187" i="26"/>
  <c r="FY187" i="26"/>
  <c r="CU228" i="26" s="1"/>
  <c r="FW187" i="26"/>
  <c r="FV187" i="26"/>
  <c r="FU187" i="26"/>
  <c r="CS228" i="26" s="1"/>
  <c r="FT187" i="26"/>
  <c r="FS187" i="26"/>
  <c r="FR187" i="26"/>
  <c r="FQ187" i="26"/>
  <c r="CQ228" i="26" s="1"/>
  <c r="FP187" i="26"/>
  <c r="FO187" i="26"/>
  <c r="CP228" i="26" s="1"/>
  <c r="FN187" i="26"/>
  <c r="FK187" i="26"/>
  <c r="EB187" i="26"/>
  <c r="EA187" i="26"/>
  <c r="DY187" i="26"/>
  <c r="DX187" i="26"/>
  <c r="DW187" i="26"/>
  <c r="DP187" i="26"/>
  <c r="DO187" i="26"/>
  <c r="DN187" i="26"/>
  <c r="DM187" i="26"/>
  <c r="DL187" i="26"/>
  <c r="DK187" i="26"/>
  <c r="CV187" i="26"/>
  <c r="CU187" i="26"/>
  <c r="CT187" i="26"/>
  <c r="CS187" i="26"/>
  <c r="CR187" i="26"/>
  <c r="CQ187" i="26"/>
  <c r="CL187" i="26"/>
  <c r="CK187" i="26"/>
  <c r="CJ187" i="26"/>
  <c r="CI187" i="26"/>
  <c r="CE187" i="26"/>
  <c r="CC187" i="26"/>
  <c r="BQ187" i="26"/>
  <c r="BM187" i="26"/>
  <c r="BK187" i="26"/>
  <c r="BG187" i="26"/>
  <c r="BE187" i="26"/>
  <c r="BA187" i="26"/>
  <c r="AY187" i="26"/>
  <c r="AW187" i="26"/>
  <c r="AV187" i="26"/>
  <c r="AU187" i="26"/>
  <c r="AT187" i="26"/>
  <c r="AS187" i="26"/>
  <c r="AM228" i="26" s="1"/>
  <c r="AR187" i="26"/>
  <c r="AQ187" i="26"/>
  <c r="AL228" i="26" s="1"/>
  <c r="AP187" i="26"/>
  <c r="AM187" i="26"/>
  <c r="HF186" i="26"/>
  <c r="HE186" i="26"/>
  <c r="HD186" i="26"/>
  <c r="HC186" i="26"/>
  <c r="HB186" i="26"/>
  <c r="HA186" i="26"/>
  <c r="DI227" i="26" s="1"/>
  <c r="GP186" i="26"/>
  <c r="GM186" i="26"/>
  <c r="GK186" i="26"/>
  <c r="GI186" i="26"/>
  <c r="GH186" i="26"/>
  <c r="GG186" i="26"/>
  <c r="GC186" i="26"/>
  <c r="FV186" i="26"/>
  <c r="FU186" i="26"/>
  <c r="FR186" i="26"/>
  <c r="FK186" i="26"/>
  <c r="CU186" i="26"/>
  <c r="CT186" i="26"/>
  <c r="CS186" i="26"/>
  <c r="CQ186" i="26"/>
  <c r="CE186" i="26"/>
  <c r="CC186" i="26"/>
  <c r="BO186" i="26"/>
  <c r="BM186" i="26"/>
  <c r="BK186" i="26"/>
  <c r="BE186" i="26"/>
  <c r="AX186" i="26"/>
  <c r="AW186" i="26"/>
  <c r="AT186" i="26"/>
  <c r="AM186" i="26"/>
  <c r="HF185" i="26"/>
  <c r="HE185" i="26"/>
  <c r="HD185" i="26"/>
  <c r="HC185" i="26"/>
  <c r="DJ226" i="26" s="1"/>
  <c r="HB185" i="26"/>
  <c r="HA185" i="26"/>
  <c r="DI226" i="26" s="1"/>
  <c r="GZ185" i="26"/>
  <c r="GY185" i="26"/>
  <c r="DH226" i="26" s="1"/>
  <c r="GU185" i="26"/>
  <c r="GT185" i="26"/>
  <c r="GS185" i="26"/>
  <c r="DE226" i="26" s="1"/>
  <c r="GR185" i="26"/>
  <c r="GQ185" i="26"/>
  <c r="DD226" i="26" s="1"/>
  <c r="GP185" i="26"/>
  <c r="GH185" i="26"/>
  <c r="GG185" i="26"/>
  <c r="GC185" i="26"/>
  <c r="FT185" i="26"/>
  <c r="CT185" i="26"/>
  <c r="CS185" i="26"/>
  <c r="CQ185" i="26"/>
  <c r="CE185" i="26"/>
  <c r="CC185" i="26"/>
  <c r="CA185" i="26"/>
  <c r="BW185" i="26"/>
  <c r="BU185" i="26"/>
  <c r="BS185" i="26"/>
  <c r="BE185" i="26"/>
  <c r="BC185" i="26"/>
  <c r="AV185" i="26"/>
  <c r="GM184" i="26"/>
  <c r="GK184" i="26"/>
  <c r="GH184" i="26"/>
  <c r="GG184" i="26"/>
  <c r="GE184" i="26"/>
  <c r="GC184" i="26"/>
  <c r="CQ184" i="26"/>
  <c r="BO184" i="26"/>
  <c r="BM184" i="26"/>
  <c r="BG184" i="26"/>
  <c r="BE184" i="26"/>
  <c r="HF183" i="26"/>
  <c r="HE183" i="26"/>
  <c r="DK224" i="26" s="1"/>
  <c r="HD183" i="26"/>
  <c r="HC183" i="26"/>
  <c r="HB183" i="26"/>
  <c r="HA183" i="26"/>
  <c r="DI224" i="26" s="1"/>
  <c r="GZ183" i="26"/>
  <c r="GY183" i="26"/>
  <c r="DH224" i="26" s="1"/>
  <c r="GX183" i="26"/>
  <c r="GW183" i="26"/>
  <c r="DG224" i="26" s="1"/>
  <c r="GV183" i="26"/>
  <c r="GU183" i="26"/>
  <c r="GT183" i="26"/>
  <c r="GS183" i="26"/>
  <c r="DE224" i="26" s="1"/>
  <c r="GR183" i="26"/>
  <c r="GQ183" i="26"/>
  <c r="DD224" i="26" s="1"/>
  <c r="GP183" i="26"/>
  <c r="GM183" i="26"/>
  <c r="GK183" i="26"/>
  <c r="GI183" i="26"/>
  <c r="GH183" i="26"/>
  <c r="GG183" i="26"/>
  <c r="GE183" i="26"/>
  <c r="GC183" i="26"/>
  <c r="GB183" i="26"/>
  <c r="GA183" i="26"/>
  <c r="CV224" i="26" s="1"/>
  <c r="FZ183" i="26"/>
  <c r="FY183" i="26"/>
  <c r="FX183" i="26"/>
  <c r="FW183" i="26"/>
  <c r="FV183" i="26"/>
  <c r="FU183" i="26"/>
  <c r="CS224" i="26" s="1"/>
  <c r="FT183" i="26"/>
  <c r="FS183" i="26"/>
  <c r="CR224" i="26" s="1"/>
  <c r="FR183" i="26"/>
  <c r="FQ183" i="26"/>
  <c r="FP183" i="26"/>
  <c r="FO183" i="26"/>
  <c r="FN183" i="26"/>
  <c r="FM183" i="26"/>
  <c r="CO224" i="26" s="1"/>
  <c r="FK183" i="26"/>
  <c r="FJ183" i="26"/>
  <c r="FI183" i="26"/>
  <c r="CM224" i="26" s="1"/>
  <c r="FH183" i="26"/>
  <c r="FG183" i="26"/>
  <c r="FF183" i="26"/>
  <c r="EB183" i="26"/>
  <c r="EA183" i="26"/>
  <c r="DZ183" i="26"/>
  <c r="DY183" i="26"/>
  <c r="DX183" i="26"/>
  <c r="DW183" i="26"/>
  <c r="DP183" i="26"/>
  <c r="DO183" i="26"/>
  <c r="DN183" i="26"/>
  <c r="DL183" i="26"/>
  <c r="DK183" i="26"/>
  <c r="DF183" i="26"/>
  <c r="DE183" i="26"/>
  <c r="DD183" i="26"/>
  <c r="DC183" i="26"/>
  <c r="CV183" i="26"/>
  <c r="CU183" i="26"/>
  <c r="CT183" i="26"/>
  <c r="CS183" i="26"/>
  <c r="CR183" i="26"/>
  <c r="CQ183" i="26"/>
  <c r="CL183" i="26"/>
  <c r="CK183" i="26"/>
  <c r="CJ183" i="26"/>
  <c r="CI183" i="26"/>
  <c r="CE183" i="26"/>
  <c r="CC183" i="26"/>
  <c r="CA183" i="26"/>
  <c r="BY183" i="26"/>
  <c r="BW183" i="26"/>
  <c r="BU183" i="26"/>
  <c r="BS183" i="26"/>
  <c r="BQ183" i="26"/>
  <c r="BO183" i="26"/>
  <c r="BM183" i="26"/>
  <c r="BK183" i="26"/>
  <c r="BG183" i="26"/>
  <c r="BE183" i="26"/>
  <c r="BC183" i="26"/>
  <c r="BA183" i="26"/>
  <c r="AY183" i="26"/>
  <c r="AW183" i="26"/>
  <c r="AV183" i="26"/>
  <c r="AU183" i="26"/>
  <c r="AN224" i="26" s="1"/>
  <c r="AT183" i="26"/>
  <c r="AS183" i="26"/>
  <c r="AR183" i="26"/>
  <c r="AQ183" i="26"/>
  <c r="AP183" i="26"/>
  <c r="AO183" i="26"/>
  <c r="AK224" i="26" s="1"/>
  <c r="AM183" i="26"/>
  <c r="AL183" i="26"/>
  <c r="AK183" i="26"/>
  <c r="AI224" i="26" s="1"/>
  <c r="AJ183" i="26"/>
  <c r="AI183" i="26"/>
  <c r="AH183" i="26"/>
  <c r="HF182" i="26"/>
  <c r="HE182" i="26"/>
  <c r="HD182" i="26"/>
  <c r="HC182" i="26"/>
  <c r="DJ223" i="26" s="1"/>
  <c r="HB182" i="26"/>
  <c r="HA182" i="26"/>
  <c r="GY182" i="26"/>
  <c r="GX182" i="26"/>
  <c r="GW182" i="26"/>
  <c r="GV182" i="26"/>
  <c r="GU182" i="26"/>
  <c r="DF223" i="26" s="1"/>
  <c r="GT182" i="26"/>
  <c r="GS182" i="26"/>
  <c r="GR182" i="26"/>
  <c r="GQ182" i="26"/>
  <c r="DD223" i="26" s="1"/>
  <c r="GP182" i="26"/>
  <c r="GO182" i="26"/>
  <c r="GH182" i="26"/>
  <c r="GG182" i="26"/>
  <c r="GB182" i="26"/>
  <c r="FQ182" i="26"/>
  <c r="EB182" i="26"/>
  <c r="EA182" i="26"/>
  <c r="DZ182" i="26"/>
  <c r="DY182" i="26"/>
  <c r="DX182" i="26"/>
  <c r="DW182" i="26"/>
  <c r="DP182" i="26"/>
  <c r="DO182" i="26"/>
  <c r="DN182" i="26"/>
  <c r="DL182" i="26"/>
  <c r="DE182" i="26"/>
  <c r="DD182" i="26"/>
  <c r="DC182" i="26"/>
  <c r="CW182" i="26"/>
  <c r="CV182" i="26"/>
  <c r="CU182" i="26"/>
  <c r="CT182" i="26"/>
  <c r="CS182" i="26"/>
  <c r="CR182" i="26"/>
  <c r="CQ182" i="26"/>
  <c r="CN182" i="26"/>
  <c r="CL182" i="26"/>
  <c r="CK182" i="26"/>
  <c r="CJ182" i="26"/>
  <c r="CI182" i="26"/>
  <c r="CE182" i="26"/>
  <c r="CC182" i="26"/>
  <c r="CA182" i="26"/>
  <c r="BY182" i="26"/>
  <c r="BW182" i="26"/>
  <c r="BU182" i="26"/>
  <c r="BS182" i="26"/>
  <c r="BQ182" i="26"/>
  <c r="BO182" i="26"/>
  <c r="AS182" i="26"/>
  <c r="HF181" i="26"/>
  <c r="HE181" i="26"/>
  <c r="DK222" i="26" s="1"/>
  <c r="HD181" i="26"/>
  <c r="HC181" i="26"/>
  <c r="DJ222" i="26" s="1"/>
  <c r="HB181" i="26"/>
  <c r="HA181" i="26"/>
  <c r="DI222" i="26" s="1"/>
  <c r="GV181" i="26"/>
  <c r="GS181" i="26"/>
  <c r="GR181" i="26"/>
  <c r="GQ181" i="26"/>
  <c r="GP181" i="26"/>
  <c r="GM181" i="26"/>
  <c r="GL181" i="26"/>
  <c r="GK181" i="26"/>
  <c r="GJ181" i="26"/>
  <c r="GI181" i="26"/>
  <c r="GH181" i="26"/>
  <c r="GG181" i="26"/>
  <c r="GE181" i="26"/>
  <c r="GC181" i="26"/>
  <c r="GB181" i="26"/>
  <c r="GA181" i="26"/>
  <c r="FZ181" i="26"/>
  <c r="FY181" i="26"/>
  <c r="CU222" i="26" s="1"/>
  <c r="FX181" i="26"/>
  <c r="FW181" i="26"/>
  <c r="CT222" i="26" s="1"/>
  <c r="FV181" i="26"/>
  <c r="FU181" i="26"/>
  <c r="CS222" i="26" s="1"/>
  <c r="FT181" i="26"/>
  <c r="FS181" i="26"/>
  <c r="FR181" i="26"/>
  <c r="FQ181" i="26"/>
  <c r="CQ222" i="26" s="1"/>
  <c r="FP181" i="26"/>
  <c r="FO181" i="26"/>
  <c r="CP222" i="26" s="1"/>
  <c r="FN181" i="26"/>
  <c r="FM181" i="26"/>
  <c r="CO222" i="26" s="1"/>
  <c r="FL181" i="26"/>
  <c r="FK181" i="26"/>
  <c r="FJ181" i="26"/>
  <c r="FI181" i="26"/>
  <c r="CM222" i="26" s="1"/>
  <c r="EB181" i="26"/>
  <c r="EA181" i="26"/>
  <c r="DZ181" i="26"/>
  <c r="DY181" i="26"/>
  <c r="DX181" i="26"/>
  <c r="DW181" i="26"/>
  <c r="DP181" i="26"/>
  <c r="DO181" i="26"/>
  <c r="DN181" i="26"/>
  <c r="DM181" i="26"/>
  <c r="DL181" i="26"/>
  <c r="DK181" i="26"/>
  <c r="DF181" i="26"/>
  <c r="CV181" i="26"/>
  <c r="CU181" i="26"/>
  <c r="CQ181" i="26"/>
  <c r="CL181" i="26"/>
  <c r="CK181" i="26"/>
  <c r="CJ181" i="26"/>
  <c r="CI181" i="26"/>
  <c r="CE181" i="26"/>
  <c r="CC181" i="26"/>
  <c r="BU181" i="26"/>
  <c r="BS181" i="26"/>
  <c r="BQ181" i="26"/>
  <c r="BO181" i="26"/>
  <c r="BM181" i="26"/>
  <c r="BK181" i="26"/>
  <c r="BG181" i="26"/>
  <c r="BE181" i="26"/>
  <c r="BC181" i="26"/>
  <c r="BA181" i="26"/>
  <c r="AY181" i="26"/>
  <c r="AW181" i="26"/>
  <c r="AV181" i="26"/>
  <c r="AU181" i="26"/>
  <c r="AN222" i="26" s="1"/>
  <c r="AT181" i="26"/>
  <c r="AS181" i="26"/>
  <c r="AM222" i="26" s="1"/>
  <c r="AR181" i="26"/>
  <c r="AQ181" i="26"/>
  <c r="AL222" i="26" s="1"/>
  <c r="AP181" i="26"/>
  <c r="AO181" i="26"/>
  <c r="AN181" i="26"/>
  <c r="AM181" i="26"/>
  <c r="AJ222" i="26" s="1"/>
  <c r="AL181" i="26"/>
  <c r="AK181" i="26"/>
  <c r="AI222" i="26" s="1"/>
  <c r="HF180" i="26"/>
  <c r="HE180" i="26"/>
  <c r="DK221" i="26" s="1"/>
  <c r="HD180" i="26"/>
  <c r="HC180" i="26"/>
  <c r="HB180" i="26"/>
  <c r="HA180" i="26"/>
  <c r="GU180" i="26"/>
  <c r="GH180" i="26"/>
  <c r="GG180" i="26"/>
  <c r="CT180" i="26"/>
  <c r="CS180" i="26"/>
  <c r="CQ180" i="26"/>
  <c r="CE180" i="26"/>
  <c r="CC180" i="26"/>
  <c r="BW180" i="26"/>
  <c r="CE179" i="26"/>
  <c r="CC179" i="26"/>
  <c r="CB179" i="26"/>
  <c r="CA179" i="26"/>
  <c r="BY179" i="26"/>
  <c r="BW179" i="26"/>
  <c r="BU179" i="26"/>
  <c r="BS179" i="26"/>
  <c r="BQ179" i="26"/>
  <c r="BO179" i="26"/>
  <c r="BM179" i="26"/>
  <c r="BK179" i="26"/>
  <c r="BG179" i="26"/>
  <c r="BE179" i="26"/>
  <c r="BC179" i="26"/>
  <c r="BA179" i="26"/>
  <c r="AY179" i="26"/>
  <c r="AW179" i="26"/>
  <c r="AV179" i="26"/>
  <c r="AU179" i="26"/>
  <c r="AN220" i="26" s="1"/>
  <c r="AT179" i="26"/>
  <c r="AS179" i="26"/>
  <c r="AR179" i="26"/>
  <c r="AQ179" i="26"/>
  <c r="AL220" i="26" s="1"/>
  <c r="AP179" i="26"/>
  <c r="AO179" i="26"/>
  <c r="AK220" i="26" s="1"/>
  <c r="AN179" i="26"/>
  <c r="AM179" i="26"/>
  <c r="AJ220" i="26" s="1"/>
  <c r="AL179" i="26"/>
  <c r="AK179" i="26"/>
  <c r="AJ179" i="26"/>
  <c r="AI179" i="26"/>
  <c r="AH220" i="26" s="1"/>
  <c r="AH179" i="26"/>
  <c r="AG179" i="26"/>
  <c r="AG220" i="26" s="1"/>
  <c r="HF178" i="26"/>
  <c r="HE178" i="26"/>
  <c r="DK219" i="26" s="1"/>
  <c r="HD178" i="26"/>
  <c r="HC178" i="26"/>
  <c r="HB178" i="26"/>
  <c r="HA178" i="26"/>
  <c r="DI219" i="26" s="1"/>
  <c r="GZ178" i="26"/>
  <c r="GY178" i="26"/>
  <c r="GX178" i="26"/>
  <c r="GW178" i="26"/>
  <c r="DG219" i="26" s="1"/>
  <c r="GU178" i="26"/>
  <c r="GT178" i="26"/>
  <c r="GS178" i="26"/>
  <c r="DE219" i="26" s="1"/>
  <c r="GR178" i="26"/>
  <c r="GQ178" i="26"/>
  <c r="GK178" i="26"/>
  <c r="GI178" i="26"/>
  <c r="GH178" i="26"/>
  <c r="GG178" i="26"/>
  <c r="GE178" i="26"/>
  <c r="GC178" i="26"/>
  <c r="GA178" i="26"/>
  <c r="FZ178" i="26"/>
  <c r="FY178" i="26"/>
  <c r="CU219" i="26" s="1"/>
  <c r="FX178" i="26"/>
  <c r="FW178" i="26"/>
  <c r="FV178" i="26"/>
  <c r="FU178" i="26"/>
  <c r="CS219" i="26" s="1"/>
  <c r="FT178" i="26"/>
  <c r="FS178" i="26"/>
  <c r="FR178" i="26"/>
  <c r="FQ178" i="26"/>
  <c r="CQ219" i="26" s="1"/>
  <c r="FP178" i="26"/>
  <c r="FO178" i="26"/>
  <c r="FN178" i="26"/>
  <c r="FM178" i="26"/>
  <c r="CO219" i="26" s="1"/>
  <c r="FK178" i="26"/>
  <c r="FJ178" i="26"/>
  <c r="FI178" i="26"/>
  <c r="CM219" i="26" s="1"/>
  <c r="FH178" i="26"/>
  <c r="FG178" i="26"/>
  <c r="FF178" i="26"/>
  <c r="DX178" i="26"/>
  <c r="DW178" i="26"/>
  <c r="DL178" i="26"/>
  <c r="DK178" i="26"/>
  <c r="DF178" i="26"/>
  <c r="DE178" i="26"/>
  <c r="DD178" i="26"/>
  <c r="DC178" i="26"/>
  <c r="CV178" i="26"/>
  <c r="CU178" i="26"/>
  <c r="CT178" i="26"/>
  <c r="CS178" i="26"/>
  <c r="CR178" i="26"/>
  <c r="CQ178" i="26"/>
  <c r="CL178" i="26"/>
  <c r="CK178" i="26"/>
  <c r="CJ178" i="26"/>
  <c r="CI178" i="26"/>
  <c r="CE178" i="26"/>
  <c r="CC178" i="26"/>
  <c r="CA178" i="26"/>
  <c r="BY178" i="26"/>
  <c r="BW178" i="26"/>
  <c r="BU178" i="26"/>
  <c r="BS178" i="26"/>
  <c r="BM178" i="26"/>
  <c r="BK178" i="26"/>
  <c r="BG178" i="26"/>
  <c r="BE178" i="26"/>
  <c r="BC178" i="26"/>
  <c r="BA178" i="26"/>
  <c r="AY178" i="26"/>
  <c r="AW178" i="26"/>
  <c r="AV178" i="26"/>
  <c r="AU178" i="26"/>
  <c r="AT178" i="26"/>
  <c r="AS178" i="26"/>
  <c r="AR178" i="26"/>
  <c r="AQ178" i="26"/>
  <c r="AP178" i="26"/>
  <c r="AO178" i="26"/>
  <c r="AK219" i="26" s="1"/>
  <c r="AM178" i="26"/>
  <c r="AL178" i="26"/>
  <c r="AK178" i="26"/>
  <c r="AH178" i="26"/>
  <c r="HF177" i="26"/>
  <c r="HE177" i="26"/>
  <c r="DK218" i="26" s="1"/>
  <c r="HD177" i="26"/>
  <c r="HC177" i="26"/>
  <c r="HB177" i="26"/>
  <c r="HA177" i="26"/>
  <c r="DI218" i="26" s="1"/>
  <c r="GZ177" i="26"/>
  <c r="GY177" i="26"/>
  <c r="DH218" i="26" s="1"/>
  <c r="GX177" i="26"/>
  <c r="GW177" i="26"/>
  <c r="DG218" i="26" s="1"/>
  <c r="GV177" i="26"/>
  <c r="GU177" i="26"/>
  <c r="GT177" i="26"/>
  <c r="GS177" i="26"/>
  <c r="DE218" i="26" s="1"/>
  <c r="GR177" i="26"/>
  <c r="GQ177" i="26"/>
  <c r="DD218" i="26" s="1"/>
  <c r="GP177" i="26"/>
  <c r="GO177" i="26"/>
  <c r="DC218" i="26" s="1"/>
  <c r="GH177" i="26"/>
  <c r="GG177" i="26"/>
  <c r="FZ177" i="26"/>
  <c r="FY177" i="26"/>
  <c r="CU218" i="26" s="1"/>
  <c r="FX177" i="26"/>
  <c r="FV177" i="26"/>
  <c r="FU177" i="26"/>
  <c r="CS218" i="26" s="1"/>
  <c r="FT177" i="26"/>
  <c r="FS177" i="26"/>
  <c r="FP177" i="26"/>
  <c r="FO177" i="26"/>
  <c r="FN177" i="26"/>
  <c r="FM177" i="26"/>
  <c r="CO218" i="26" s="1"/>
  <c r="FL177" i="26"/>
  <c r="FK177" i="26"/>
  <c r="CN218" i="26" s="1"/>
  <c r="FJ177" i="26"/>
  <c r="FI177" i="26"/>
  <c r="CM218" i="26" s="1"/>
  <c r="FH177" i="26"/>
  <c r="FG177" i="26"/>
  <c r="FF177" i="26"/>
  <c r="FE177" i="26"/>
  <c r="CK218" i="26" s="1"/>
  <c r="EG177" i="26"/>
  <c r="EE177" i="26"/>
  <c r="DU177" i="26"/>
  <c r="DJ177" i="26"/>
  <c r="DF177" i="26"/>
  <c r="DE177" i="26"/>
  <c r="DD177" i="26"/>
  <c r="DC177" i="26"/>
  <c r="DA177" i="26"/>
  <c r="CX177" i="26"/>
  <c r="CV177" i="26"/>
  <c r="CU177" i="26"/>
  <c r="CT177" i="26"/>
  <c r="CS177" i="26"/>
  <c r="CR177" i="26"/>
  <c r="CQ177" i="26"/>
  <c r="CL177" i="26"/>
  <c r="CK177" i="26"/>
  <c r="CJ177" i="26"/>
  <c r="CI177" i="26"/>
  <c r="CE177" i="26"/>
  <c r="CC177" i="26"/>
  <c r="CA177" i="26"/>
  <c r="BY177" i="26"/>
  <c r="BV177" i="26"/>
  <c r="BU177" i="26"/>
  <c r="BR177" i="26"/>
  <c r="BQ177" i="26"/>
  <c r="AP177" i="26"/>
  <c r="AL177" i="26"/>
  <c r="AH177" i="26"/>
  <c r="HF176" i="26"/>
  <c r="HE176" i="26"/>
  <c r="HD176" i="26"/>
  <c r="HC176" i="26"/>
  <c r="DJ217" i="26" s="1"/>
  <c r="HB176" i="26"/>
  <c r="HA176" i="26"/>
  <c r="GZ176" i="26"/>
  <c r="GX176" i="26"/>
  <c r="GV176" i="26"/>
  <c r="GU176" i="26"/>
  <c r="DF217" i="26" s="1"/>
  <c r="GT176" i="26"/>
  <c r="GS176" i="26"/>
  <c r="GR176" i="26"/>
  <c r="GP176" i="26"/>
  <c r="GO176" i="26"/>
  <c r="GH176" i="26"/>
  <c r="GG176" i="26"/>
  <c r="GB176" i="26"/>
  <c r="GA176" i="26"/>
  <c r="CV217" i="26" s="1"/>
  <c r="FZ176" i="26"/>
  <c r="FY176" i="26"/>
  <c r="FX176" i="26"/>
  <c r="FW176" i="26"/>
  <c r="FV176" i="26"/>
  <c r="FU176" i="26"/>
  <c r="FT176" i="26"/>
  <c r="FS176" i="26"/>
  <c r="CR217" i="26" s="1"/>
  <c r="FP176" i="26"/>
  <c r="FO176" i="26"/>
  <c r="FN176" i="26"/>
  <c r="FM176" i="26"/>
  <c r="FL176" i="26"/>
  <c r="FK176" i="26"/>
  <c r="CN217" i="26" s="1"/>
  <c r="FJ176" i="26"/>
  <c r="FI176" i="26"/>
  <c r="FH176" i="26"/>
  <c r="FG176" i="26"/>
  <c r="FF176" i="26"/>
  <c r="FE176" i="26"/>
  <c r="ED176" i="26"/>
  <c r="EB176" i="26"/>
  <c r="EA176" i="26"/>
  <c r="DZ176" i="26"/>
  <c r="DY176" i="26"/>
  <c r="DX176" i="26"/>
  <c r="DW176" i="26"/>
  <c r="DV176" i="26"/>
  <c r="DQ176" i="26"/>
  <c r="DP176" i="26"/>
  <c r="DO176" i="26"/>
  <c r="DN176" i="26"/>
  <c r="DM176" i="26"/>
  <c r="DL176" i="26"/>
  <c r="DK176" i="26"/>
  <c r="DH176" i="26"/>
  <c r="DF176" i="26"/>
  <c r="DE176" i="26"/>
  <c r="DD176" i="26"/>
  <c r="DC176" i="26"/>
  <c r="DA176" i="26"/>
  <c r="CX176" i="26"/>
  <c r="CV176" i="26"/>
  <c r="CU176" i="26"/>
  <c r="CT176" i="26"/>
  <c r="CS176" i="26"/>
  <c r="CR176" i="26"/>
  <c r="CQ176" i="26"/>
  <c r="CL176" i="26"/>
  <c r="CK176" i="26"/>
  <c r="CJ176" i="26"/>
  <c r="CI176" i="26"/>
  <c r="CF176" i="26"/>
  <c r="CE176" i="26"/>
  <c r="CC176" i="26"/>
  <c r="CA176" i="26"/>
  <c r="BY176" i="26"/>
  <c r="BX176" i="26"/>
  <c r="BW176" i="26"/>
  <c r="BU176" i="26"/>
  <c r="BQ176" i="26"/>
  <c r="BC176" i="26"/>
  <c r="BA176" i="26"/>
  <c r="AY176" i="26"/>
  <c r="AX176" i="26"/>
  <c r="AW176" i="26"/>
  <c r="AV176" i="26"/>
  <c r="AU176" i="26"/>
  <c r="AN217" i="26" s="1"/>
  <c r="AR176" i="26"/>
  <c r="AQ176" i="26"/>
  <c r="AP176" i="26"/>
  <c r="AO176" i="26"/>
  <c r="AN176" i="26"/>
  <c r="AM176" i="26"/>
  <c r="AL176" i="26"/>
  <c r="AK176" i="26"/>
  <c r="AJ176" i="26"/>
  <c r="AI176" i="26"/>
  <c r="AH176" i="26"/>
  <c r="AG176" i="26"/>
  <c r="HF175" i="26"/>
  <c r="HE175" i="26"/>
  <c r="HD175" i="26"/>
  <c r="HC175" i="26"/>
  <c r="DJ216" i="26" s="1"/>
  <c r="HB175" i="26"/>
  <c r="HA175" i="26"/>
  <c r="DI216" i="26" s="1"/>
  <c r="GZ175" i="26"/>
  <c r="GY175" i="26"/>
  <c r="DH216" i="26" s="1"/>
  <c r="GX175" i="26"/>
  <c r="GW175" i="26"/>
  <c r="GV175" i="26"/>
  <c r="GU175" i="26"/>
  <c r="DF216" i="26" s="1"/>
  <c r="GT175" i="26"/>
  <c r="GS175" i="26"/>
  <c r="DE216" i="26" s="1"/>
  <c r="GR175" i="26"/>
  <c r="GQ175" i="26"/>
  <c r="DD216" i="26" s="1"/>
  <c r="GP175" i="26"/>
  <c r="GO175" i="26"/>
  <c r="GL175" i="26"/>
  <c r="GK175" i="26"/>
  <c r="GJ175" i="26"/>
  <c r="GI175" i="26"/>
  <c r="CZ216" i="26" s="1"/>
  <c r="GH175" i="26"/>
  <c r="GG175" i="26"/>
  <c r="GF175" i="26"/>
  <c r="GE175" i="26"/>
  <c r="CX216" i="26" s="1"/>
  <c r="GD175" i="26"/>
  <c r="GC175" i="26"/>
  <c r="GB175" i="26"/>
  <c r="GA175" i="26"/>
  <c r="CV216" i="26" s="1"/>
  <c r="FZ175" i="26"/>
  <c r="FY175" i="26"/>
  <c r="FX175" i="26"/>
  <c r="FW175" i="26"/>
  <c r="CT216" i="26" s="1"/>
  <c r="FV175" i="26"/>
  <c r="FU175" i="26"/>
  <c r="FT175" i="26"/>
  <c r="FS175" i="26"/>
  <c r="CR216" i="26" s="1"/>
  <c r="FP175" i="26"/>
  <c r="FO175" i="26"/>
  <c r="CP216" i="26" s="1"/>
  <c r="FN175" i="26"/>
  <c r="FM175" i="26"/>
  <c r="FL175" i="26"/>
  <c r="FK175" i="26"/>
  <c r="CN216" i="26" s="1"/>
  <c r="FJ175" i="26"/>
  <c r="FI175" i="26"/>
  <c r="FH175" i="26"/>
  <c r="FG175" i="26"/>
  <c r="CL216" i="26" s="1"/>
  <c r="FF175" i="26"/>
  <c r="FE175" i="26"/>
  <c r="EG175" i="26"/>
  <c r="EB175" i="26"/>
  <c r="EA175" i="26"/>
  <c r="DZ175" i="26"/>
  <c r="DY175" i="26"/>
  <c r="DX175" i="26"/>
  <c r="DW175" i="26"/>
  <c r="DP175" i="26"/>
  <c r="DO175" i="26"/>
  <c r="DN175" i="26"/>
  <c r="DM175" i="26"/>
  <c r="DL175" i="26"/>
  <c r="DK175" i="26"/>
  <c r="DG175" i="26"/>
  <c r="DF175" i="26"/>
  <c r="DE175" i="26"/>
  <c r="DD175" i="26"/>
  <c r="DC175" i="26"/>
  <c r="CX175" i="26"/>
  <c r="CV175" i="26"/>
  <c r="CU175" i="26"/>
  <c r="CT175" i="26"/>
  <c r="CS175" i="26"/>
  <c r="CR175" i="26"/>
  <c r="CQ175" i="26"/>
  <c r="CN175" i="26"/>
  <c r="CM175" i="26"/>
  <c r="CL175" i="26"/>
  <c r="CK175" i="26"/>
  <c r="CJ175" i="26"/>
  <c r="CI175" i="26"/>
  <c r="CF175" i="26"/>
  <c r="CE175" i="26"/>
  <c r="CC175" i="26"/>
  <c r="BY175" i="26"/>
  <c r="BW175" i="26"/>
  <c r="BU175" i="26"/>
  <c r="BS175" i="26"/>
  <c r="BR175" i="26"/>
  <c r="BQ175" i="26"/>
  <c r="BM175" i="26"/>
  <c r="BK175" i="26"/>
  <c r="BG175" i="26"/>
  <c r="AZ175" i="26"/>
  <c r="AX175" i="26"/>
  <c r="AW175" i="26"/>
  <c r="AV175" i="26"/>
  <c r="AU175" i="26"/>
  <c r="AR175" i="26"/>
  <c r="AL175" i="26"/>
  <c r="AK175" i="26"/>
  <c r="AI216" i="26" s="1"/>
  <c r="AJ175" i="26"/>
  <c r="AI175" i="26"/>
  <c r="HF174" i="26"/>
  <c r="HE174" i="26"/>
  <c r="HD174" i="26"/>
  <c r="HC174" i="26"/>
  <c r="DJ215" i="26" s="1"/>
  <c r="HB174" i="26"/>
  <c r="HA174" i="26"/>
  <c r="DI215" i="26" s="1"/>
  <c r="GZ174" i="26"/>
  <c r="GY174" i="26"/>
  <c r="GX174" i="26"/>
  <c r="GW174" i="26"/>
  <c r="GV174" i="26"/>
  <c r="GU174" i="26"/>
  <c r="DF215" i="26" s="1"/>
  <c r="GT174" i="26"/>
  <c r="GS174" i="26"/>
  <c r="DE215" i="26" s="1"/>
  <c r="GR174" i="26"/>
  <c r="GQ174" i="26"/>
  <c r="GP174" i="26"/>
  <c r="GO174" i="26"/>
  <c r="GK174" i="26"/>
  <c r="GJ174" i="26"/>
  <c r="GH174" i="26"/>
  <c r="GG174" i="26"/>
  <c r="GE174" i="26"/>
  <c r="GB174" i="26"/>
  <c r="GA174" i="26"/>
  <c r="FZ174" i="26"/>
  <c r="FY174" i="26"/>
  <c r="FX174" i="26"/>
  <c r="FW174" i="26"/>
  <c r="CT215" i="26" s="1"/>
  <c r="FV174" i="26"/>
  <c r="FU174" i="26"/>
  <c r="CS215" i="26" s="1"/>
  <c r="FT174" i="26"/>
  <c r="FS174" i="26"/>
  <c r="FP174" i="26"/>
  <c r="FO174" i="26"/>
  <c r="CP215" i="26" s="1"/>
  <c r="FN174" i="26"/>
  <c r="FM174" i="26"/>
  <c r="CO215" i="26" s="1"/>
  <c r="FL174" i="26"/>
  <c r="FK174" i="26"/>
  <c r="FJ174" i="26"/>
  <c r="FI174" i="26"/>
  <c r="FH174" i="26"/>
  <c r="FG174" i="26"/>
  <c r="CL215" i="26" s="1"/>
  <c r="FF174" i="26"/>
  <c r="FE174" i="26"/>
  <c r="CK215" i="26" s="1"/>
  <c r="EH174" i="26"/>
  <c r="EC174" i="26"/>
  <c r="EB174" i="26"/>
  <c r="EA174" i="26"/>
  <c r="DY174" i="26"/>
  <c r="DX174" i="26"/>
  <c r="DW174" i="26"/>
  <c r="DU174" i="26"/>
  <c r="DS174" i="26"/>
  <c r="DP174" i="26"/>
  <c r="DO174" i="26"/>
  <c r="DN174" i="26"/>
  <c r="DM174" i="26"/>
  <c r="DL174" i="26"/>
  <c r="DK174" i="26"/>
  <c r="DJ174" i="26"/>
  <c r="DF174" i="26"/>
  <c r="DE174" i="26"/>
  <c r="DD174" i="26"/>
  <c r="DC174" i="26"/>
  <c r="CV174" i="26"/>
  <c r="CU174" i="26"/>
  <c r="CT174" i="26"/>
  <c r="CS174" i="26"/>
  <c r="CR174" i="26"/>
  <c r="CQ174" i="26"/>
  <c r="CM174" i="26"/>
  <c r="CL174" i="26"/>
  <c r="CK174" i="26"/>
  <c r="CJ174" i="26"/>
  <c r="CI174" i="26"/>
  <c r="CE174" i="26"/>
  <c r="CD174" i="26"/>
  <c r="CC174" i="26"/>
  <c r="BW174" i="26"/>
  <c r="BV174" i="26"/>
  <c r="BU174" i="26"/>
  <c r="BQ174" i="26"/>
  <c r="BM174" i="26"/>
  <c r="BG174" i="26"/>
  <c r="BA174" i="26"/>
  <c r="HF173" i="26"/>
  <c r="HE173" i="26"/>
  <c r="HD173" i="26"/>
  <c r="HC173" i="26"/>
  <c r="DJ214" i="26" s="1"/>
  <c r="HB173" i="26"/>
  <c r="HA173" i="26"/>
  <c r="GX173" i="26"/>
  <c r="GV173" i="26"/>
  <c r="GT173" i="26"/>
  <c r="GS173" i="26"/>
  <c r="GR173" i="26"/>
  <c r="GQ173" i="26"/>
  <c r="GP173" i="26"/>
  <c r="GH173" i="26"/>
  <c r="GG173" i="26"/>
  <c r="GF173" i="26"/>
  <c r="GE173" i="26"/>
  <c r="CX214" i="26" s="1"/>
  <c r="GD173" i="26"/>
  <c r="GB173" i="26"/>
  <c r="GA173" i="26"/>
  <c r="FZ173" i="26"/>
  <c r="FY173" i="26"/>
  <c r="FX173" i="26"/>
  <c r="FW173" i="26"/>
  <c r="CT214" i="26" s="1"/>
  <c r="FV173" i="26"/>
  <c r="FP173" i="26"/>
  <c r="FO173" i="26"/>
  <c r="CP214" i="26" s="1"/>
  <c r="FN173" i="26"/>
  <c r="FM173" i="26"/>
  <c r="FL173" i="26"/>
  <c r="FK173" i="26"/>
  <c r="FJ173" i="26"/>
  <c r="FI173" i="26"/>
  <c r="FH173" i="26"/>
  <c r="FG173" i="26"/>
  <c r="CL214" i="26" s="1"/>
  <c r="FF173" i="26"/>
  <c r="FE173" i="26"/>
  <c r="EG173" i="26"/>
  <c r="EB173" i="26"/>
  <c r="EA173" i="26"/>
  <c r="DZ173" i="26"/>
  <c r="DY173" i="26"/>
  <c r="DX173" i="26"/>
  <c r="DW173" i="26"/>
  <c r="DQ173" i="26"/>
  <c r="DP173" i="26"/>
  <c r="DO173" i="26"/>
  <c r="DN173" i="26"/>
  <c r="DM173" i="26"/>
  <c r="DL173" i="26"/>
  <c r="DK173" i="26"/>
  <c r="DJ173" i="26"/>
  <c r="DH173" i="26"/>
  <c r="DF173" i="26"/>
  <c r="DE173" i="26"/>
  <c r="DD173" i="26"/>
  <c r="DC173" i="26"/>
  <c r="DA173" i="26"/>
  <c r="CV173" i="26"/>
  <c r="CU173" i="26"/>
  <c r="CT173" i="26"/>
  <c r="CS173" i="26"/>
  <c r="CR173" i="26"/>
  <c r="CQ173" i="26"/>
  <c r="CN173" i="26"/>
  <c r="CL173" i="26"/>
  <c r="CK173" i="26"/>
  <c r="CJ173" i="26"/>
  <c r="CI173" i="26"/>
  <c r="CF173" i="26"/>
  <c r="CE173" i="26"/>
  <c r="CD173" i="26"/>
  <c r="CC173" i="26"/>
  <c r="BX173" i="26"/>
  <c r="BV173" i="26"/>
  <c r="BU173" i="26"/>
  <c r="BS173" i="26"/>
  <c r="BG173" i="26"/>
  <c r="BF173" i="26"/>
  <c r="BD173" i="26"/>
  <c r="BC173" i="26"/>
  <c r="AR214" i="26" s="1"/>
  <c r="BA173" i="26"/>
  <c r="AY173" i="26"/>
  <c r="AX173" i="26"/>
  <c r="AQ173" i="26"/>
  <c r="AP173" i="26"/>
  <c r="AM173" i="26"/>
  <c r="AL173" i="26"/>
  <c r="AI173" i="26"/>
  <c r="EH172" i="26"/>
  <c r="EG172" i="26"/>
  <c r="EG176" i="26" s="1"/>
  <c r="EF172" i="26"/>
  <c r="EE172" i="26"/>
  <c r="EE181" i="26" s="1"/>
  <c r="ED172" i="26"/>
  <c r="EC172" i="26"/>
  <c r="DV172" i="26"/>
  <c r="DU172" i="26"/>
  <c r="DT172" i="26"/>
  <c r="DS172" i="26"/>
  <c r="DS178" i="26" s="1"/>
  <c r="DR172" i="26"/>
  <c r="DQ172" i="26"/>
  <c r="DQ175" i="26" s="1"/>
  <c r="DJ172" i="26"/>
  <c r="DJ180" i="26" s="1"/>
  <c r="DI172" i="26"/>
  <c r="DH172" i="26"/>
  <c r="DG172" i="26"/>
  <c r="DB172" i="26"/>
  <c r="DA172" i="26"/>
  <c r="DA175" i="26" s="1"/>
  <c r="CZ172" i="26"/>
  <c r="CY172" i="26"/>
  <c r="CY175" i="26" s="1"/>
  <c r="CX172" i="26"/>
  <c r="CW172" i="26"/>
  <c r="CW174" i="26" s="1"/>
  <c r="CO172" i="26"/>
  <c r="CO174" i="26" s="1"/>
  <c r="CN172" i="26"/>
  <c r="CM172" i="26"/>
  <c r="CM178" i="26" s="1"/>
  <c r="CG172" i="26"/>
  <c r="CG182" i="26" s="1"/>
  <c r="CF172" i="26"/>
  <c r="CF182" i="26" s="1"/>
  <c r="CD172" i="26"/>
  <c r="CB172" i="26"/>
  <c r="BZ172" i="26"/>
  <c r="BX172" i="26"/>
  <c r="BV172" i="26"/>
  <c r="BT172" i="26"/>
  <c r="BR172" i="26"/>
  <c r="BR174" i="26" s="1"/>
  <c r="BP172" i="26"/>
  <c r="BN172" i="26"/>
  <c r="BL172" i="26"/>
  <c r="BH172" i="26"/>
  <c r="BF172" i="26"/>
  <c r="BD172" i="26"/>
  <c r="BB172" i="26"/>
  <c r="AZ172" i="26"/>
  <c r="AZ176" i="26" s="1"/>
  <c r="AX172" i="26"/>
  <c r="AF166" i="26"/>
  <c r="AE166" i="26"/>
  <c r="AC166" i="26"/>
  <c r="AB166" i="26"/>
  <c r="Z166" i="26"/>
  <c r="X166" i="26"/>
  <c r="W166" i="26"/>
  <c r="U166" i="26"/>
  <c r="T166" i="26"/>
  <c r="R166" i="26"/>
  <c r="P166" i="26"/>
  <c r="O166" i="26"/>
  <c r="M166" i="26"/>
  <c r="H166" i="26"/>
  <c r="G166" i="26"/>
  <c r="AA166" i="26" s="1"/>
  <c r="E166" i="26"/>
  <c r="AE165" i="26"/>
  <c r="AC165" i="26"/>
  <c r="Y165" i="26"/>
  <c r="W165" i="26"/>
  <c r="U165" i="26"/>
  <c r="Q165" i="26"/>
  <c r="O165" i="26"/>
  <c r="M165" i="26"/>
  <c r="H165" i="26"/>
  <c r="G165" i="26"/>
  <c r="AA165" i="26" s="1"/>
  <c r="AE164" i="26"/>
  <c r="AA164" i="26"/>
  <c r="Y164" i="26"/>
  <c r="W164" i="26"/>
  <c r="S164" i="26"/>
  <c r="Q164" i="26"/>
  <c r="O164" i="26"/>
  <c r="H164" i="26"/>
  <c r="G164" i="26"/>
  <c r="AC164" i="26" s="1"/>
  <c r="AE163" i="26"/>
  <c r="AC163" i="26"/>
  <c r="Y163" i="26"/>
  <c r="W163" i="26"/>
  <c r="U163" i="26"/>
  <c r="Q163" i="26"/>
  <c r="O163" i="26"/>
  <c r="M163" i="26"/>
  <c r="H163" i="26"/>
  <c r="G163" i="26"/>
  <c r="AA163" i="26" s="1"/>
  <c r="AE162" i="26"/>
  <c r="AC162" i="26"/>
  <c r="O162" i="26"/>
  <c r="M162" i="26"/>
  <c r="H162" i="26"/>
  <c r="G162" i="26"/>
  <c r="U162" i="26" s="1"/>
  <c r="AC161" i="26"/>
  <c r="M161" i="26"/>
  <c r="H161" i="26"/>
  <c r="G161" i="26"/>
  <c r="U161" i="26" s="1"/>
  <c r="H160" i="26"/>
  <c r="AC159" i="26"/>
  <c r="M159" i="26"/>
  <c r="H159" i="26"/>
  <c r="G159" i="26"/>
  <c r="AA159" i="26" s="1"/>
  <c r="AC158" i="26"/>
  <c r="Y158" i="26"/>
  <c r="U158" i="26"/>
  <c r="M158" i="26"/>
  <c r="H158" i="26"/>
  <c r="G158" i="26"/>
  <c r="Q158" i="26" s="1"/>
  <c r="H157" i="26"/>
  <c r="G157" i="26"/>
  <c r="AC157" i="26" s="1"/>
  <c r="H156" i="26"/>
  <c r="G156" i="26"/>
  <c r="H155" i="26"/>
  <c r="H154" i="26"/>
  <c r="H153" i="26"/>
  <c r="H152" i="26"/>
  <c r="H151" i="26"/>
  <c r="H150" i="26"/>
  <c r="H149" i="26"/>
  <c r="U148" i="26"/>
  <c r="S148" i="26"/>
  <c r="Q148" i="26"/>
  <c r="O148" i="26"/>
  <c r="M148" i="26"/>
  <c r="H148" i="26"/>
  <c r="G148" i="26"/>
  <c r="AE147" i="26"/>
  <c r="AC147" i="26"/>
  <c r="AA147" i="26"/>
  <c r="Y147" i="26"/>
  <c r="U147" i="26"/>
  <c r="S147" i="26"/>
  <c r="Q147" i="26"/>
  <c r="O147" i="26"/>
  <c r="M147" i="26"/>
  <c r="S146" i="26"/>
  <c r="H146" i="26"/>
  <c r="G146" i="26"/>
  <c r="H145" i="26"/>
  <c r="G145" i="26"/>
  <c r="H144" i="26"/>
  <c r="H143" i="26"/>
  <c r="H142" i="26"/>
  <c r="H141" i="26"/>
  <c r="H140" i="26"/>
  <c r="H139" i="26"/>
  <c r="H138" i="26"/>
  <c r="H137" i="26"/>
  <c r="H136" i="26"/>
  <c r="I135" i="26"/>
  <c r="H135" i="26"/>
  <c r="G135" i="26"/>
  <c r="F135" i="26"/>
  <c r="E135" i="26"/>
  <c r="C135" i="26"/>
  <c r="H134" i="26"/>
  <c r="H133" i="26"/>
  <c r="H132" i="26"/>
  <c r="H131" i="26"/>
  <c r="H130" i="26"/>
  <c r="H129" i="26"/>
  <c r="BT128" i="26"/>
  <c r="BT171" i="26" s="1"/>
  <c r="BS128" i="26"/>
  <c r="BP128" i="26"/>
  <c r="BP171" i="26" s="1"/>
  <c r="BO128" i="26"/>
  <c r="BO171" i="26" s="1"/>
  <c r="BN128" i="26"/>
  <c r="BN171" i="26" s="1"/>
  <c r="BM128" i="26"/>
  <c r="BM171" i="26" s="1"/>
  <c r="BL128" i="26"/>
  <c r="BL171" i="26" s="1"/>
  <c r="BK128" i="26"/>
  <c r="BJ128" i="26"/>
  <c r="BJ171" i="26" s="1"/>
  <c r="BI128" i="26"/>
  <c r="BI171" i="26" s="1"/>
  <c r="BH128" i="26"/>
  <c r="BH171" i="26" s="1"/>
  <c r="BG128" i="26"/>
  <c r="BG171" i="26" s="1"/>
  <c r="BF128" i="26"/>
  <c r="BF171" i="26" s="1"/>
  <c r="BE128" i="26"/>
  <c r="BE171" i="26" s="1"/>
  <c r="BD128" i="26"/>
  <c r="BD171" i="26" s="1"/>
  <c r="BC128" i="26"/>
  <c r="BC171" i="26" s="1"/>
  <c r="BB128" i="26"/>
  <c r="BB171" i="26" s="1"/>
  <c r="BA128" i="26"/>
  <c r="BA171" i="26" s="1"/>
  <c r="AZ128" i="26"/>
  <c r="AZ171" i="26" s="1"/>
  <c r="AY128" i="26"/>
  <c r="AY171" i="26" s="1"/>
  <c r="AX128" i="26"/>
  <c r="AX171" i="26" s="1"/>
  <c r="AW128" i="26"/>
  <c r="AW171" i="26" s="1"/>
  <c r="AV128" i="26"/>
  <c r="AV171" i="26" s="1"/>
  <c r="AU128" i="26"/>
  <c r="AU171" i="26" s="1"/>
  <c r="AT128" i="26"/>
  <c r="AT171" i="26" s="1"/>
  <c r="AS128" i="26"/>
  <c r="AS171" i="26" s="1"/>
  <c r="AR128" i="26"/>
  <c r="AR171" i="26" s="1"/>
  <c r="AQ128" i="26"/>
  <c r="AQ171" i="26" s="1"/>
  <c r="AP128" i="26"/>
  <c r="AP171" i="26" s="1"/>
  <c r="AO128" i="26"/>
  <c r="AO171" i="26" s="1"/>
  <c r="AN128" i="26"/>
  <c r="AN171" i="26" s="1"/>
  <c r="AM128" i="26"/>
  <c r="AM171" i="26" s="1"/>
  <c r="AL128" i="26"/>
  <c r="AL171" i="26" s="1"/>
  <c r="AK128" i="26"/>
  <c r="AK171" i="26" s="1"/>
  <c r="AJ128" i="26"/>
  <c r="AJ171" i="26" s="1"/>
  <c r="AI128" i="26"/>
  <c r="AI171" i="26" s="1"/>
  <c r="AH128" i="26"/>
  <c r="AH171" i="26" s="1"/>
  <c r="AG128" i="26"/>
  <c r="AG171" i="26" s="1"/>
  <c r="CC127" i="26"/>
  <c r="CC170" i="26" s="1"/>
  <c r="BW127" i="26"/>
  <c r="BW170" i="26" s="1"/>
  <c r="BQ127" i="26"/>
  <c r="BQ170" i="26" s="1"/>
  <c r="BK127" i="26"/>
  <c r="BK170" i="26" s="1"/>
  <c r="BE127" i="26"/>
  <c r="BE170" i="26" s="1"/>
  <c r="AY127" i="26"/>
  <c r="AY170" i="26" s="1"/>
  <c r="AS127" i="26"/>
  <c r="AS170" i="26" s="1"/>
  <c r="AM127" i="26"/>
  <c r="AM170" i="26" s="1"/>
  <c r="AG127" i="26"/>
  <c r="AG170" i="26" s="1"/>
  <c r="HF124" i="26"/>
  <c r="HE124" i="26"/>
  <c r="HD124" i="26"/>
  <c r="HC124" i="26"/>
  <c r="HB124" i="26"/>
  <c r="HA124" i="26"/>
  <c r="GZ124" i="26"/>
  <c r="GY124" i="26"/>
  <c r="GX124" i="26"/>
  <c r="GW124" i="26"/>
  <c r="GV124" i="26"/>
  <c r="GU124" i="26"/>
  <c r="GT124" i="26"/>
  <c r="GS124" i="26"/>
  <c r="GR124" i="26"/>
  <c r="GQ124" i="26"/>
  <c r="GP124" i="26"/>
  <c r="GO124" i="26"/>
  <c r="GN124" i="26"/>
  <c r="GM124" i="26"/>
  <c r="GL124" i="26"/>
  <c r="GK124" i="26"/>
  <c r="GJ124" i="26"/>
  <c r="GI124" i="26"/>
  <c r="GH124" i="26"/>
  <c r="GG124" i="26"/>
  <c r="GF124" i="26"/>
  <c r="GE124" i="26"/>
  <c r="GD124" i="26"/>
  <c r="GC124" i="26"/>
  <c r="GB124" i="26"/>
  <c r="GA124" i="26"/>
  <c r="FZ124" i="26"/>
  <c r="FY124" i="26"/>
  <c r="FX124" i="26"/>
  <c r="FW124" i="26"/>
  <c r="FV124" i="26"/>
  <c r="FU124" i="26"/>
  <c r="FT124" i="26"/>
  <c r="FS124" i="26"/>
  <c r="FR124" i="26"/>
  <c r="FQ124" i="26"/>
  <c r="FP124" i="26"/>
  <c r="FO124" i="26"/>
  <c r="FN124" i="26"/>
  <c r="FM124" i="26"/>
  <c r="FL124" i="26"/>
  <c r="FK124" i="26"/>
  <c r="FJ124" i="26"/>
  <c r="FI124" i="26"/>
  <c r="FH124" i="26"/>
  <c r="FG124" i="26"/>
  <c r="FF124" i="26"/>
  <c r="FE124" i="26"/>
  <c r="FD124" i="26"/>
  <c r="FC124" i="26"/>
  <c r="FB124" i="26"/>
  <c r="FA124" i="26"/>
  <c r="EZ124" i="26"/>
  <c r="EY124" i="26"/>
  <c r="EX124" i="26"/>
  <c r="EW124" i="26"/>
  <c r="EV124" i="26"/>
  <c r="EU124" i="26"/>
  <c r="ET124" i="26"/>
  <c r="ES124" i="26"/>
  <c r="EQ124" i="26"/>
  <c r="EO124" i="26"/>
  <c r="EN124" i="26"/>
  <c r="EK124" i="26"/>
  <c r="EI124" i="26"/>
  <c r="EH124" i="26"/>
  <c r="EG124" i="26"/>
  <c r="EF124" i="26"/>
  <c r="EE124" i="26"/>
  <c r="ED124" i="26"/>
  <c r="EC124" i="26"/>
  <c r="EB124" i="26"/>
  <c r="EA124" i="26"/>
  <c r="DZ124" i="26"/>
  <c r="DY124" i="26"/>
  <c r="DX124" i="26"/>
  <c r="DW124" i="26"/>
  <c r="DV124" i="26"/>
  <c r="DU124" i="26"/>
  <c r="DT124" i="26"/>
  <c r="DS124" i="26"/>
  <c r="DR124" i="26"/>
  <c r="DQ124" i="26"/>
  <c r="DP124" i="26"/>
  <c r="DO124" i="26"/>
  <c r="DN124" i="26"/>
  <c r="DM124" i="26"/>
  <c r="DL124" i="26"/>
  <c r="DK124" i="26"/>
  <c r="DJ124" i="26"/>
  <c r="DI124" i="26"/>
  <c r="DH124" i="26"/>
  <c r="DG124" i="26"/>
  <c r="DF124" i="26"/>
  <c r="DE124" i="26"/>
  <c r="DD124" i="26"/>
  <c r="DC124" i="26"/>
  <c r="DB124" i="26"/>
  <c r="DA124" i="26"/>
  <c r="CZ124" i="26"/>
  <c r="CY124" i="26"/>
  <c r="CW124" i="26"/>
  <c r="CV124" i="26"/>
  <c r="CU124" i="26"/>
  <c r="CT124" i="26"/>
  <c r="CS124" i="26"/>
  <c r="CR124" i="26"/>
  <c r="CP124" i="26"/>
  <c r="CO124" i="26"/>
  <c r="CN124" i="26"/>
  <c r="CM124" i="26"/>
  <c r="CL124" i="26"/>
  <c r="CK124" i="26"/>
  <c r="CJ124" i="26"/>
  <c r="CI124" i="26"/>
  <c r="CH124" i="26"/>
  <c r="CG124" i="26"/>
  <c r="CF124" i="26"/>
  <c r="CE124" i="26"/>
  <c r="CD124" i="26"/>
  <c r="CC124" i="26"/>
  <c r="CB124" i="26"/>
  <c r="CA124" i="26"/>
  <c r="BZ124" i="26"/>
  <c r="BY124" i="26"/>
  <c r="BX124" i="26"/>
  <c r="BW124" i="26"/>
  <c r="BV124" i="26"/>
  <c r="BU124" i="26"/>
  <c r="BT124" i="26"/>
  <c r="BS124" i="26"/>
  <c r="BR124" i="26"/>
  <c r="BQ124" i="26"/>
  <c r="BP124" i="26"/>
  <c r="BO124" i="26"/>
  <c r="BN124" i="26"/>
  <c r="BM124" i="26"/>
  <c r="BL124" i="26"/>
  <c r="BK124" i="26"/>
  <c r="BH124" i="26"/>
  <c r="BG124" i="26"/>
  <c r="BF124" i="26"/>
  <c r="BE124" i="26"/>
  <c r="BD124" i="26"/>
  <c r="BC124" i="26"/>
  <c r="BB124" i="26"/>
  <c r="BA124" i="26"/>
  <c r="AZ124" i="26"/>
  <c r="AY124" i="26"/>
  <c r="AX124" i="26"/>
  <c r="AW124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AK124" i="26"/>
  <c r="AJ124" i="26"/>
  <c r="AI124" i="26"/>
  <c r="AH124" i="26"/>
  <c r="AG124" i="26"/>
  <c r="AF124" i="26"/>
  <c r="AF165" i="26" s="1"/>
  <c r="AD124" i="26"/>
  <c r="AD165" i="26" s="1"/>
  <c r="AB124" i="26"/>
  <c r="AB165" i="26" s="1"/>
  <c r="Z124" i="26"/>
  <c r="Z165" i="26" s="1"/>
  <c r="X124" i="26"/>
  <c r="X165" i="26" s="1"/>
  <c r="V124" i="26"/>
  <c r="V165" i="26" s="1"/>
  <c r="T124" i="26"/>
  <c r="T165" i="26" s="1"/>
  <c r="R124" i="26"/>
  <c r="R165" i="26" s="1"/>
  <c r="P124" i="26"/>
  <c r="P165" i="26" s="1"/>
  <c r="N124" i="26"/>
  <c r="N165" i="26" s="1"/>
  <c r="D124" i="26"/>
  <c r="D165" i="26" s="1"/>
  <c r="D209" i="26" s="1"/>
  <c r="HF123" i="26"/>
  <c r="HE123" i="26"/>
  <c r="HD123" i="26"/>
  <c r="HC123" i="26"/>
  <c r="HB123" i="26"/>
  <c r="HA123" i="26"/>
  <c r="GZ123" i="26"/>
  <c r="GY123" i="26"/>
  <c r="GX123" i="26"/>
  <c r="GW123" i="26"/>
  <c r="GV123" i="26"/>
  <c r="GU123" i="26"/>
  <c r="GT123" i="26"/>
  <c r="GS123" i="26"/>
  <c r="GR123" i="26"/>
  <c r="GQ123" i="26"/>
  <c r="GP123" i="26"/>
  <c r="GO123" i="26"/>
  <c r="GN123" i="26"/>
  <c r="GM123" i="26"/>
  <c r="GL123" i="26"/>
  <c r="GK123" i="26"/>
  <c r="GJ123" i="26"/>
  <c r="GI123" i="26"/>
  <c r="GH123" i="26"/>
  <c r="GG123" i="26"/>
  <c r="GF123" i="26"/>
  <c r="GE123" i="26"/>
  <c r="GD123" i="26"/>
  <c r="GC123" i="26"/>
  <c r="GB123" i="26"/>
  <c r="GA123" i="26"/>
  <c r="FZ123" i="26"/>
  <c r="FY123" i="26"/>
  <c r="FX123" i="26"/>
  <c r="FW123" i="26"/>
  <c r="FV123" i="26"/>
  <c r="FU123" i="26"/>
  <c r="FT123" i="26"/>
  <c r="FS123" i="26"/>
  <c r="FR123" i="26"/>
  <c r="FQ123" i="26"/>
  <c r="FP123" i="26"/>
  <c r="FO123" i="26"/>
  <c r="FN123" i="26"/>
  <c r="FM123" i="26"/>
  <c r="FL123" i="26"/>
  <c r="FK123" i="26"/>
  <c r="FJ123" i="26"/>
  <c r="FI123" i="26"/>
  <c r="FH123" i="26"/>
  <c r="FG123" i="26"/>
  <c r="FF123" i="26"/>
  <c r="FE123" i="26"/>
  <c r="FD123" i="26"/>
  <c r="FC123" i="26"/>
  <c r="FB123" i="26"/>
  <c r="FA123" i="26"/>
  <c r="EZ123" i="26"/>
  <c r="EY123" i="26"/>
  <c r="EX123" i="26"/>
  <c r="EW123" i="26"/>
  <c r="EV123" i="26"/>
  <c r="J123" i="26" s="1"/>
  <c r="J164" i="26" s="1"/>
  <c r="EU123" i="26"/>
  <c r="ET123" i="26"/>
  <c r="EQ123" i="26"/>
  <c r="EO123" i="26"/>
  <c r="EN123" i="26"/>
  <c r="EM123" i="26"/>
  <c r="EK123" i="26"/>
  <c r="EI123" i="26"/>
  <c r="EH123" i="26"/>
  <c r="EG123" i="26"/>
  <c r="EF123" i="26"/>
  <c r="EE123" i="26"/>
  <c r="ED123" i="26"/>
  <c r="EC123" i="26"/>
  <c r="EB123" i="26"/>
  <c r="EA123" i="26"/>
  <c r="DZ123" i="26"/>
  <c r="DY123" i="26"/>
  <c r="DX123" i="26"/>
  <c r="DW123" i="26"/>
  <c r="DV123" i="26"/>
  <c r="DU123" i="26"/>
  <c r="DT123" i="26"/>
  <c r="DS123" i="26"/>
  <c r="DR123" i="26"/>
  <c r="DQ123" i="26"/>
  <c r="DP123" i="26"/>
  <c r="DO123" i="26"/>
  <c r="DN123" i="26"/>
  <c r="DM123" i="26"/>
  <c r="DL123" i="26"/>
  <c r="DK123" i="26"/>
  <c r="DJ123" i="26"/>
  <c r="DI123" i="26"/>
  <c r="DH123" i="26"/>
  <c r="DG123" i="26"/>
  <c r="DF123" i="26"/>
  <c r="DE123" i="26"/>
  <c r="DD123" i="26"/>
  <c r="DC123" i="26"/>
  <c r="DB123" i="26"/>
  <c r="DA123" i="26"/>
  <c r="CZ123" i="26"/>
  <c r="CY123" i="26"/>
  <c r="CW123" i="26"/>
  <c r="CV123" i="26"/>
  <c r="CU123" i="26"/>
  <c r="CT123" i="26"/>
  <c r="CS123" i="26"/>
  <c r="CR123" i="26"/>
  <c r="CP123" i="26"/>
  <c r="CO123" i="26"/>
  <c r="CN123" i="26"/>
  <c r="CM123" i="26"/>
  <c r="CL123" i="26"/>
  <c r="CK123" i="26"/>
  <c r="CJ123" i="26"/>
  <c r="CI123" i="26"/>
  <c r="CH123" i="26"/>
  <c r="CG123" i="26"/>
  <c r="CF123" i="26"/>
  <c r="CE123" i="26"/>
  <c r="CD123" i="26"/>
  <c r="CC123" i="26"/>
  <c r="CB123" i="26"/>
  <c r="CA123" i="26"/>
  <c r="BZ123" i="26"/>
  <c r="BY123" i="26"/>
  <c r="BX123" i="26"/>
  <c r="BW123" i="26"/>
  <c r="BV123" i="26"/>
  <c r="BU123" i="26"/>
  <c r="BT123" i="26"/>
  <c r="BS123" i="26"/>
  <c r="BR123" i="26"/>
  <c r="BQ123" i="26"/>
  <c r="BP123" i="26"/>
  <c r="BO123" i="26"/>
  <c r="BN123" i="26"/>
  <c r="BM123" i="26"/>
  <c r="BL123" i="26"/>
  <c r="BK123" i="26"/>
  <c r="BH123" i="26"/>
  <c r="BG123" i="26"/>
  <c r="BF123" i="26"/>
  <c r="BE123" i="26"/>
  <c r="BD123" i="26"/>
  <c r="BC123" i="26"/>
  <c r="BB123" i="26"/>
  <c r="BA123" i="26"/>
  <c r="AZ123" i="26"/>
  <c r="AY123" i="26"/>
  <c r="AX123" i="26"/>
  <c r="AW123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AK123" i="26"/>
  <c r="AJ123" i="26"/>
  <c r="AI123" i="26"/>
  <c r="AH123" i="26"/>
  <c r="AG123" i="26"/>
  <c r="AF123" i="26"/>
  <c r="AF164" i="26" s="1"/>
  <c r="AD123" i="26"/>
  <c r="AD164" i="26" s="1"/>
  <c r="AB123" i="26"/>
  <c r="AB164" i="26" s="1"/>
  <c r="Z123" i="26"/>
  <c r="Z164" i="26" s="1"/>
  <c r="X123" i="26"/>
  <c r="X164" i="26" s="1"/>
  <c r="V123" i="26"/>
  <c r="V164" i="26" s="1"/>
  <c r="T123" i="26"/>
  <c r="T164" i="26" s="1"/>
  <c r="R123" i="26"/>
  <c r="R164" i="26" s="1"/>
  <c r="P123" i="26"/>
  <c r="P164" i="26" s="1"/>
  <c r="N123" i="26"/>
  <c r="N164" i="26" s="1"/>
  <c r="I123" i="26"/>
  <c r="I164" i="26" s="1"/>
  <c r="C164" i="26" s="1"/>
  <c r="D123" i="26"/>
  <c r="D164" i="26" s="1"/>
  <c r="D208" i="26" s="1"/>
  <c r="HF122" i="26"/>
  <c r="HE122" i="26"/>
  <c r="HD122" i="26"/>
  <c r="HC122" i="26"/>
  <c r="HB122" i="26"/>
  <c r="HA122" i="26"/>
  <c r="GZ122" i="26"/>
  <c r="GY122" i="26"/>
  <c r="GX122" i="26"/>
  <c r="GW122" i="26"/>
  <c r="GV122" i="26"/>
  <c r="GU122" i="26"/>
  <c r="GT122" i="26"/>
  <c r="GS122" i="26"/>
  <c r="GR122" i="26"/>
  <c r="GQ122" i="26"/>
  <c r="GP122" i="26"/>
  <c r="GO122" i="26"/>
  <c r="GN122" i="26"/>
  <c r="GM122" i="26"/>
  <c r="GL122" i="26"/>
  <c r="GK122" i="26"/>
  <c r="GJ122" i="26"/>
  <c r="GI122" i="26"/>
  <c r="GH122" i="26"/>
  <c r="GG122" i="26"/>
  <c r="GF122" i="26"/>
  <c r="GE122" i="26"/>
  <c r="GD122" i="26"/>
  <c r="GC122" i="26"/>
  <c r="GB122" i="26"/>
  <c r="GA122" i="26"/>
  <c r="FZ122" i="26"/>
  <c r="FY122" i="26"/>
  <c r="FX122" i="26"/>
  <c r="FW122" i="26"/>
  <c r="FV122" i="26"/>
  <c r="FU122" i="26"/>
  <c r="FT122" i="26"/>
  <c r="FS122" i="26"/>
  <c r="FR122" i="26"/>
  <c r="FQ122" i="26"/>
  <c r="FP122" i="26"/>
  <c r="FO122" i="26"/>
  <c r="FN122" i="26"/>
  <c r="FM122" i="26"/>
  <c r="FL122" i="26"/>
  <c r="FK122" i="26"/>
  <c r="FJ122" i="26"/>
  <c r="FI122" i="26"/>
  <c r="FH122" i="26"/>
  <c r="FG122" i="26"/>
  <c r="FF122" i="26"/>
  <c r="FE122" i="26"/>
  <c r="FD122" i="26"/>
  <c r="FC122" i="26"/>
  <c r="FB122" i="26"/>
  <c r="FA122" i="26"/>
  <c r="EZ122" i="26"/>
  <c r="EY122" i="26"/>
  <c r="EX122" i="26"/>
  <c r="EW122" i="26"/>
  <c r="EV122" i="26"/>
  <c r="EU122" i="26"/>
  <c r="ET122" i="26"/>
  <c r="ES122" i="26"/>
  <c r="EQ122" i="26"/>
  <c r="EO122" i="26"/>
  <c r="EN122" i="26"/>
  <c r="EM122" i="26"/>
  <c r="EK122" i="26"/>
  <c r="EI122" i="26"/>
  <c r="EH122" i="26"/>
  <c r="EG122" i="26"/>
  <c r="EF122" i="26"/>
  <c r="EE122" i="26"/>
  <c r="ED122" i="26"/>
  <c r="EC122" i="26"/>
  <c r="EB122" i="26"/>
  <c r="EA122" i="26"/>
  <c r="DZ122" i="26"/>
  <c r="DY122" i="26"/>
  <c r="DX122" i="26"/>
  <c r="DW122" i="26"/>
  <c r="DV122" i="26"/>
  <c r="DU122" i="26"/>
  <c r="DT122" i="26"/>
  <c r="DS122" i="26"/>
  <c r="DR122" i="26"/>
  <c r="DQ122" i="26"/>
  <c r="DP122" i="26"/>
  <c r="DO122" i="26"/>
  <c r="DN122" i="26"/>
  <c r="DM122" i="26"/>
  <c r="DL122" i="26"/>
  <c r="DK122" i="26"/>
  <c r="DJ122" i="26"/>
  <c r="DI122" i="26"/>
  <c r="DH122" i="26"/>
  <c r="DG122" i="26"/>
  <c r="DF122" i="26"/>
  <c r="DE122" i="26"/>
  <c r="DD122" i="26"/>
  <c r="DC122" i="26"/>
  <c r="DB122" i="26"/>
  <c r="DA122" i="26"/>
  <c r="CZ122" i="26"/>
  <c r="CY122" i="26"/>
  <c r="CW122" i="26"/>
  <c r="CV122" i="26"/>
  <c r="CU122" i="26"/>
  <c r="CT122" i="26"/>
  <c r="CS122" i="26"/>
  <c r="CR122" i="26"/>
  <c r="CP122" i="26"/>
  <c r="CO122" i="26"/>
  <c r="CN122" i="26"/>
  <c r="CM122" i="26"/>
  <c r="CL122" i="26"/>
  <c r="CK122" i="26"/>
  <c r="CJ122" i="26"/>
  <c r="CI122" i="26"/>
  <c r="CH122" i="26"/>
  <c r="CG122" i="26"/>
  <c r="CF122" i="26"/>
  <c r="CE122" i="26"/>
  <c r="CD122" i="26"/>
  <c r="CC122" i="26"/>
  <c r="CB122" i="26"/>
  <c r="CA122" i="26"/>
  <c r="BZ122" i="26"/>
  <c r="BY122" i="26"/>
  <c r="BX122" i="26"/>
  <c r="BW122" i="26"/>
  <c r="BV122" i="26"/>
  <c r="BU122" i="26"/>
  <c r="BT122" i="26"/>
  <c r="BS122" i="26"/>
  <c r="BR122" i="26"/>
  <c r="BQ122" i="26"/>
  <c r="BP122" i="26"/>
  <c r="BO122" i="26"/>
  <c r="BN122" i="26"/>
  <c r="BM122" i="26"/>
  <c r="BL122" i="26"/>
  <c r="BK122" i="26"/>
  <c r="BH122" i="26"/>
  <c r="BG122" i="26"/>
  <c r="BF122" i="26"/>
  <c r="BE122" i="26"/>
  <c r="BD122" i="26"/>
  <c r="BC122" i="26"/>
  <c r="BB122" i="26"/>
  <c r="BA122" i="26"/>
  <c r="AZ122" i="26"/>
  <c r="AY122" i="26"/>
  <c r="AX122" i="26"/>
  <c r="AW122" i="26"/>
  <c r="AV122" i="26"/>
  <c r="AU122" i="26"/>
  <c r="AT122" i="26"/>
  <c r="AS122" i="26"/>
  <c r="AR122" i="26"/>
  <c r="AQ122" i="26"/>
  <c r="AP122" i="26"/>
  <c r="AO122" i="26"/>
  <c r="AN122" i="26"/>
  <c r="AM122" i="26"/>
  <c r="AL122" i="26"/>
  <c r="AK122" i="26"/>
  <c r="AJ122" i="26"/>
  <c r="AI122" i="26"/>
  <c r="AH122" i="26"/>
  <c r="AG122" i="26"/>
  <c r="AF122" i="26"/>
  <c r="AF163" i="26" s="1"/>
  <c r="AD122" i="26"/>
  <c r="AD163" i="26" s="1"/>
  <c r="AB122" i="26"/>
  <c r="AB163" i="26" s="1"/>
  <c r="Z122" i="26"/>
  <c r="Z163" i="26" s="1"/>
  <c r="X122" i="26"/>
  <c r="X163" i="26" s="1"/>
  <c r="V122" i="26"/>
  <c r="V163" i="26" s="1"/>
  <c r="T122" i="26"/>
  <c r="T163" i="26" s="1"/>
  <c r="R122" i="26"/>
  <c r="R163" i="26" s="1"/>
  <c r="P122" i="26"/>
  <c r="P163" i="26" s="1"/>
  <c r="N122" i="26"/>
  <c r="N163" i="26" s="1"/>
  <c r="K122" i="26"/>
  <c r="K163" i="26" s="1"/>
  <c r="I122" i="26"/>
  <c r="I163" i="26" s="1"/>
  <c r="C163" i="26" s="1"/>
  <c r="D122" i="26"/>
  <c r="D163" i="26" s="1"/>
  <c r="D207" i="26" s="1"/>
  <c r="HF121" i="26"/>
  <c r="HE121" i="26"/>
  <c r="HD121" i="26"/>
  <c r="HC121" i="26"/>
  <c r="HB121" i="26"/>
  <c r="HA121" i="26"/>
  <c r="GZ121" i="26"/>
  <c r="GY121" i="26"/>
  <c r="GX121" i="26"/>
  <c r="GW121" i="26"/>
  <c r="GV121" i="26"/>
  <c r="GU121" i="26"/>
  <c r="GT121" i="26"/>
  <c r="GS121" i="26"/>
  <c r="GR121" i="26"/>
  <c r="GQ121" i="26"/>
  <c r="GP121" i="26"/>
  <c r="GO121" i="26"/>
  <c r="GN121" i="26"/>
  <c r="GM121" i="26"/>
  <c r="GL121" i="26"/>
  <c r="GK121" i="26"/>
  <c r="GJ121" i="26"/>
  <c r="GI121" i="26"/>
  <c r="GH121" i="26"/>
  <c r="GG121" i="26"/>
  <c r="GF121" i="26"/>
  <c r="GE121" i="26"/>
  <c r="GD121" i="26"/>
  <c r="GC121" i="26"/>
  <c r="GB121" i="26"/>
  <c r="GA121" i="26"/>
  <c r="FZ121" i="26"/>
  <c r="FY121" i="26"/>
  <c r="FX121" i="26"/>
  <c r="FW121" i="26"/>
  <c r="FV121" i="26"/>
  <c r="FU121" i="26"/>
  <c r="FT121" i="26"/>
  <c r="FS121" i="26"/>
  <c r="FR121" i="26"/>
  <c r="FQ121" i="26"/>
  <c r="FP121" i="26"/>
  <c r="FO121" i="26"/>
  <c r="FN121" i="26"/>
  <c r="FM121" i="26"/>
  <c r="FL121" i="26"/>
  <c r="FK121" i="26"/>
  <c r="FJ121" i="26"/>
  <c r="FI121" i="26"/>
  <c r="FH121" i="26"/>
  <c r="FG121" i="26"/>
  <c r="FF121" i="26"/>
  <c r="FE121" i="26"/>
  <c r="FD121" i="26"/>
  <c r="FC121" i="26"/>
  <c r="FB121" i="26"/>
  <c r="FA121" i="26"/>
  <c r="EZ121" i="26"/>
  <c r="EY121" i="26"/>
  <c r="EX121" i="26"/>
  <c r="EW121" i="26"/>
  <c r="EV121" i="26"/>
  <c r="EU121" i="26"/>
  <c r="ET121" i="26"/>
  <c r="ES121" i="26"/>
  <c r="EQ121" i="26"/>
  <c r="EO121" i="26"/>
  <c r="EN121" i="26"/>
  <c r="EM121" i="26"/>
  <c r="EK121" i="26"/>
  <c r="EI121" i="26"/>
  <c r="EH121" i="26"/>
  <c r="EG121" i="26"/>
  <c r="EF121" i="26"/>
  <c r="EE121" i="26"/>
  <c r="ED121" i="26"/>
  <c r="EC121" i="26"/>
  <c r="EB121" i="26"/>
  <c r="EA121" i="26"/>
  <c r="DZ121" i="26"/>
  <c r="DY121" i="26"/>
  <c r="DX121" i="26"/>
  <c r="DW121" i="26"/>
  <c r="DV121" i="26"/>
  <c r="DU121" i="26"/>
  <c r="DT121" i="26"/>
  <c r="DS121" i="26"/>
  <c r="DR121" i="26"/>
  <c r="DQ121" i="26"/>
  <c r="DP121" i="26"/>
  <c r="DO121" i="26"/>
  <c r="DN121" i="26"/>
  <c r="DM121" i="26"/>
  <c r="DL121" i="26"/>
  <c r="DK121" i="26"/>
  <c r="DJ121" i="26"/>
  <c r="DI121" i="26"/>
  <c r="DH121" i="26"/>
  <c r="DG121" i="26"/>
  <c r="DF121" i="26"/>
  <c r="DE121" i="26"/>
  <c r="DD121" i="26"/>
  <c r="DC121" i="26"/>
  <c r="DB121" i="26"/>
  <c r="DA121" i="26"/>
  <c r="CZ121" i="26"/>
  <c r="CY121" i="26"/>
  <c r="CW121" i="26"/>
  <c r="CV121" i="26"/>
  <c r="CU121" i="26"/>
  <c r="CT121" i="26"/>
  <c r="CS121" i="26"/>
  <c r="CR121" i="26"/>
  <c r="CP121" i="26"/>
  <c r="CO121" i="26"/>
  <c r="CN121" i="26"/>
  <c r="CM121" i="26"/>
  <c r="CL121" i="26"/>
  <c r="CK121" i="26"/>
  <c r="CJ121" i="26"/>
  <c r="CI121" i="26"/>
  <c r="CH121" i="26"/>
  <c r="CG121" i="26"/>
  <c r="CF121" i="26"/>
  <c r="CE121" i="26"/>
  <c r="CD121" i="26"/>
  <c r="CC121" i="26"/>
  <c r="CB121" i="26"/>
  <c r="CA121" i="26"/>
  <c r="BZ121" i="26"/>
  <c r="BY121" i="26"/>
  <c r="BX121" i="26"/>
  <c r="BW121" i="26"/>
  <c r="BV121" i="26"/>
  <c r="BU121" i="26"/>
  <c r="BT121" i="26"/>
  <c r="BS121" i="26"/>
  <c r="BR121" i="26"/>
  <c r="BQ121" i="26"/>
  <c r="BP121" i="26"/>
  <c r="BO121" i="26"/>
  <c r="BN121" i="26"/>
  <c r="BM121" i="26"/>
  <c r="BL121" i="26"/>
  <c r="BK121" i="26"/>
  <c r="BH121" i="26"/>
  <c r="BG121" i="26"/>
  <c r="BF121" i="26"/>
  <c r="BE121" i="26"/>
  <c r="BD121" i="26"/>
  <c r="BC121" i="26"/>
  <c r="BB121" i="26"/>
  <c r="BA121" i="26"/>
  <c r="AZ121" i="26"/>
  <c r="AY121" i="26"/>
  <c r="AX121" i="26"/>
  <c r="AW121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AK121" i="26"/>
  <c r="AJ121" i="26"/>
  <c r="AI121" i="26"/>
  <c r="AH121" i="26"/>
  <c r="AG121" i="26"/>
  <c r="AF121" i="26"/>
  <c r="AF162" i="26" s="1"/>
  <c r="AD121" i="26"/>
  <c r="AD162" i="26" s="1"/>
  <c r="AB121" i="26"/>
  <c r="AB162" i="26" s="1"/>
  <c r="Z121" i="26"/>
  <c r="Z162" i="26" s="1"/>
  <c r="X121" i="26"/>
  <c r="X162" i="26" s="1"/>
  <c r="V121" i="26"/>
  <c r="V162" i="26" s="1"/>
  <c r="T121" i="26"/>
  <c r="T162" i="26" s="1"/>
  <c r="R121" i="26"/>
  <c r="R162" i="26" s="1"/>
  <c r="P121" i="26"/>
  <c r="P162" i="26" s="1"/>
  <c r="N121" i="26"/>
  <c r="N162" i="26" s="1"/>
  <c r="I121" i="26"/>
  <c r="I162" i="26" s="1"/>
  <c r="C162" i="26" s="1"/>
  <c r="D121" i="26"/>
  <c r="D162" i="26" s="1"/>
  <c r="D206" i="26" s="1"/>
  <c r="HF120" i="26"/>
  <c r="HE120" i="26"/>
  <c r="HD120" i="26"/>
  <c r="HC120" i="26"/>
  <c r="HB120" i="26"/>
  <c r="HA120" i="26"/>
  <c r="GZ120" i="26"/>
  <c r="GY120" i="26"/>
  <c r="GX120" i="26"/>
  <c r="GW120" i="26"/>
  <c r="GV120" i="26"/>
  <c r="GU120" i="26"/>
  <c r="GT120" i="26"/>
  <c r="GS120" i="26"/>
  <c r="GR120" i="26"/>
  <c r="GQ120" i="26"/>
  <c r="GP120" i="26"/>
  <c r="GO120" i="26"/>
  <c r="GN120" i="26"/>
  <c r="GM120" i="26"/>
  <c r="GL120" i="26"/>
  <c r="GK120" i="26"/>
  <c r="GJ120" i="26"/>
  <c r="GI120" i="26"/>
  <c r="GH120" i="26"/>
  <c r="GG120" i="26"/>
  <c r="GF120" i="26"/>
  <c r="GE120" i="26"/>
  <c r="GD120" i="26"/>
  <c r="GC120" i="26"/>
  <c r="GB120" i="26"/>
  <c r="GA120" i="26"/>
  <c r="FZ120" i="26"/>
  <c r="FY120" i="26"/>
  <c r="FX120" i="26"/>
  <c r="FW120" i="26"/>
  <c r="FV120" i="26"/>
  <c r="FU120" i="26"/>
  <c r="FT120" i="26"/>
  <c r="FS120" i="26"/>
  <c r="FR120" i="26"/>
  <c r="FQ120" i="26"/>
  <c r="FP120" i="26"/>
  <c r="FO120" i="26"/>
  <c r="FN120" i="26"/>
  <c r="FM120" i="26"/>
  <c r="FL120" i="26"/>
  <c r="FK120" i="26"/>
  <c r="FJ120" i="26"/>
  <c r="FI120" i="26"/>
  <c r="FH120" i="26"/>
  <c r="FG120" i="26"/>
  <c r="FF120" i="26"/>
  <c r="FE120" i="26"/>
  <c r="FD120" i="26"/>
  <c r="FC120" i="26"/>
  <c r="FB120" i="26"/>
  <c r="FA120" i="26"/>
  <c r="EZ120" i="26"/>
  <c r="EY120" i="26"/>
  <c r="EW120" i="26"/>
  <c r="EV120" i="26"/>
  <c r="EU120" i="26"/>
  <c r="ET120" i="26"/>
  <c r="ES120" i="26"/>
  <c r="EQ120" i="26"/>
  <c r="EO120" i="26"/>
  <c r="EN120" i="26"/>
  <c r="EM120" i="26"/>
  <c r="EK120" i="26"/>
  <c r="EI120" i="26"/>
  <c r="EH120" i="26"/>
  <c r="EG120" i="26"/>
  <c r="EF120" i="26"/>
  <c r="EE120" i="26"/>
  <c r="ED120" i="26"/>
  <c r="EC120" i="26"/>
  <c r="EB120" i="26"/>
  <c r="EA120" i="26"/>
  <c r="DZ120" i="26"/>
  <c r="DY120" i="26"/>
  <c r="DX120" i="26"/>
  <c r="DW120" i="26"/>
  <c r="DV120" i="26"/>
  <c r="DU120" i="26"/>
  <c r="DT120" i="26"/>
  <c r="DS120" i="26"/>
  <c r="DR120" i="26"/>
  <c r="DQ120" i="26"/>
  <c r="DP120" i="26"/>
  <c r="DO120" i="26"/>
  <c r="DN120" i="26"/>
  <c r="DM120" i="26"/>
  <c r="DL120" i="26"/>
  <c r="DK120" i="26"/>
  <c r="DJ120" i="26"/>
  <c r="DI120" i="26"/>
  <c r="DH120" i="26"/>
  <c r="DG120" i="26"/>
  <c r="DF120" i="26"/>
  <c r="DE120" i="26"/>
  <c r="DD120" i="26"/>
  <c r="DC120" i="26"/>
  <c r="DB120" i="26"/>
  <c r="DA120" i="26"/>
  <c r="CZ120" i="26"/>
  <c r="CY120" i="26"/>
  <c r="CW120" i="26"/>
  <c r="CV120" i="26"/>
  <c r="CU120" i="26"/>
  <c r="CT120" i="26"/>
  <c r="CS120" i="26"/>
  <c r="CR120" i="26"/>
  <c r="CP120" i="26"/>
  <c r="CO120" i="26"/>
  <c r="CN120" i="26"/>
  <c r="CM120" i="26"/>
  <c r="CL120" i="26"/>
  <c r="CK120" i="26"/>
  <c r="CJ120" i="26"/>
  <c r="CI120" i="26"/>
  <c r="CH120" i="26"/>
  <c r="CG120" i="26"/>
  <c r="CF120" i="26"/>
  <c r="CE120" i="26"/>
  <c r="CD120" i="26"/>
  <c r="CC120" i="26"/>
  <c r="CB120" i="26"/>
  <c r="CA120" i="26"/>
  <c r="BZ120" i="26"/>
  <c r="BY120" i="26"/>
  <c r="BX120" i="26"/>
  <c r="BW120" i="26"/>
  <c r="BV120" i="26"/>
  <c r="BU120" i="26"/>
  <c r="BT120" i="26"/>
  <c r="BS120" i="26"/>
  <c r="BR120" i="26"/>
  <c r="BQ120" i="26"/>
  <c r="BP120" i="26"/>
  <c r="BO120" i="26"/>
  <c r="BN120" i="26"/>
  <c r="BM120" i="26"/>
  <c r="BL120" i="26"/>
  <c r="BK120" i="26"/>
  <c r="BH120" i="26"/>
  <c r="BG120" i="26"/>
  <c r="BF120" i="26"/>
  <c r="BE120" i="26"/>
  <c r="BD120" i="26"/>
  <c r="BC120" i="26"/>
  <c r="BB120" i="26"/>
  <c r="BA120" i="26"/>
  <c r="AZ120" i="26"/>
  <c r="AY120" i="26"/>
  <c r="AX120" i="26"/>
  <c r="AW120" i="26"/>
  <c r="AV120" i="26"/>
  <c r="AU120" i="26"/>
  <c r="AT120" i="26"/>
  <c r="AS120" i="26"/>
  <c r="AR120" i="26"/>
  <c r="AQ120" i="26"/>
  <c r="AP120" i="26"/>
  <c r="AO120" i="26"/>
  <c r="AN120" i="26"/>
  <c r="AM120" i="26"/>
  <c r="AL120" i="26"/>
  <c r="AK120" i="26"/>
  <c r="AJ120" i="26"/>
  <c r="AI120" i="26"/>
  <c r="AH120" i="26"/>
  <c r="AG120" i="26"/>
  <c r="AF120" i="26"/>
  <c r="AF161" i="26" s="1"/>
  <c r="AD120" i="26"/>
  <c r="AD161" i="26" s="1"/>
  <c r="AB120" i="26"/>
  <c r="AB161" i="26" s="1"/>
  <c r="Z120" i="26"/>
  <c r="Z161" i="26" s="1"/>
  <c r="X120" i="26"/>
  <c r="X161" i="26" s="1"/>
  <c r="V120" i="26"/>
  <c r="V161" i="26" s="1"/>
  <c r="T120" i="26"/>
  <c r="T161" i="26" s="1"/>
  <c r="R120" i="26"/>
  <c r="R161" i="26" s="1"/>
  <c r="P120" i="26"/>
  <c r="P161" i="26" s="1"/>
  <c r="N120" i="26"/>
  <c r="N161" i="26" s="1"/>
  <c r="I120" i="26"/>
  <c r="I161" i="26" s="1"/>
  <c r="C161" i="26" s="1"/>
  <c r="D120" i="26"/>
  <c r="D161" i="26" s="1"/>
  <c r="D205" i="26" s="1"/>
  <c r="HF119" i="26"/>
  <c r="HE119" i="26"/>
  <c r="HD119" i="26"/>
  <c r="HC119" i="26"/>
  <c r="HB119" i="26"/>
  <c r="HA119" i="26"/>
  <c r="GZ119" i="26"/>
  <c r="GY119" i="26"/>
  <c r="GX119" i="26"/>
  <c r="GW119" i="26"/>
  <c r="GV119" i="26"/>
  <c r="GU119" i="26"/>
  <c r="GT119" i="26"/>
  <c r="GS119" i="26"/>
  <c r="GR119" i="26"/>
  <c r="GQ119" i="26"/>
  <c r="GP119" i="26"/>
  <c r="GO119" i="26"/>
  <c r="GN119" i="26"/>
  <c r="GM119" i="26"/>
  <c r="GL119" i="26"/>
  <c r="GK119" i="26"/>
  <c r="GJ119" i="26"/>
  <c r="GI119" i="26"/>
  <c r="GH119" i="26"/>
  <c r="GG119" i="26"/>
  <c r="GF119" i="26"/>
  <c r="GE119" i="26"/>
  <c r="GD119" i="26"/>
  <c r="GC119" i="26"/>
  <c r="GB119" i="26"/>
  <c r="GA119" i="26"/>
  <c r="FZ119" i="26"/>
  <c r="FY119" i="26"/>
  <c r="FX119" i="26"/>
  <c r="FW119" i="26"/>
  <c r="FV119" i="26"/>
  <c r="FU119" i="26"/>
  <c r="FT119" i="26"/>
  <c r="FS119" i="26"/>
  <c r="FR119" i="26"/>
  <c r="FQ119" i="26"/>
  <c r="FP119" i="26"/>
  <c r="FO119" i="26"/>
  <c r="FN119" i="26"/>
  <c r="FM119" i="26"/>
  <c r="FL119" i="26"/>
  <c r="FK119" i="26"/>
  <c r="FJ119" i="26"/>
  <c r="FI119" i="26"/>
  <c r="FH119" i="26"/>
  <c r="FG119" i="26"/>
  <c r="FF119" i="26"/>
  <c r="FE119" i="26"/>
  <c r="FD119" i="26"/>
  <c r="FC119" i="26"/>
  <c r="FB119" i="26"/>
  <c r="EZ119" i="26"/>
  <c r="EY119" i="26"/>
  <c r="EX119" i="26"/>
  <c r="EW119" i="26"/>
  <c r="EV119" i="26"/>
  <c r="EU119" i="26"/>
  <c r="ET119" i="26"/>
  <c r="ES119" i="26"/>
  <c r="EQ119" i="26"/>
  <c r="EO119" i="26"/>
  <c r="EN119" i="26"/>
  <c r="EM119" i="26"/>
  <c r="EK119" i="26"/>
  <c r="EI119" i="26"/>
  <c r="EH119" i="26"/>
  <c r="EG119" i="26"/>
  <c r="EF119" i="26"/>
  <c r="EE119" i="26"/>
  <c r="ED119" i="26"/>
  <c r="EC119" i="26"/>
  <c r="EB119" i="26"/>
  <c r="EA119" i="26"/>
  <c r="DZ119" i="26"/>
  <c r="DY119" i="26"/>
  <c r="DX119" i="26"/>
  <c r="DW119" i="26"/>
  <c r="DV119" i="26"/>
  <c r="DU119" i="26"/>
  <c r="DT119" i="26"/>
  <c r="DS119" i="26"/>
  <c r="DR119" i="26"/>
  <c r="DQ119" i="26"/>
  <c r="DP119" i="26"/>
  <c r="DO119" i="26"/>
  <c r="DN119" i="26"/>
  <c r="DM119" i="26"/>
  <c r="DL119" i="26"/>
  <c r="DK119" i="26"/>
  <c r="DJ119" i="26"/>
  <c r="DI119" i="26"/>
  <c r="DH119" i="26"/>
  <c r="DG119" i="26"/>
  <c r="DF119" i="26"/>
  <c r="DE119" i="26"/>
  <c r="DD119" i="26"/>
  <c r="DC119" i="26"/>
  <c r="DB119" i="26"/>
  <c r="DA119" i="26"/>
  <c r="CZ119" i="26"/>
  <c r="CY119" i="26"/>
  <c r="CW119" i="26"/>
  <c r="CV119" i="26"/>
  <c r="CU119" i="26"/>
  <c r="CT119" i="26"/>
  <c r="CS119" i="26"/>
  <c r="CR119" i="26"/>
  <c r="CP119" i="26"/>
  <c r="CO119" i="26"/>
  <c r="CN119" i="26"/>
  <c r="CM119" i="26"/>
  <c r="CL119" i="26"/>
  <c r="CK119" i="26"/>
  <c r="CJ119" i="26"/>
  <c r="CI119" i="26"/>
  <c r="CH119" i="26"/>
  <c r="CG119" i="26"/>
  <c r="CF119" i="26"/>
  <c r="CE119" i="26"/>
  <c r="CD119" i="26"/>
  <c r="CC119" i="26"/>
  <c r="CB119" i="26"/>
  <c r="CA119" i="26"/>
  <c r="BZ119" i="26"/>
  <c r="BY119" i="26"/>
  <c r="BX119" i="26"/>
  <c r="BW119" i="26"/>
  <c r="BV119" i="26"/>
  <c r="BU119" i="26"/>
  <c r="BT119" i="26"/>
  <c r="BS119" i="26"/>
  <c r="BR119" i="26"/>
  <c r="BQ119" i="26"/>
  <c r="BP119" i="26"/>
  <c r="BO119" i="26"/>
  <c r="BN119" i="26"/>
  <c r="BM119" i="26"/>
  <c r="BL119" i="26"/>
  <c r="BK119" i="26"/>
  <c r="BH119" i="26"/>
  <c r="BG119" i="26"/>
  <c r="BF119" i="26"/>
  <c r="BE119" i="26"/>
  <c r="BD119" i="26"/>
  <c r="BC119" i="26"/>
  <c r="BB119" i="26"/>
  <c r="BA119" i="26"/>
  <c r="AZ119" i="26"/>
  <c r="AY119" i="26"/>
  <c r="AX119" i="26"/>
  <c r="AW119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AK119" i="26"/>
  <c r="AJ119" i="26"/>
  <c r="AI119" i="26"/>
  <c r="AH119" i="26"/>
  <c r="AG119" i="26"/>
  <c r="AF119" i="26"/>
  <c r="AE119" i="26"/>
  <c r="AD119" i="26"/>
  <c r="AC119" i="26"/>
  <c r="AB119" i="26"/>
  <c r="Z119" i="26"/>
  <c r="Y119" i="26"/>
  <c r="X119" i="26"/>
  <c r="V119" i="26"/>
  <c r="T119" i="26"/>
  <c r="R119" i="26"/>
  <c r="P119" i="26"/>
  <c r="N119" i="26"/>
  <c r="D119" i="26"/>
  <c r="D160" i="26" s="1"/>
  <c r="D204" i="26" s="1"/>
  <c r="HF118" i="26"/>
  <c r="HE118" i="26"/>
  <c r="HD118" i="26"/>
  <c r="HC118" i="26"/>
  <c r="HB118" i="26"/>
  <c r="HA118" i="26"/>
  <c r="GZ118" i="26"/>
  <c r="GY118" i="26"/>
  <c r="GX118" i="26"/>
  <c r="GW118" i="26"/>
  <c r="GV118" i="26"/>
  <c r="GU118" i="26"/>
  <c r="GT118" i="26"/>
  <c r="GS118" i="26"/>
  <c r="GR118" i="26"/>
  <c r="GQ118" i="26"/>
  <c r="GP118" i="26"/>
  <c r="GO118" i="26"/>
  <c r="GN118" i="26"/>
  <c r="GM118" i="26"/>
  <c r="GL118" i="26"/>
  <c r="GK118" i="26"/>
  <c r="GJ118" i="26"/>
  <c r="GI118" i="26"/>
  <c r="GH118" i="26"/>
  <c r="GG118" i="26"/>
  <c r="GF118" i="26"/>
  <c r="GE118" i="26"/>
  <c r="GD118" i="26"/>
  <c r="GC118" i="26"/>
  <c r="GB118" i="26"/>
  <c r="GA118" i="26"/>
  <c r="FZ118" i="26"/>
  <c r="FY118" i="26"/>
  <c r="FX118" i="26"/>
  <c r="FW118" i="26"/>
  <c r="FV118" i="26"/>
  <c r="FU118" i="26"/>
  <c r="FT118" i="26"/>
  <c r="FS118" i="26"/>
  <c r="FR118" i="26"/>
  <c r="FQ118" i="26"/>
  <c r="FP118" i="26"/>
  <c r="FO118" i="26"/>
  <c r="FN118" i="26"/>
  <c r="FM118" i="26"/>
  <c r="FL118" i="26"/>
  <c r="FK118" i="26"/>
  <c r="FJ118" i="26"/>
  <c r="FI118" i="26"/>
  <c r="FH118" i="26"/>
  <c r="FG118" i="26"/>
  <c r="FF118" i="26"/>
  <c r="FE118" i="26"/>
  <c r="FC118" i="26"/>
  <c r="FB118" i="26"/>
  <c r="FA118" i="26"/>
  <c r="EY118" i="26"/>
  <c r="EX118" i="26"/>
  <c r="EW118" i="26"/>
  <c r="EV118" i="26"/>
  <c r="EU118" i="26"/>
  <c r="ET118" i="26"/>
  <c r="ES118" i="26"/>
  <c r="EQ118" i="26"/>
  <c r="EO118" i="26"/>
  <c r="EN118" i="26"/>
  <c r="EM118" i="26"/>
  <c r="EK118" i="26"/>
  <c r="EI118" i="26"/>
  <c r="EH118" i="26"/>
  <c r="EG118" i="26"/>
  <c r="EF118" i="26"/>
  <c r="EE118" i="26"/>
  <c r="ED118" i="26"/>
  <c r="EC118" i="26"/>
  <c r="EB118" i="26"/>
  <c r="EA118" i="26"/>
  <c r="DZ118" i="26"/>
  <c r="DY118" i="26"/>
  <c r="DX118" i="26"/>
  <c r="DW118" i="26"/>
  <c r="DV118" i="26"/>
  <c r="DU118" i="26"/>
  <c r="DT118" i="26"/>
  <c r="DS118" i="26"/>
  <c r="DR118" i="26"/>
  <c r="DQ118" i="26"/>
  <c r="DP118" i="26"/>
  <c r="DO118" i="26"/>
  <c r="DN118" i="26"/>
  <c r="DM118" i="26"/>
  <c r="DL118" i="26"/>
  <c r="DK118" i="26"/>
  <c r="DJ118" i="26"/>
  <c r="DI118" i="26"/>
  <c r="DH118" i="26"/>
  <c r="DG118" i="26"/>
  <c r="DF118" i="26"/>
  <c r="DE118" i="26"/>
  <c r="DD118" i="26"/>
  <c r="DC118" i="26"/>
  <c r="DB118" i="26"/>
  <c r="DA118" i="26"/>
  <c r="CZ118" i="26"/>
  <c r="CY118" i="26"/>
  <c r="CW118" i="26"/>
  <c r="CV118" i="26"/>
  <c r="CU118" i="26"/>
  <c r="CT118" i="26"/>
  <c r="CS118" i="26"/>
  <c r="CR118" i="26"/>
  <c r="CP118" i="26"/>
  <c r="CO118" i="26"/>
  <c r="CN118" i="26"/>
  <c r="CM118" i="26"/>
  <c r="CL118" i="26"/>
  <c r="CK118" i="26"/>
  <c r="CJ118" i="26"/>
  <c r="CI118" i="26"/>
  <c r="CH118" i="26"/>
  <c r="CG118" i="26"/>
  <c r="CF118" i="26"/>
  <c r="CE118" i="26"/>
  <c r="CD118" i="26"/>
  <c r="CC118" i="26"/>
  <c r="CB118" i="26"/>
  <c r="CA118" i="26"/>
  <c r="BZ118" i="26"/>
  <c r="BY118" i="26"/>
  <c r="BX118" i="26"/>
  <c r="BW118" i="26"/>
  <c r="BV118" i="26"/>
  <c r="BU118" i="26"/>
  <c r="BT118" i="26"/>
  <c r="BS118" i="26"/>
  <c r="BR118" i="26"/>
  <c r="BQ118" i="26"/>
  <c r="BP118" i="26"/>
  <c r="BO118" i="26"/>
  <c r="BN118" i="26"/>
  <c r="BM118" i="26"/>
  <c r="BL118" i="26"/>
  <c r="BK118" i="26"/>
  <c r="BH118" i="26"/>
  <c r="BG118" i="26"/>
  <c r="BF118" i="26"/>
  <c r="BE118" i="26"/>
  <c r="BD118" i="26"/>
  <c r="BC118" i="26"/>
  <c r="BB118" i="26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AK118" i="26"/>
  <c r="AJ118" i="26"/>
  <c r="AI118" i="26"/>
  <c r="AH118" i="26"/>
  <c r="AG118" i="26"/>
  <c r="AF118" i="26"/>
  <c r="AF159" i="26" s="1"/>
  <c r="AD118" i="26"/>
  <c r="AD159" i="26" s="1"/>
  <c r="AB118" i="26"/>
  <c r="AB159" i="26" s="1"/>
  <c r="Z118" i="26"/>
  <c r="Z159" i="26" s="1"/>
  <c r="X118" i="26"/>
  <c r="X159" i="26" s="1"/>
  <c r="V118" i="26"/>
  <c r="V159" i="26" s="1"/>
  <c r="T118" i="26"/>
  <c r="T159" i="26" s="1"/>
  <c r="R118" i="26"/>
  <c r="R159" i="26" s="1"/>
  <c r="P118" i="26"/>
  <c r="P159" i="26" s="1"/>
  <c r="N118" i="26"/>
  <c r="N159" i="26" s="1"/>
  <c r="D118" i="26"/>
  <c r="D159" i="26" s="1"/>
  <c r="D203" i="26" s="1"/>
  <c r="HF117" i="26"/>
  <c r="HE117" i="26"/>
  <c r="HD117" i="26"/>
  <c r="HC117" i="26"/>
  <c r="HB117" i="26"/>
  <c r="HA117" i="26"/>
  <c r="GZ117" i="26"/>
  <c r="GY117" i="26"/>
  <c r="GX117" i="26"/>
  <c r="GW117" i="26"/>
  <c r="GV117" i="26"/>
  <c r="GU117" i="26"/>
  <c r="GT117" i="26"/>
  <c r="GS117" i="26"/>
  <c r="GR117" i="26"/>
  <c r="GQ117" i="26"/>
  <c r="GP117" i="26"/>
  <c r="GO117" i="26"/>
  <c r="GN117" i="26"/>
  <c r="GM117" i="26"/>
  <c r="GL117" i="26"/>
  <c r="GK117" i="26"/>
  <c r="GJ117" i="26"/>
  <c r="GI117" i="26"/>
  <c r="GH117" i="26"/>
  <c r="GG117" i="26"/>
  <c r="GF117" i="26"/>
  <c r="GE117" i="26"/>
  <c r="GD117" i="26"/>
  <c r="GC117" i="26"/>
  <c r="GB117" i="26"/>
  <c r="GA117" i="26"/>
  <c r="FZ117" i="26"/>
  <c r="FY117" i="26"/>
  <c r="FX117" i="26"/>
  <c r="FW117" i="26"/>
  <c r="FV117" i="26"/>
  <c r="FU117" i="26"/>
  <c r="FT117" i="26"/>
  <c r="FS117" i="26"/>
  <c r="FR117" i="26"/>
  <c r="FQ117" i="26"/>
  <c r="FP117" i="26"/>
  <c r="FO117" i="26"/>
  <c r="FN117" i="26"/>
  <c r="FM117" i="26"/>
  <c r="FL117" i="26"/>
  <c r="FK117" i="26"/>
  <c r="FJ117" i="26"/>
  <c r="FI117" i="26"/>
  <c r="FH117" i="26"/>
  <c r="FG117" i="26"/>
  <c r="FF117" i="26"/>
  <c r="FE117" i="26"/>
  <c r="FD117" i="26"/>
  <c r="FC117" i="26"/>
  <c r="FB117" i="26"/>
  <c r="FA117" i="26"/>
  <c r="EZ117" i="26"/>
  <c r="EY117" i="26"/>
  <c r="EX117" i="26"/>
  <c r="EW117" i="26"/>
  <c r="EV117" i="26"/>
  <c r="EU117" i="26"/>
  <c r="ET117" i="26"/>
  <c r="ES117" i="26"/>
  <c r="EQ117" i="26"/>
  <c r="EO117" i="26"/>
  <c r="EN117" i="26"/>
  <c r="EM117" i="26"/>
  <c r="EK117" i="26"/>
  <c r="EI117" i="26"/>
  <c r="EH117" i="26"/>
  <c r="EG117" i="26"/>
  <c r="EF117" i="26"/>
  <c r="EE117" i="26"/>
  <c r="ED117" i="26"/>
  <c r="EC117" i="26"/>
  <c r="EB117" i="26"/>
  <c r="EA117" i="26"/>
  <c r="DZ117" i="26"/>
  <c r="DY117" i="26"/>
  <c r="DX117" i="26"/>
  <c r="DW117" i="26"/>
  <c r="DV117" i="26"/>
  <c r="DU117" i="26"/>
  <c r="DT117" i="26"/>
  <c r="DS117" i="26"/>
  <c r="DR117" i="26"/>
  <c r="DQ117" i="26"/>
  <c r="DP117" i="26"/>
  <c r="DO117" i="26"/>
  <c r="DN117" i="26"/>
  <c r="DM117" i="26"/>
  <c r="DL117" i="26"/>
  <c r="DK117" i="26"/>
  <c r="DJ117" i="26"/>
  <c r="DI117" i="26"/>
  <c r="DH117" i="26"/>
  <c r="DG117" i="26"/>
  <c r="DF117" i="26"/>
  <c r="DE117" i="26"/>
  <c r="DD117" i="26"/>
  <c r="DC117" i="26"/>
  <c r="DB117" i="26"/>
  <c r="DA117" i="26"/>
  <c r="CZ117" i="26"/>
  <c r="CY117" i="26"/>
  <c r="CW117" i="26"/>
  <c r="CV117" i="26"/>
  <c r="CU117" i="26"/>
  <c r="CT117" i="26"/>
  <c r="CS117" i="26"/>
  <c r="CR117" i="26"/>
  <c r="CP117" i="26"/>
  <c r="CO117" i="26"/>
  <c r="CN117" i="26"/>
  <c r="CM117" i="26"/>
  <c r="CL117" i="26"/>
  <c r="CK117" i="26"/>
  <c r="CJ117" i="26"/>
  <c r="CI117" i="26"/>
  <c r="CH117" i="26"/>
  <c r="CG117" i="26"/>
  <c r="CF117" i="26"/>
  <c r="CE117" i="26"/>
  <c r="CD117" i="26"/>
  <c r="CC117" i="26"/>
  <c r="CB117" i="26"/>
  <c r="CA117" i="26"/>
  <c r="BZ117" i="26"/>
  <c r="BY117" i="26"/>
  <c r="BX117" i="26"/>
  <c r="BW117" i="26"/>
  <c r="BV117" i="26"/>
  <c r="BU117" i="26"/>
  <c r="BT117" i="26"/>
  <c r="BS117" i="26"/>
  <c r="BR117" i="26"/>
  <c r="BQ117" i="26"/>
  <c r="BP117" i="26"/>
  <c r="BO117" i="26"/>
  <c r="BN117" i="26"/>
  <c r="BM117" i="26"/>
  <c r="BL117" i="26"/>
  <c r="BK117" i="26"/>
  <c r="BH117" i="26"/>
  <c r="BG117" i="26"/>
  <c r="BF117" i="26"/>
  <c r="BE117" i="26"/>
  <c r="BD117" i="26"/>
  <c r="BC117" i="26"/>
  <c r="BB117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/>
  <c r="AJ117" i="26"/>
  <c r="AI117" i="26"/>
  <c r="AH117" i="26"/>
  <c r="AG117" i="26"/>
  <c r="AF117" i="26"/>
  <c r="AF158" i="26" s="1"/>
  <c r="AD117" i="26"/>
  <c r="AD158" i="26" s="1"/>
  <c r="AB117" i="26"/>
  <c r="AB158" i="26" s="1"/>
  <c r="Z117" i="26"/>
  <c r="Z158" i="26" s="1"/>
  <c r="X117" i="26"/>
  <c r="X158" i="26" s="1"/>
  <c r="V117" i="26"/>
  <c r="V158" i="26" s="1"/>
  <c r="T117" i="26"/>
  <c r="T158" i="26" s="1"/>
  <c r="R117" i="26"/>
  <c r="R158" i="26" s="1"/>
  <c r="P117" i="26"/>
  <c r="P158" i="26" s="1"/>
  <c r="N117" i="26"/>
  <c r="N158" i="26" s="1"/>
  <c r="D117" i="26"/>
  <c r="D158" i="26" s="1"/>
  <c r="D202" i="26" s="1"/>
  <c r="HF116" i="26"/>
  <c r="HE116" i="26"/>
  <c r="HD116" i="26"/>
  <c r="HC116" i="26"/>
  <c r="HB116" i="26"/>
  <c r="HA116" i="26"/>
  <c r="GZ116" i="26"/>
  <c r="GY116" i="26"/>
  <c r="GX116" i="26"/>
  <c r="GW116" i="26"/>
  <c r="GV116" i="26"/>
  <c r="GU116" i="26"/>
  <c r="GT116" i="26"/>
  <c r="GS116" i="26"/>
  <c r="GR116" i="26"/>
  <c r="GQ116" i="26"/>
  <c r="GP116" i="26"/>
  <c r="GO116" i="26"/>
  <c r="GN116" i="26"/>
  <c r="GM116" i="26"/>
  <c r="GL116" i="26"/>
  <c r="GK116" i="26"/>
  <c r="GJ116" i="26"/>
  <c r="GI116" i="26"/>
  <c r="GH116" i="26"/>
  <c r="GG116" i="26"/>
  <c r="GF116" i="26"/>
  <c r="GE116" i="26"/>
  <c r="GD116" i="26"/>
  <c r="GC116" i="26"/>
  <c r="GB116" i="26"/>
  <c r="GA116" i="26"/>
  <c r="FZ116" i="26"/>
  <c r="FY116" i="26"/>
  <c r="FX116" i="26"/>
  <c r="FW116" i="26"/>
  <c r="FV116" i="26"/>
  <c r="FU116" i="26"/>
  <c r="FT116" i="26"/>
  <c r="FS116" i="26"/>
  <c r="FR116" i="26"/>
  <c r="FQ116" i="26"/>
  <c r="FP116" i="26"/>
  <c r="FO116" i="26"/>
  <c r="FN116" i="26"/>
  <c r="FM116" i="26"/>
  <c r="FL116" i="26"/>
  <c r="FK116" i="26"/>
  <c r="FJ116" i="26"/>
  <c r="FI116" i="26"/>
  <c r="FH116" i="26"/>
  <c r="FG116" i="26"/>
  <c r="FF116" i="26"/>
  <c r="FE116" i="26"/>
  <c r="FD116" i="26"/>
  <c r="FC116" i="26"/>
  <c r="FB116" i="26"/>
  <c r="FA116" i="26"/>
  <c r="EZ116" i="26"/>
  <c r="EY116" i="26"/>
  <c r="EX116" i="26"/>
  <c r="EW116" i="26"/>
  <c r="EV116" i="26"/>
  <c r="EU116" i="26"/>
  <c r="ET116" i="26"/>
  <c r="ES116" i="26"/>
  <c r="EQ116" i="26"/>
  <c r="EO116" i="26"/>
  <c r="EN116" i="26"/>
  <c r="EM116" i="26"/>
  <c r="EK116" i="26"/>
  <c r="EI116" i="26"/>
  <c r="EH116" i="26"/>
  <c r="EG116" i="26"/>
  <c r="EF116" i="26"/>
  <c r="EE116" i="26"/>
  <c r="ED116" i="26"/>
  <c r="EC116" i="26"/>
  <c r="EB116" i="26"/>
  <c r="EA116" i="26"/>
  <c r="DZ116" i="26"/>
  <c r="DY116" i="26"/>
  <c r="DX116" i="26"/>
  <c r="DW116" i="26"/>
  <c r="DV116" i="26"/>
  <c r="DU116" i="26"/>
  <c r="DT116" i="26"/>
  <c r="DS116" i="26"/>
  <c r="DR116" i="26"/>
  <c r="DQ116" i="26"/>
  <c r="DP116" i="26"/>
  <c r="DO116" i="26"/>
  <c r="DN116" i="26"/>
  <c r="DM116" i="26"/>
  <c r="DL116" i="26"/>
  <c r="DK116" i="26"/>
  <c r="DJ116" i="26"/>
  <c r="DI116" i="26"/>
  <c r="DH116" i="26"/>
  <c r="DG116" i="26"/>
  <c r="DF116" i="26"/>
  <c r="DE116" i="26"/>
  <c r="DD116" i="26"/>
  <c r="DC116" i="26"/>
  <c r="DB116" i="26"/>
  <c r="DA116" i="26"/>
  <c r="CZ116" i="26"/>
  <c r="CY116" i="26"/>
  <c r="CW116" i="26"/>
  <c r="CV116" i="26"/>
  <c r="CU116" i="26"/>
  <c r="CT116" i="26"/>
  <c r="CS116" i="26"/>
  <c r="CR116" i="26"/>
  <c r="CP116" i="26"/>
  <c r="CO116" i="26"/>
  <c r="CN116" i="26"/>
  <c r="CM116" i="26"/>
  <c r="CL116" i="26"/>
  <c r="CK116" i="26"/>
  <c r="CJ116" i="26"/>
  <c r="CI116" i="26"/>
  <c r="CH116" i="26"/>
  <c r="CG116" i="26"/>
  <c r="CF116" i="26"/>
  <c r="CE116" i="26"/>
  <c r="CD116" i="26"/>
  <c r="CC116" i="26"/>
  <c r="CB116" i="26"/>
  <c r="CA116" i="26"/>
  <c r="BZ116" i="26"/>
  <c r="BY116" i="26"/>
  <c r="BX116" i="26"/>
  <c r="BW116" i="26"/>
  <c r="BV116" i="26"/>
  <c r="BU116" i="26"/>
  <c r="BT116" i="26"/>
  <c r="BS116" i="26"/>
  <c r="BR116" i="26"/>
  <c r="BQ116" i="26"/>
  <c r="BP116" i="26"/>
  <c r="BO116" i="26"/>
  <c r="BN116" i="26"/>
  <c r="BM116" i="26"/>
  <c r="BL116" i="26"/>
  <c r="BK116" i="26"/>
  <c r="BH116" i="26"/>
  <c r="BG116" i="26"/>
  <c r="BF116" i="26"/>
  <c r="BE116" i="26"/>
  <c r="BD116" i="26"/>
  <c r="BC116" i="26"/>
  <c r="BB116" i="26"/>
  <c r="BA116" i="26"/>
  <c r="AZ116" i="26"/>
  <c r="AY116" i="26"/>
  <c r="AX116" i="26"/>
  <c r="AW116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AK116" i="26"/>
  <c r="AJ116" i="26"/>
  <c r="AI116" i="26"/>
  <c r="AH116" i="26"/>
  <c r="AG116" i="26"/>
  <c r="AF116" i="26"/>
  <c r="AF157" i="26" s="1"/>
  <c r="AD116" i="26"/>
  <c r="AD157" i="26" s="1"/>
  <c r="AB116" i="26"/>
  <c r="AB157" i="26" s="1"/>
  <c r="Z116" i="26"/>
  <c r="Z157" i="26" s="1"/>
  <c r="X116" i="26"/>
  <c r="X157" i="26" s="1"/>
  <c r="V116" i="26"/>
  <c r="V157" i="26" s="1"/>
  <c r="T116" i="26"/>
  <c r="T157" i="26" s="1"/>
  <c r="R116" i="26"/>
  <c r="R157" i="26" s="1"/>
  <c r="P116" i="26"/>
  <c r="P157" i="26" s="1"/>
  <c r="N116" i="26"/>
  <c r="N157" i="26" s="1"/>
  <c r="J116" i="26"/>
  <c r="J157" i="26" s="1"/>
  <c r="I116" i="26"/>
  <c r="I157" i="26" s="1"/>
  <c r="C157" i="26" s="1"/>
  <c r="D116" i="26"/>
  <c r="D157" i="26" s="1"/>
  <c r="D201" i="26" s="1"/>
  <c r="HF115" i="26"/>
  <c r="HE115" i="26"/>
  <c r="HD115" i="26"/>
  <c r="HC115" i="26"/>
  <c r="HB115" i="26"/>
  <c r="HA115" i="26"/>
  <c r="GZ115" i="26"/>
  <c r="GY115" i="26"/>
  <c r="GX115" i="26"/>
  <c r="GW115" i="26"/>
  <c r="GV115" i="26"/>
  <c r="GU115" i="26"/>
  <c r="GT115" i="26"/>
  <c r="GS115" i="26"/>
  <c r="GR115" i="26"/>
  <c r="GQ115" i="26"/>
  <c r="GP115" i="26"/>
  <c r="GO115" i="26"/>
  <c r="GN115" i="26"/>
  <c r="GM115" i="26"/>
  <c r="GL115" i="26"/>
  <c r="GK115" i="26"/>
  <c r="GJ115" i="26"/>
  <c r="GI115" i="26"/>
  <c r="GH115" i="26"/>
  <c r="GG115" i="26"/>
  <c r="GF115" i="26"/>
  <c r="GE115" i="26"/>
  <c r="GD115" i="26"/>
  <c r="GC115" i="26"/>
  <c r="GB115" i="26"/>
  <c r="GA115" i="26"/>
  <c r="FZ115" i="26"/>
  <c r="FY115" i="26"/>
  <c r="FX115" i="26"/>
  <c r="FW115" i="26"/>
  <c r="FV115" i="26"/>
  <c r="FU115" i="26"/>
  <c r="FT115" i="26"/>
  <c r="FS115" i="26"/>
  <c r="FR115" i="26"/>
  <c r="FQ115" i="26"/>
  <c r="FP115" i="26"/>
  <c r="FO115" i="26"/>
  <c r="FN115" i="26"/>
  <c r="FM115" i="26"/>
  <c r="FL115" i="26"/>
  <c r="FK115" i="26"/>
  <c r="FJ115" i="26"/>
  <c r="FI115" i="26"/>
  <c r="FH115" i="26"/>
  <c r="FG115" i="26"/>
  <c r="FF115" i="26"/>
  <c r="FE115" i="26"/>
  <c r="FD115" i="26"/>
  <c r="FC115" i="26"/>
  <c r="FB115" i="26"/>
  <c r="FA115" i="26"/>
  <c r="EZ115" i="26"/>
  <c r="EY115" i="26"/>
  <c r="EX115" i="26"/>
  <c r="EW115" i="26"/>
  <c r="EV115" i="26"/>
  <c r="EU115" i="26"/>
  <c r="ET115" i="26"/>
  <c r="ES115" i="26"/>
  <c r="EQ115" i="26"/>
  <c r="EO115" i="26"/>
  <c r="EN115" i="26"/>
  <c r="EM115" i="26"/>
  <c r="EK115" i="26"/>
  <c r="EI115" i="26"/>
  <c r="EH115" i="26"/>
  <c r="EG115" i="26"/>
  <c r="EF115" i="26"/>
  <c r="EE115" i="26"/>
  <c r="ED115" i="26"/>
  <c r="EC115" i="26"/>
  <c r="EB115" i="26"/>
  <c r="EA115" i="26"/>
  <c r="DZ115" i="26"/>
  <c r="DY115" i="26"/>
  <c r="DX115" i="26"/>
  <c r="DW115" i="26"/>
  <c r="DV115" i="26"/>
  <c r="DU115" i="26"/>
  <c r="DT115" i="26"/>
  <c r="DS115" i="26"/>
  <c r="DR115" i="26"/>
  <c r="DQ115" i="26"/>
  <c r="DP115" i="26"/>
  <c r="DO115" i="26"/>
  <c r="DN115" i="26"/>
  <c r="DM115" i="26"/>
  <c r="DL115" i="26"/>
  <c r="DK115" i="26"/>
  <c r="DJ115" i="26"/>
  <c r="DI115" i="26"/>
  <c r="DH115" i="26"/>
  <c r="DG115" i="26"/>
  <c r="DF115" i="26"/>
  <c r="DE115" i="26"/>
  <c r="DD115" i="26"/>
  <c r="DC115" i="26"/>
  <c r="DB115" i="26"/>
  <c r="DA115" i="26"/>
  <c r="CZ115" i="26"/>
  <c r="CY115" i="26"/>
  <c r="CW115" i="26"/>
  <c r="CV115" i="26"/>
  <c r="CU115" i="26"/>
  <c r="CT115" i="26"/>
  <c r="CS115" i="26"/>
  <c r="CR115" i="26"/>
  <c r="CP115" i="26"/>
  <c r="CO115" i="26"/>
  <c r="CN115" i="26"/>
  <c r="CM115" i="26"/>
  <c r="CL115" i="26"/>
  <c r="CK115" i="26"/>
  <c r="CJ115" i="26"/>
  <c r="CI115" i="26"/>
  <c r="CH115" i="26"/>
  <c r="CG115" i="26"/>
  <c r="CF115" i="26"/>
  <c r="CE115" i="26"/>
  <c r="CD115" i="26"/>
  <c r="CC115" i="26"/>
  <c r="CB115" i="26"/>
  <c r="CA115" i="26"/>
  <c r="BZ115" i="26"/>
  <c r="BY115" i="26"/>
  <c r="BX115" i="26"/>
  <c r="BW115" i="26"/>
  <c r="BV115" i="26"/>
  <c r="BU115" i="26"/>
  <c r="BT115" i="26"/>
  <c r="BS115" i="26"/>
  <c r="BR115" i="26"/>
  <c r="BQ115" i="26"/>
  <c r="BP115" i="26"/>
  <c r="BO115" i="26"/>
  <c r="BN115" i="26"/>
  <c r="BM115" i="26"/>
  <c r="BL115" i="26"/>
  <c r="BK115" i="26"/>
  <c r="BH115" i="26"/>
  <c r="BG115" i="26"/>
  <c r="BF115" i="26"/>
  <c r="BE115" i="26"/>
  <c r="BD115" i="26"/>
  <c r="BC115" i="26"/>
  <c r="BB115" i="26"/>
  <c r="BA115" i="26"/>
  <c r="AZ115" i="26"/>
  <c r="AY115" i="26"/>
  <c r="AX115" i="26"/>
  <c r="AW115" i="26"/>
  <c r="AV115" i="26"/>
  <c r="AU115" i="26"/>
  <c r="AT115" i="26"/>
  <c r="AS115" i="26"/>
  <c r="AR115" i="26"/>
  <c r="AQ115" i="26"/>
  <c r="AP115" i="26"/>
  <c r="AO115" i="26"/>
  <c r="AN115" i="26"/>
  <c r="AM115" i="26"/>
  <c r="AL115" i="26"/>
  <c r="AK115" i="26"/>
  <c r="AJ115" i="26"/>
  <c r="AI115" i="26"/>
  <c r="AH115" i="26"/>
  <c r="AG115" i="26"/>
  <c r="AF115" i="26"/>
  <c r="AF156" i="26" s="1"/>
  <c r="AD115" i="26"/>
  <c r="AD156" i="26" s="1"/>
  <c r="AB115" i="26"/>
  <c r="AB156" i="26" s="1"/>
  <c r="Z115" i="26"/>
  <c r="Z156" i="26" s="1"/>
  <c r="X115" i="26"/>
  <c r="X156" i="26" s="1"/>
  <c r="V115" i="26"/>
  <c r="V156" i="26" s="1"/>
  <c r="T115" i="26"/>
  <c r="T156" i="26" s="1"/>
  <c r="R115" i="26"/>
  <c r="R156" i="26" s="1"/>
  <c r="P115" i="26"/>
  <c r="P156" i="26" s="1"/>
  <c r="N115" i="26"/>
  <c r="N156" i="26" s="1"/>
  <c r="I115" i="26"/>
  <c r="I156" i="26" s="1"/>
  <c r="C156" i="26" s="1"/>
  <c r="D115" i="26"/>
  <c r="D156" i="26" s="1"/>
  <c r="D200" i="26" s="1"/>
  <c r="HF114" i="26"/>
  <c r="HE114" i="26"/>
  <c r="HD114" i="26"/>
  <c r="HC114" i="26"/>
  <c r="HB114" i="26"/>
  <c r="HA114" i="26"/>
  <c r="GZ114" i="26"/>
  <c r="GY114" i="26"/>
  <c r="GX114" i="26"/>
  <c r="GW114" i="26"/>
  <c r="GV114" i="26"/>
  <c r="GU114" i="26"/>
  <c r="GT114" i="26"/>
  <c r="GS114" i="26"/>
  <c r="GR114" i="26"/>
  <c r="GQ114" i="26"/>
  <c r="GP114" i="26"/>
  <c r="GO114" i="26"/>
  <c r="GN114" i="26"/>
  <c r="GM114" i="26"/>
  <c r="GL114" i="26"/>
  <c r="GK114" i="26"/>
  <c r="GJ114" i="26"/>
  <c r="GI114" i="26"/>
  <c r="GH114" i="26"/>
  <c r="GG114" i="26"/>
  <c r="GF114" i="26"/>
  <c r="GE114" i="26"/>
  <c r="GD114" i="26"/>
  <c r="GC114" i="26"/>
  <c r="GB114" i="26"/>
  <c r="GA114" i="26"/>
  <c r="FZ114" i="26"/>
  <c r="FY114" i="26"/>
  <c r="FX114" i="26"/>
  <c r="FW114" i="26"/>
  <c r="FV114" i="26"/>
  <c r="FU114" i="26"/>
  <c r="FT114" i="26"/>
  <c r="FS114" i="26"/>
  <c r="FR114" i="26"/>
  <c r="FQ114" i="26"/>
  <c r="FP114" i="26"/>
  <c r="FO114" i="26"/>
  <c r="FN114" i="26"/>
  <c r="FM114" i="26"/>
  <c r="FL114" i="26"/>
  <c r="FK114" i="26"/>
  <c r="FJ114" i="26"/>
  <c r="FI114" i="26"/>
  <c r="FH114" i="26"/>
  <c r="FG114" i="26"/>
  <c r="FF114" i="26"/>
  <c r="FE114" i="26"/>
  <c r="FD114" i="26"/>
  <c r="FC114" i="26"/>
  <c r="FB114" i="26"/>
  <c r="FA114" i="26"/>
  <c r="EZ114" i="26"/>
  <c r="EY114" i="26"/>
  <c r="EX114" i="26"/>
  <c r="EW114" i="26"/>
  <c r="EV114" i="26"/>
  <c r="EU114" i="26"/>
  <c r="ET114" i="26"/>
  <c r="ES114" i="26"/>
  <c r="EQ114" i="26"/>
  <c r="EO114" i="26"/>
  <c r="EN114" i="26"/>
  <c r="EM114" i="26"/>
  <c r="EK114" i="26"/>
  <c r="EI114" i="26"/>
  <c r="EH114" i="26"/>
  <c r="EG114" i="26"/>
  <c r="EF114" i="26"/>
  <c r="EE114" i="26"/>
  <c r="ED114" i="26"/>
  <c r="EC114" i="26"/>
  <c r="EB114" i="26"/>
  <c r="EA114" i="26"/>
  <c r="DZ114" i="26"/>
  <c r="DY114" i="26"/>
  <c r="DX114" i="26"/>
  <c r="DW114" i="26"/>
  <c r="DV114" i="26"/>
  <c r="DU114" i="26"/>
  <c r="DT114" i="26"/>
  <c r="DS114" i="26"/>
  <c r="DR114" i="26"/>
  <c r="DQ114" i="26"/>
  <c r="DP114" i="26"/>
  <c r="DO114" i="26"/>
  <c r="DN114" i="26"/>
  <c r="DM114" i="26"/>
  <c r="DL114" i="26"/>
  <c r="DK114" i="26"/>
  <c r="DJ114" i="26"/>
  <c r="DI114" i="26"/>
  <c r="DH114" i="26"/>
  <c r="DG114" i="26"/>
  <c r="DF114" i="26"/>
  <c r="DE114" i="26"/>
  <c r="DD114" i="26"/>
  <c r="DC114" i="26"/>
  <c r="DB114" i="26"/>
  <c r="DA114" i="26"/>
  <c r="CZ114" i="26"/>
  <c r="CY114" i="26"/>
  <c r="CW114" i="26"/>
  <c r="CV114" i="26"/>
  <c r="CU114" i="26"/>
  <c r="CT114" i="26"/>
  <c r="CS114" i="26"/>
  <c r="CR114" i="26"/>
  <c r="CP114" i="26"/>
  <c r="CO114" i="26"/>
  <c r="CN114" i="26"/>
  <c r="CM114" i="26"/>
  <c r="CL114" i="26"/>
  <c r="CK114" i="26"/>
  <c r="CJ114" i="26"/>
  <c r="CI114" i="26"/>
  <c r="CH114" i="26"/>
  <c r="CG114" i="26"/>
  <c r="CF114" i="26"/>
  <c r="CE114" i="26"/>
  <c r="CD114" i="26"/>
  <c r="CC114" i="26"/>
  <c r="CB114" i="26"/>
  <c r="CA114" i="26"/>
  <c r="BZ114" i="26"/>
  <c r="BY114" i="26"/>
  <c r="BX114" i="26"/>
  <c r="BW114" i="26"/>
  <c r="BV114" i="26"/>
  <c r="BU114" i="26"/>
  <c r="BT114" i="26"/>
  <c r="BS114" i="26"/>
  <c r="BR114" i="26"/>
  <c r="BQ114" i="26"/>
  <c r="BP114" i="26"/>
  <c r="BO114" i="26"/>
  <c r="BN114" i="26"/>
  <c r="BM114" i="26"/>
  <c r="BL114" i="26"/>
  <c r="BK114" i="26"/>
  <c r="BH114" i="26"/>
  <c r="BG114" i="26"/>
  <c r="BF114" i="26"/>
  <c r="BE114" i="26"/>
  <c r="BD114" i="26"/>
  <c r="BC114" i="26"/>
  <c r="BB114" i="26"/>
  <c r="BA114" i="26"/>
  <c r="AZ114" i="26"/>
  <c r="AY114" i="26"/>
  <c r="AX114" i="26"/>
  <c r="AW114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AK114" i="26"/>
  <c r="AJ114" i="26"/>
  <c r="AI114" i="26"/>
  <c r="AH114" i="26"/>
  <c r="AG114" i="26"/>
  <c r="AF114" i="26"/>
  <c r="AE114" i="26"/>
  <c r="AD114" i="26"/>
  <c r="AC114" i="26"/>
  <c r="AB114" i="26"/>
  <c r="Z114" i="26"/>
  <c r="X114" i="26"/>
  <c r="W114" i="26"/>
  <c r="V114" i="26"/>
  <c r="T114" i="26"/>
  <c r="R114" i="26"/>
  <c r="P114" i="26"/>
  <c r="N114" i="26"/>
  <c r="D114" i="26"/>
  <c r="D155" i="26" s="1"/>
  <c r="D199" i="26" s="1"/>
  <c r="HF113" i="26"/>
  <c r="HE113" i="26"/>
  <c r="HD113" i="26"/>
  <c r="HC113" i="26"/>
  <c r="HB113" i="26"/>
  <c r="HA113" i="26"/>
  <c r="GZ113" i="26"/>
  <c r="GY113" i="26"/>
  <c r="GX113" i="26"/>
  <c r="GW113" i="26"/>
  <c r="GV113" i="26"/>
  <c r="GU113" i="26"/>
  <c r="GT113" i="26"/>
  <c r="GS113" i="26"/>
  <c r="GR113" i="26"/>
  <c r="GQ113" i="26"/>
  <c r="GP113" i="26"/>
  <c r="GO113" i="26"/>
  <c r="GN113" i="26"/>
  <c r="GM113" i="26"/>
  <c r="GL113" i="26"/>
  <c r="GK113" i="26"/>
  <c r="GJ113" i="26"/>
  <c r="GI113" i="26"/>
  <c r="GH113" i="26"/>
  <c r="GG113" i="26"/>
  <c r="GF113" i="26"/>
  <c r="GE113" i="26"/>
  <c r="GD113" i="26"/>
  <c r="GC113" i="26"/>
  <c r="GB113" i="26"/>
  <c r="GA113" i="26"/>
  <c r="FZ113" i="26"/>
  <c r="FY113" i="26"/>
  <c r="FX113" i="26"/>
  <c r="FW113" i="26"/>
  <c r="FV113" i="26"/>
  <c r="FU113" i="26"/>
  <c r="FT113" i="26"/>
  <c r="FS113" i="26"/>
  <c r="FR113" i="26"/>
  <c r="FQ113" i="26"/>
  <c r="FP113" i="26"/>
  <c r="FO113" i="26"/>
  <c r="FN113" i="26"/>
  <c r="FM113" i="26"/>
  <c r="FL113" i="26"/>
  <c r="FK113" i="26"/>
  <c r="FJ113" i="26"/>
  <c r="FI113" i="26"/>
  <c r="FH113" i="26"/>
  <c r="FG113" i="26"/>
  <c r="FF113" i="26"/>
  <c r="FE113" i="26"/>
  <c r="FD113" i="26"/>
  <c r="FC113" i="26"/>
  <c r="FB113" i="26"/>
  <c r="FA113" i="26"/>
  <c r="EZ113" i="26"/>
  <c r="EY113" i="26"/>
  <c r="EX113" i="26"/>
  <c r="EW113" i="26"/>
  <c r="EV113" i="26"/>
  <c r="EU113" i="26"/>
  <c r="ET113" i="26"/>
  <c r="ES113" i="26"/>
  <c r="EQ113" i="26"/>
  <c r="EO113" i="26"/>
  <c r="EN113" i="26"/>
  <c r="J113" i="26" s="1"/>
  <c r="J154" i="26" s="1"/>
  <c r="EM113" i="26"/>
  <c r="EK113" i="26"/>
  <c r="EI113" i="26"/>
  <c r="EH113" i="26"/>
  <c r="EG113" i="26"/>
  <c r="EF113" i="26"/>
  <c r="EE113" i="26"/>
  <c r="ED113" i="26"/>
  <c r="EC113" i="26"/>
  <c r="EB113" i="26"/>
  <c r="EA113" i="26"/>
  <c r="DZ113" i="26"/>
  <c r="DY113" i="26"/>
  <c r="DX113" i="26"/>
  <c r="DW113" i="26"/>
  <c r="DV113" i="26"/>
  <c r="DU113" i="26"/>
  <c r="DT113" i="26"/>
  <c r="DS113" i="26"/>
  <c r="DR113" i="26"/>
  <c r="DQ113" i="26"/>
  <c r="DP113" i="26"/>
  <c r="DO113" i="26"/>
  <c r="DN113" i="26"/>
  <c r="DM113" i="26"/>
  <c r="DL113" i="26"/>
  <c r="DK113" i="26"/>
  <c r="DJ113" i="26"/>
  <c r="DI113" i="26"/>
  <c r="DH113" i="26"/>
  <c r="DG113" i="26"/>
  <c r="DF113" i="26"/>
  <c r="DE113" i="26"/>
  <c r="DD113" i="26"/>
  <c r="DC113" i="26"/>
  <c r="DB113" i="26"/>
  <c r="DA113" i="26"/>
  <c r="CZ113" i="26"/>
  <c r="CY113" i="26"/>
  <c r="CW113" i="26"/>
  <c r="CV113" i="26"/>
  <c r="CU113" i="26"/>
  <c r="CT113" i="26"/>
  <c r="CS113" i="26"/>
  <c r="CR113" i="26"/>
  <c r="CP113" i="26"/>
  <c r="CO113" i="26"/>
  <c r="CN113" i="26"/>
  <c r="CM113" i="26"/>
  <c r="CL113" i="26"/>
  <c r="CK113" i="26"/>
  <c r="CJ113" i="26"/>
  <c r="CI113" i="26"/>
  <c r="CH113" i="26"/>
  <c r="CG113" i="26"/>
  <c r="CF113" i="26"/>
  <c r="CE113" i="26"/>
  <c r="CD113" i="26"/>
  <c r="CC113" i="26"/>
  <c r="CB113" i="26"/>
  <c r="CA113" i="26"/>
  <c r="BZ113" i="26"/>
  <c r="BY113" i="26"/>
  <c r="BX113" i="26"/>
  <c r="BW113" i="26"/>
  <c r="BV113" i="26"/>
  <c r="BU113" i="26"/>
  <c r="BT113" i="26"/>
  <c r="BS113" i="26"/>
  <c r="BR113" i="26"/>
  <c r="BQ113" i="26"/>
  <c r="BP113" i="26"/>
  <c r="BO113" i="26"/>
  <c r="BN113" i="26"/>
  <c r="BM113" i="26"/>
  <c r="BL113" i="26"/>
  <c r="BK113" i="26"/>
  <c r="BH113" i="26"/>
  <c r="BG113" i="26"/>
  <c r="BF113" i="26"/>
  <c r="BE113" i="26"/>
  <c r="BD113" i="26"/>
  <c r="BC113" i="26"/>
  <c r="BB113" i="26"/>
  <c r="BA113" i="26"/>
  <c r="AZ113" i="26"/>
  <c r="AY113" i="26"/>
  <c r="AX113" i="26"/>
  <c r="AW113" i="26"/>
  <c r="AV113" i="26"/>
  <c r="AU113" i="26"/>
  <c r="AT113" i="26"/>
  <c r="AS113" i="26"/>
  <c r="AR113" i="26"/>
  <c r="AQ113" i="26"/>
  <c r="AP113" i="26"/>
  <c r="AO113" i="26"/>
  <c r="AN113" i="26"/>
  <c r="AM113" i="26"/>
  <c r="AL113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Z113" i="26"/>
  <c r="Y113" i="26"/>
  <c r="X113" i="26"/>
  <c r="V113" i="26"/>
  <c r="T113" i="26"/>
  <c r="R113" i="26"/>
  <c r="P113" i="26"/>
  <c r="N113" i="26"/>
  <c r="K113" i="26"/>
  <c r="K154" i="26" s="1"/>
  <c r="I113" i="26"/>
  <c r="I154" i="26" s="1"/>
  <c r="C154" i="26" s="1"/>
  <c r="D113" i="26"/>
  <c r="D154" i="26" s="1"/>
  <c r="D198" i="26" s="1"/>
  <c r="HF112" i="26"/>
  <c r="HE112" i="26"/>
  <c r="HD112" i="26"/>
  <c r="HC112" i="26"/>
  <c r="HB112" i="26"/>
  <c r="HA112" i="26"/>
  <c r="GZ112" i="26"/>
  <c r="GY112" i="26"/>
  <c r="GX112" i="26"/>
  <c r="GW112" i="26"/>
  <c r="GV112" i="26"/>
  <c r="GU112" i="26"/>
  <c r="GT112" i="26"/>
  <c r="GS112" i="26"/>
  <c r="GR112" i="26"/>
  <c r="GQ112" i="26"/>
  <c r="GP112" i="26"/>
  <c r="GO112" i="26"/>
  <c r="GN112" i="26"/>
  <c r="GM112" i="26"/>
  <c r="GL112" i="26"/>
  <c r="GK112" i="26"/>
  <c r="GJ112" i="26"/>
  <c r="GI112" i="26"/>
  <c r="GH112" i="26"/>
  <c r="GG112" i="26"/>
  <c r="GF112" i="26"/>
  <c r="GE112" i="26"/>
  <c r="GD112" i="26"/>
  <c r="GC112" i="26"/>
  <c r="GB112" i="26"/>
  <c r="GA112" i="26"/>
  <c r="FZ112" i="26"/>
  <c r="FY112" i="26"/>
  <c r="FX112" i="26"/>
  <c r="FW112" i="26"/>
  <c r="FV112" i="26"/>
  <c r="FU112" i="26"/>
  <c r="FT112" i="26"/>
  <c r="FS112" i="26"/>
  <c r="FR112" i="26"/>
  <c r="FQ112" i="26"/>
  <c r="FP112" i="26"/>
  <c r="FO112" i="26"/>
  <c r="FN112" i="26"/>
  <c r="FM112" i="26"/>
  <c r="FL112" i="26"/>
  <c r="FK112" i="26"/>
  <c r="FJ112" i="26"/>
  <c r="FI112" i="26"/>
  <c r="FH112" i="26"/>
  <c r="FG112" i="26"/>
  <c r="FF112" i="26"/>
  <c r="FE112" i="26"/>
  <c r="FD112" i="26"/>
  <c r="FC112" i="26"/>
  <c r="FB112" i="26"/>
  <c r="FA112" i="26"/>
  <c r="EZ112" i="26"/>
  <c r="EY112" i="26"/>
  <c r="EX112" i="26"/>
  <c r="EW112" i="26"/>
  <c r="EV112" i="26"/>
  <c r="EU112" i="26"/>
  <c r="ET112" i="26"/>
  <c r="ES112" i="26"/>
  <c r="EQ112" i="26"/>
  <c r="EO112" i="26"/>
  <c r="J112" i="26" s="1"/>
  <c r="J153" i="26" s="1"/>
  <c r="EN112" i="26"/>
  <c r="EM112" i="26"/>
  <c r="EK112" i="26"/>
  <c r="EI112" i="26"/>
  <c r="EH112" i="26"/>
  <c r="EG112" i="26"/>
  <c r="EF112" i="26"/>
  <c r="EE112" i="26"/>
  <c r="ED112" i="26"/>
  <c r="EC112" i="26"/>
  <c r="EB112" i="26"/>
  <c r="EA112" i="26"/>
  <c r="DZ112" i="26"/>
  <c r="DY112" i="26"/>
  <c r="DX112" i="26"/>
  <c r="DW112" i="26"/>
  <c r="DV112" i="26"/>
  <c r="DU112" i="26"/>
  <c r="DT112" i="26"/>
  <c r="DS112" i="26"/>
  <c r="DR112" i="26"/>
  <c r="DQ112" i="26"/>
  <c r="DP112" i="26"/>
  <c r="DO112" i="26"/>
  <c r="DN112" i="26"/>
  <c r="DM112" i="26"/>
  <c r="DL112" i="26"/>
  <c r="DK112" i="26"/>
  <c r="DJ112" i="26"/>
  <c r="DI112" i="26"/>
  <c r="DH112" i="26"/>
  <c r="DG112" i="26"/>
  <c r="DF112" i="26"/>
  <c r="DE112" i="26"/>
  <c r="DD112" i="26"/>
  <c r="DC112" i="26"/>
  <c r="DB112" i="26"/>
  <c r="DA112" i="26"/>
  <c r="CZ112" i="26"/>
  <c r="CY112" i="26"/>
  <c r="CW112" i="26"/>
  <c r="CV112" i="26"/>
  <c r="CU112" i="26"/>
  <c r="CT112" i="26"/>
  <c r="CS112" i="26"/>
  <c r="CR112" i="26"/>
  <c r="CP112" i="26"/>
  <c r="CO112" i="26"/>
  <c r="CN112" i="26"/>
  <c r="CM112" i="26"/>
  <c r="CL112" i="26"/>
  <c r="CK112" i="26"/>
  <c r="CJ112" i="26"/>
  <c r="CI112" i="26"/>
  <c r="CH112" i="26"/>
  <c r="CG112" i="26"/>
  <c r="CF112" i="26"/>
  <c r="CE112" i="26"/>
  <c r="CD112" i="26"/>
  <c r="CC112" i="26"/>
  <c r="CB112" i="26"/>
  <c r="CA112" i="26"/>
  <c r="BZ112" i="26"/>
  <c r="BY112" i="26"/>
  <c r="BX112" i="26"/>
  <c r="BW112" i="26"/>
  <c r="BV112" i="26"/>
  <c r="BU112" i="26"/>
  <c r="BT112" i="26"/>
  <c r="BS112" i="26"/>
  <c r="BR112" i="26"/>
  <c r="BQ112" i="26"/>
  <c r="BP112" i="26"/>
  <c r="BO112" i="26"/>
  <c r="BN112" i="26"/>
  <c r="BM112" i="26"/>
  <c r="BL112" i="26"/>
  <c r="BK112" i="26"/>
  <c r="BH112" i="26"/>
  <c r="BG112" i="26"/>
  <c r="BF112" i="26"/>
  <c r="BE112" i="26"/>
  <c r="BD112" i="26"/>
  <c r="BC112" i="26"/>
  <c r="BB112" i="26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N112" i="26"/>
  <c r="AM112" i="26"/>
  <c r="AL112" i="26"/>
  <c r="AK112" i="26"/>
  <c r="AJ112" i="26"/>
  <c r="AI112" i="26"/>
  <c r="AH112" i="26"/>
  <c r="AG112" i="26"/>
  <c r="AF112" i="26"/>
  <c r="AE112" i="26"/>
  <c r="AD112" i="26"/>
  <c r="AC112" i="26"/>
  <c r="AB112" i="26"/>
  <c r="AA112" i="26"/>
  <c r="Z112" i="26"/>
  <c r="X112" i="26"/>
  <c r="V112" i="26"/>
  <c r="T112" i="26"/>
  <c r="R112" i="26"/>
  <c r="P112" i="26"/>
  <c r="N112" i="26"/>
  <c r="K112" i="26"/>
  <c r="K153" i="26" s="1"/>
  <c r="I112" i="26"/>
  <c r="I153" i="26" s="1"/>
  <c r="C153" i="26" s="1"/>
  <c r="D112" i="26"/>
  <c r="D153" i="26" s="1"/>
  <c r="D197" i="26" s="1"/>
  <c r="HF111" i="26"/>
  <c r="HE111" i="26"/>
  <c r="HD111" i="26"/>
  <c r="HC111" i="26"/>
  <c r="HB111" i="26"/>
  <c r="HA111" i="26"/>
  <c r="GZ111" i="26"/>
  <c r="GY111" i="26"/>
  <c r="GX111" i="26"/>
  <c r="GW111" i="26"/>
  <c r="GV111" i="26"/>
  <c r="GU111" i="26"/>
  <c r="GT111" i="26"/>
  <c r="GS111" i="26"/>
  <c r="GR111" i="26"/>
  <c r="GQ111" i="26"/>
  <c r="GP111" i="26"/>
  <c r="GO111" i="26"/>
  <c r="GN111" i="26"/>
  <c r="GM111" i="26"/>
  <c r="GL111" i="26"/>
  <c r="GK111" i="26"/>
  <c r="GJ111" i="26"/>
  <c r="GI111" i="26"/>
  <c r="GH111" i="26"/>
  <c r="GG111" i="26"/>
  <c r="GF111" i="26"/>
  <c r="GE111" i="26"/>
  <c r="GD111" i="26"/>
  <c r="GC111" i="26"/>
  <c r="GB111" i="26"/>
  <c r="GA111" i="26"/>
  <c r="FZ111" i="26"/>
  <c r="FY111" i="26"/>
  <c r="FX111" i="26"/>
  <c r="FW111" i="26"/>
  <c r="FV111" i="26"/>
  <c r="FU111" i="26"/>
  <c r="FT111" i="26"/>
  <c r="FS111" i="26"/>
  <c r="FR111" i="26"/>
  <c r="FQ111" i="26"/>
  <c r="FP111" i="26"/>
  <c r="FO111" i="26"/>
  <c r="FN111" i="26"/>
  <c r="FM111" i="26"/>
  <c r="FL111" i="26"/>
  <c r="FK111" i="26"/>
  <c r="FJ111" i="26"/>
  <c r="FI111" i="26"/>
  <c r="FH111" i="26"/>
  <c r="FG111" i="26"/>
  <c r="FF111" i="26"/>
  <c r="FE111" i="26"/>
  <c r="FD111" i="26"/>
  <c r="FC111" i="26"/>
  <c r="FB111" i="26"/>
  <c r="FA111" i="26"/>
  <c r="EZ111" i="26"/>
  <c r="EY111" i="26"/>
  <c r="EX111" i="26"/>
  <c r="EW111" i="26"/>
  <c r="EV111" i="26"/>
  <c r="EU111" i="26"/>
  <c r="ET111" i="26"/>
  <c r="ES111" i="26"/>
  <c r="EQ111" i="26"/>
  <c r="EO111" i="26"/>
  <c r="EN111" i="26"/>
  <c r="EM111" i="26"/>
  <c r="EK111" i="26"/>
  <c r="EI111" i="26"/>
  <c r="EH111" i="26"/>
  <c r="EG111" i="26"/>
  <c r="EF111" i="26"/>
  <c r="EE111" i="26"/>
  <c r="ED111" i="26"/>
  <c r="EC111" i="26"/>
  <c r="EB111" i="26"/>
  <c r="EA111" i="26"/>
  <c r="DZ111" i="26"/>
  <c r="DY111" i="26"/>
  <c r="DX111" i="26"/>
  <c r="DW111" i="26"/>
  <c r="DV111" i="26"/>
  <c r="DU111" i="26"/>
  <c r="DT111" i="26"/>
  <c r="DS111" i="26"/>
  <c r="DR111" i="26"/>
  <c r="DQ111" i="26"/>
  <c r="DP111" i="26"/>
  <c r="DO111" i="26"/>
  <c r="DN111" i="26"/>
  <c r="DM111" i="26"/>
  <c r="DL111" i="26"/>
  <c r="DK111" i="26"/>
  <c r="DJ111" i="26"/>
  <c r="DI111" i="26"/>
  <c r="DH111" i="26"/>
  <c r="DG111" i="26"/>
  <c r="DF111" i="26"/>
  <c r="DE111" i="26"/>
  <c r="DD111" i="26"/>
  <c r="DC111" i="26"/>
  <c r="DB111" i="26"/>
  <c r="DA111" i="26"/>
  <c r="CZ111" i="26"/>
  <c r="CY111" i="26"/>
  <c r="CW111" i="26"/>
  <c r="CV111" i="26"/>
  <c r="CU111" i="26"/>
  <c r="CT111" i="26"/>
  <c r="CS111" i="26"/>
  <c r="CR111" i="26"/>
  <c r="CP111" i="26"/>
  <c r="CO111" i="26"/>
  <c r="CN111" i="26"/>
  <c r="CM111" i="26"/>
  <c r="CL111" i="26"/>
  <c r="CK111" i="26"/>
  <c r="CJ111" i="26"/>
  <c r="CI111" i="26"/>
  <c r="CH111" i="26"/>
  <c r="CG111" i="26"/>
  <c r="CF111" i="26"/>
  <c r="CE111" i="26"/>
  <c r="CD111" i="26"/>
  <c r="CC111" i="26"/>
  <c r="CB111" i="26"/>
  <c r="CA111" i="26"/>
  <c r="BZ111" i="26"/>
  <c r="BY111" i="26"/>
  <c r="BX111" i="26"/>
  <c r="BW111" i="26"/>
  <c r="BV111" i="26"/>
  <c r="BU111" i="26"/>
  <c r="BT111" i="26"/>
  <c r="BS111" i="26"/>
  <c r="BR111" i="26"/>
  <c r="BQ111" i="26"/>
  <c r="BP111" i="26"/>
  <c r="BO111" i="26"/>
  <c r="BN111" i="26"/>
  <c r="BM111" i="26"/>
  <c r="BL111" i="26"/>
  <c r="BK111" i="26"/>
  <c r="BH111" i="26"/>
  <c r="BG111" i="26"/>
  <c r="BF111" i="26"/>
  <c r="BE111" i="26"/>
  <c r="BD111" i="26"/>
  <c r="BC111" i="26"/>
  <c r="BB111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AK111" i="26"/>
  <c r="AJ111" i="26"/>
  <c r="AI111" i="26"/>
  <c r="AH111" i="26"/>
  <c r="AG111" i="26"/>
  <c r="AF111" i="26"/>
  <c r="AE111" i="26"/>
  <c r="AD111" i="26"/>
  <c r="AC111" i="26"/>
  <c r="AB111" i="26"/>
  <c r="Z111" i="26"/>
  <c r="X111" i="26"/>
  <c r="V111" i="26"/>
  <c r="T111" i="26"/>
  <c r="R111" i="26"/>
  <c r="P111" i="26"/>
  <c r="N111" i="26"/>
  <c r="D111" i="26"/>
  <c r="D152" i="26" s="1"/>
  <c r="D196" i="26" s="1"/>
  <c r="HF110" i="26"/>
  <c r="HE110" i="26"/>
  <c r="HD110" i="26"/>
  <c r="HC110" i="26"/>
  <c r="HB110" i="26"/>
  <c r="HA110" i="26"/>
  <c r="GZ110" i="26"/>
  <c r="GY110" i="26"/>
  <c r="GX110" i="26"/>
  <c r="GW110" i="26"/>
  <c r="GV110" i="26"/>
  <c r="GU110" i="26"/>
  <c r="GT110" i="26"/>
  <c r="GS110" i="26"/>
  <c r="GR110" i="26"/>
  <c r="GQ110" i="26"/>
  <c r="GP110" i="26"/>
  <c r="GO110" i="26"/>
  <c r="GN110" i="26"/>
  <c r="GM110" i="26"/>
  <c r="GL110" i="26"/>
  <c r="GK110" i="26"/>
  <c r="GJ110" i="26"/>
  <c r="GI110" i="26"/>
  <c r="GH110" i="26"/>
  <c r="GG110" i="26"/>
  <c r="GF110" i="26"/>
  <c r="GE110" i="26"/>
  <c r="GD110" i="26"/>
  <c r="GC110" i="26"/>
  <c r="GB110" i="26"/>
  <c r="GA110" i="26"/>
  <c r="FZ110" i="26"/>
  <c r="FY110" i="26"/>
  <c r="FX110" i="26"/>
  <c r="FW110" i="26"/>
  <c r="FV110" i="26"/>
  <c r="FU110" i="26"/>
  <c r="FT110" i="26"/>
  <c r="FS110" i="26"/>
  <c r="FR110" i="26"/>
  <c r="FQ110" i="26"/>
  <c r="FP110" i="26"/>
  <c r="FO110" i="26"/>
  <c r="FN110" i="26"/>
  <c r="FM110" i="26"/>
  <c r="FL110" i="26"/>
  <c r="FK110" i="26"/>
  <c r="FJ110" i="26"/>
  <c r="FI110" i="26"/>
  <c r="FH110" i="26"/>
  <c r="FG110" i="26"/>
  <c r="FF110" i="26"/>
  <c r="FE110" i="26"/>
  <c r="FD110" i="26"/>
  <c r="FC110" i="26"/>
  <c r="FB110" i="26"/>
  <c r="FA110" i="26"/>
  <c r="EZ110" i="26"/>
  <c r="EY110" i="26"/>
  <c r="EX110" i="26"/>
  <c r="EW110" i="26"/>
  <c r="EV110" i="26"/>
  <c r="EU110" i="26"/>
  <c r="ET110" i="26"/>
  <c r="ES110" i="26"/>
  <c r="EQ110" i="26"/>
  <c r="K110" i="26" s="1"/>
  <c r="K151" i="26" s="1"/>
  <c r="EO110" i="26"/>
  <c r="EN110" i="26"/>
  <c r="EM110" i="26"/>
  <c r="J110" i="26" s="1"/>
  <c r="J151" i="26" s="1"/>
  <c r="EK110" i="26"/>
  <c r="EI110" i="26"/>
  <c r="EH110" i="26"/>
  <c r="EG110" i="26"/>
  <c r="EF110" i="26"/>
  <c r="EE110" i="26"/>
  <c r="ED110" i="26"/>
  <c r="EC110" i="26"/>
  <c r="EB110" i="26"/>
  <c r="EA110" i="26"/>
  <c r="DZ110" i="26"/>
  <c r="DY110" i="26"/>
  <c r="DX110" i="26"/>
  <c r="DW110" i="26"/>
  <c r="DV110" i="26"/>
  <c r="DU110" i="26"/>
  <c r="DT110" i="26"/>
  <c r="DS110" i="26"/>
  <c r="DR110" i="26"/>
  <c r="DQ110" i="26"/>
  <c r="DP110" i="26"/>
  <c r="DO110" i="26"/>
  <c r="DN110" i="26"/>
  <c r="DM110" i="26"/>
  <c r="DL110" i="26"/>
  <c r="DK110" i="26"/>
  <c r="DJ110" i="26"/>
  <c r="DI110" i="26"/>
  <c r="DH110" i="26"/>
  <c r="DG110" i="26"/>
  <c r="DF110" i="26"/>
  <c r="DE110" i="26"/>
  <c r="DD110" i="26"/>
  <c r="DC110" i="26"/>
  <c r="DB110" i="26"/>
  <c r="DA110" i="26"/>
  <c r="CZ110" i="26"/>
  <c r="CY110" i="26"/>
  <c r="CW110" i="26"/>
  <c r="CV110" i="26"/>
  <c r="CU110" i="26"/>
  <c r="CT110" i="26"/>
  <c r="CS110" i="26"/>
  <c r="CR110" i="26"/>
  <c r="CP110" i="26"/>
  <c r="CO110" i="26"/>
  <c r="CN110" i="26"/>
  <c r="CM110" i="26"/>
  <c r="CL110" i="26"/>
  <c r="CK110" i="26"/>
  <c r="CJ110" i="26"/>
  <c r="CI110" i="26"/>
  <c r="CH110" i="26"/>
  <c r="CG110" i="26"/>
  <c r="CF110" i="26"/>
  <c r="CE110" i="26"/>
  <c r="CD110" i="26"/>
  <c r="CC110" i="26"/>
  <c r="CB110" i="26"/>
  <c r="CA110" i="26"/>
  <c r="BZ110" i="26"/>
  <c r="BY110" i="26"/>
  <c r="BX110" i="26"/>
  <c r="BW110" i="26"/>
  <c r="BV110" i="26"/>
  <c r="BU110" i="26"/>
  <c r="BT110" i="26"/>
  <c r="BS110" i="26"/>
  <c r="BR110" i="26"/>
  <c r="BQ110" i="26"/>
  <c r="BP110" i="26"/>
  <c r="BO110" i="26"/>
  <c r="BN110" i="26"/>
  <c r="BM110" i="26"/>
  <c r="BL110" i="26"/>
  <c r="BK110" i="26"/>
  <c r="BH110" i="26"/>
  <c r="BG110" i="26"/>
  <c r="BF110" i="26"/>
  <c r="BE110" i="26"/>
  <c r="BD110" i="26"/>
  <c r="BC110" i="26"/>
  <c r="BB110" i="26"/>
  <c r="BA110" i="26"/>
  <c r="AZ110" i="26"/>
  <c r="AY110" i="26"/>
  <c r="AX110" i="26"/>
  <c r="AW110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AK110" i="26"/>
  <c r="AJ110" i="26"/>
  <c r="AI110" i="26"/>
  <c r="AH110" i="26"/>
  <c r="AG110" i="26"/>
  <c r="AF110" i="26"/>
  <c r="AE110" i="26"/>
  <c r="AD110" i="26"/>
  <c r="AC110" i="26"/>
  <c r="AB110" i="26"/>
  <c r="AA110" i="26"/>
  <c r="Z110" i="26"/>
  <c r="Y110" i="26"/>
  <c r="X110" i="26"/>
  <c r="W110" i="26"/>
  <c r="V110" i="26"/>
  <c r="T110" i="26"/>
  <c r="R110" i="26"/>
  <c r="P110" i="26"/>
  <c r="N110" i="26"/>
  <c r="I110" i="26"/>
  <c r="I151" i="26" s="1"/>
  <c r="C151" i="26" s="1"/>
  <c r="D110" i="26"/>
  <c r="D151" i="26" s="1"/>
  <c r="D195" i="26" s="1"/>
  <c r="HF109" i="26"/>
  <c r="HE109" i="26"/>
  <c r="HD109" i="26"/>
  <c r="HC109" i="26"/>
  <c r="HB109" i="26"/>
  <c r="HA109" i="26"/>
  <c r="GZ109" i="26"/>
  <c r="GY109" i="26"/>
  <c r="GX109" i="26"/>
  <c r="GW109" i="26"/>
  <c r="GV109" i="26"/>
  <c r="GU109" i="26"/>
  <c r="GT109" i="26"/>
  <c r="GS109" i="26"/>
  <c r="GR109" i="26"/>
  <c r="GQ109" i="26"/>
  <c r="GP109" i="26"/>
  <c r="GO109" i="26"/>
  <c r="GN109" i="26"/>
  <c r="GM109" i="26"/>
  <c r="GL109" i="26"/>
  <c r="GK109" i="26"/>
  <c r="GJ109" i="26"/>
  <c r="GI109" i="26"/>
  <c r="GH109" i="26"/>
  <c r="GG109" i="26"/>
  <c r="GF109" i="26"/>
  <c r="GE109" i="26"/>
  <c r="GD109" i="26"/>
  <c r="GC109" i="26"/>
  <c r="GB109" i="26"/>
  <c r="GA109" i="26"/>
  <c r="FZ109" i="26"/>
  <c r="FY109" i="26"/>
  <c r="FX109" i="26"/>
  <c r="FW109" i="26"/>
  <c r="FV109" i="26"/>
  <c r="FU109" i="26"/>
  <c r="FT109" i="26"/>
  <c r="FS109" i="26"/>
  <c r="FR109" i="26"/>
  <c r="FQ109" i="26"/>
  <c r="FP109" i="26"/>
  <c r="FO109" i="26"/>
  <c r="FN109" i="26"/>
  <c r="FM109" i="26"/>
  <c r="FL109" i="26"/>
  <c r="FK109" i="26"/>
  <c r="FJ109" i="26"/>
  <c r="FI109" i="26"/>
  <c r="FH109" i="26"/>
  <c r="FG109" i="26"/>
  <c r="FF109" i="26"/>
  <c r="FE109" i="26"/>
  <c r="FD109" i="26"/>
  <c r="FC109" i="26"/>
  <c r="FB109" i="26"/>
  <c r="FA109" i="26"/>
  <c r="EZ109" i="26"/>
  <c r="EY109" i="26"/>
  <c r="EX109" i="26"/>
  <c r="EW109" i="26"/>
  <c r="EV109" i="26"/>
  <c r="EU109" i="26"/>
  <c r="ET109" i="26"/>
  <c r="ES109" i="26"/>
  <c r="EQ109" i="26"/>
  <c r="EO109" i="26"/>
  <c r="EN109" i="26"/>
  <c r="EM109" i="26"/>
  <c r="EK109" i="26"/>
  <c r="K109" i="26" s="1"/>
  <c r="K150" i="26" s="1"/>
  <c r="EI109" i="26"/>
  <c r="EH109" i="26"/>
  <c r="EG109" i="26"/>
  <c r="EF109" i="26"/>
  <c r="EE109" i="26"/>
  <c r="ED109" i="26"/>
  <c r="EC109" i="26"/>
  <c r="EB109" i="26"/>
  <c r="EA109" i="26"/>
  <c r="DZ109" i="26"/>
  <c r="DY109" i="26"/>
  <c r="DX109" i="26"/>
  <c r="DW109" i="26"/>
  <c r="DV109" i="26"/>
  <c r="DU109" i="26"/>
  <c r="DT109" i="26"/>
  <c r="DS109" i="26"/>
  <c r="DR109" i="26"/>
  <c r="DQ109" i="26"/>
  <c r="DP109" i="26"/>
  <c r="DO109" i="26"/>
  <c r="DN109" i="26"/>
  <c r="DM109" i="26"/>
  <c r="DL109" i="26"/>
  <c r="DK109" i="26"/>
  <c r="DJ109" i="26"/>
  <c r="DI109" i="26"/>
  <c r="DH109" i="26"/>
  <c r="DG109" i="26"/>
  <c r="DF109" i="26"/>
  <c r="DE109" i="26"/>
  <c r="DD109" i="26"/>
  <c r="DC109" i="26"/>
  <c r="DB109" i="26"/>
  <c r="DA109" i="26"/>
  <c r="CZ109" i="26"/>
  <c r="CY109" i="26"/>
  <c r="CW109" i="26"/>
  <c r="CV109" i="26"/>
  <c r="CU109" i="26"/>
  <c r="CT109" i="26"/>
  <c r="CS109" i="26"/>
  <c r="CR109" i="26"/>
  <c r="CP109" i="26"/>
  <c r="CO109" i="26"/>
  <c r="CN109" i="26"/>
  <c r="CM109" i="26"/>
  <c r="CL109" i="26"/>
  <c r="CK109" i="26"/>
  <c r="CJ109" i="26"/>
  <c r="CI109" i="26"/>
  <c r="CH109" i="26"/>
  <c r="CG109" i="26"/>
  <c r="CF109" i="26"/>
  <c r="CE109" i="26"/>
  <c r="CD109" i="26"/>
  <c r="CC109" i="26"/>
  <c r="CB109" i="26"/>
  <c r="CA109" i="26"/>
  <c r="BZ109" i="26"/>
  <c r="BY109" i="26"/>
  <c r="BX109" i="26"/>
  <c r="BW109" i="26"/>
  <c r="BV109" i="26"/>
  <c r="BU109" i="26"/>
  <c r="BT109" i="26"/>
  <c r="BS109" i="26"/>
  <c r="BR109" i="26"/>
  <c r="BQ109" i="26"/>
  <c r="BP109" i="26"/>
  <c r="BO109" i="26"/>
  <c r="BN109" i="26"/>
  <c r="BM109" i="26"/>
  <c r="BL109" i="26"/>
  <c r="BK109" i="26"/>
  <c r="BH109" i="26"/>
  <c r="BG109" i="26"/>
  <c r="BF109" i="26"/>
  <c r="BE109" i="26"/>
  <c r="BD109" i="26"/>
  <c r="BC109" i="26"/>
  <c r="BB109" i="26"/>
  <c r="BA109" i="26"/>
  <c r="AZ109" i="26"/>
  <c r="AY109" i="26"/>
  <c r="AX109" i="26"/>
  <c r="AW109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AK109" i="26"/>
  <c r="AJ109" i="26"/>
  <c r="AI109" i="26"/>
  <c r="AH109" i="26"/>
  <c r="AG109" i="26"/>
  <c r="AF109" i="26"/>
  <c r="AE109" i="26"/>
  <c r="AD109" i="26"/>
  <c r="AC109" i="26"/>
  <c r="AB109" i="26"/>
  <c r="AA109" i="26"/>
  <c r="Z109" i="26"/>
  <c r="Y109" i="26"/>
  <c r="X109" i="26"/>
  <c r="V109" i="26"/>
  <c r="T109" i="26"/>
  <c r="R109" i="26"/>
  <c r="P109" i="26"/>
  <c r="N109" i="26"/>
  <c r="I109" i="26"/>
  <c r="I150" i="26" s="1"/>
  <c r="C150" i="26" s="1"/>
  <c r="D109" i="26"/>
  <c r="D150" i="26" s="1"/>
  <c r="D194" i="26" s="1"/>
  <c r="HF108" i="26"/>
  <c r="HE108" i="26"/>
  <c r="HD108" i="26"/>
  <c r="HC108" i="26"/>
  <c r="HB108" i="26"/>
  <c r="HA108" i="26"/>
  <c r="GZ108" i="26"/>
  <c r="GY108" i="26"/>
  <c r="GX108" i="26"/>
  <c r="GW108" i="26"/>
  <c r="GV108" i="26"/>
  <c r="GU108" i="26"/>
  <c r="GT108" i="26"/>
  <c r="GS108" i="26"/>
  <c r="GR108" i="26"/>
  <c r="GQ108" i="26"/>
  <c r="GP108" i="26"/>
  <c r="GO108" i="26"/>
  <c r="GN108" i="26"/>
  <c r="GM108" i="26"/>
  <c r="GL108" i="26"/>
  <c r="GK108" i="26"/>
  <c r="GJ108" i="26"/>
  <c r="GI108" i="26"/>
  <c r="GH108" i="26"/>
  <c r="GG108" i="26"/>
  <c r="GF108" i="26"/>
  <c r="GE108" i="26"/>
  <c r="GD108" i="26"/>
  <c r="GC108" i="26"/>
  <c r="GB108" i="26"/>
  <c r="GA108" i="26"/>
  <c r="FZ108" i="26"/>
  <c r="FY108" i="26"/>
  <c r="FX108" i="26"/>
  <c r="FW108" i="26"/>
  <c r="FV108" i="26"/>
  <c r="FU108" i="26"/>
  <c r="FT108" i="26"/>
  <c r="FS108" i="26"/>
  <c r="FR108" i="26"/>
  <c r="FQ108" i="26"/>
  <c r="FP108" i="26"/>
  <c r="FO108" i="26"/>
  <c r="FN108" i="26"/>
  <c r="FM108" i="26"/>
  <c r="FL108" i="26"/>
  <c r="FK108" i="26"/>
  <c r="FJ108" i="26"/>
  <c r="FI108" i="26"/>
  <c r="FH108" i="26"/>
  <c r="FG108" i="26"/>
  <c r="FF108" i="26"/>
  <c r="FE108" i="26"/>
  <c r="FD108" i="26"/>
  <c r="FC108" i="26"/>
  <c r="FB108" i="26"/>
  <c r="FA108" i="26"/>
  <c r="EZ108" i="26"/>
  <c r="EY108" i="26"/>
  <c r="EX108" i="26"/>
  <c r="EW108" i="26"/>
  <c r="EV108" i="26"/>
  <c r="EU108" i="26"/>
  <c r="ET108" i="26"/>
  <c r="ES108" i="26"/>
  <c r="EQ108" i="26"/>
  <c r="EO108" i="26"/>
  <c r="EN108" i="26"/>
  <c r="EM108" i="26"/>
  <c r="EK108" i="26"/>
  <c r="EI108" i="26"/>
  <c r="EH108" i="26"/>
  <c r="EG108" i="26"/>
  <c r="EF108" i="26"/>
  <c r="EE108" i="26"/>
  <c r="ED108" i="26"/>
  <c r="EC108" i="26"/>
  <c r="EB108" i="26"/>
  <c r="EA108" i="26"/>
  <c r="DZ108" i="26"/>
  <c r="DY108" i="26"/>
  <c r="DX108" i="26"/>
  <c r="DW108" i="26"/>
  <c r="DV108" i="26"/>
  <c r="DU108" i="26"/>
  <c r="DT108" i="26"/>
  <c r="DS108" i="26"/>
  <c r="DR108" i="26"/>
  <c r="DQ108" i="26"/>
  <c r="DP108" i="26"/>
  <c r="DO108" i="26"/>
  <c r="DN108" i="26"/>
  <c r="DM108" i="26"/>
  <c r="DL108" i="26"/>
  <c r="DK108" i="26"/>
  <c r="DJ108" i="26"/>
  <c r="DI108" i="26"/>
  <c r="DH108" i="26"/>
  <c r="DG108" i="26"/>
  <c r="DF108" i="26"/>
  <c r="DE108" i="26"/>
  <c r="DD108" i="26"/>
  <c r="DC108" i="26"/>
  <c r="DB108" i="26"/>
  <c r="DA108" i="26"/>
  <c r="CZ108" i="26"/>
  <c r="CY108" i="26"/>
  <c r="CW108" i="26"/>
  <c r="CV108" i="26"/>
  <c r="CU108" i="26"/>
  <c r="CT108" i="26"/>
  <c r="CS108" i="26"/>
  <c r="CR108" i="26"/>
  <c r="CP108" i="26"/>
  <c r="CO108" i="26"/>
  <c r="CN108" i="26"/>
  <c r="CM108" i="26"/>
  <c r="CL108" i="26"/>
  <c r="CK108" i="26"/>
  <c r="CJ108" i="26"/>
  <c r="CI108" i="26"/>
  <c r="CH108" i="26"/>
  <c r="CG108" i="26"/>
  <c r="CF108" i="26"/>
  <c r="CE108" i="26"/>
  <c r="CD108" i="26"/>
  <c r="CC108" i="26"/>
  <c r="CB108" i="26"/>
  <c r="CA108" i="26"/>
  <c r="BZ108" i="26"/>
  <c r="BY108" i="26"/>
  <c r="BX108" i="26"/>
  <c r="BW108" i="26"/>
  <c r="BV108" i="26"/>
  <c r="BU108" i="26"/>
  <c r="BT108" i="26"/>
  <c r="BS108" i="26"/>
  <c r="BR108" i="26"/>
  <c r="BQ108" i="26"/>
  <c r="BP108" i="26"/>
  <c r="BO108" i="26"/>
  <c r="BN108" i="26"/>
  <c r="BM108" i="26"/>
  <c r="BL108" i="26"/>
  <c r="BK108" i="26"/>
  <c r="BH108" i="26"/>
  <c r="BG108" i="26"/>
  <c r="BF108" i="26"/>
  <c r="BE108" i="26"/>
  <c r="BD108" i="26"/>
  <c r="BC108" i="26"/>
  <c r="BB108" i="26"/>
  <c r="BA108" i="26"/>
  <c r="AZ108" i="26"/>
  <c r="AY108" i="26"/>
  <c r="AX108" i="26"/>
  <c r="AW108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AK108" i="26"/>
  <c r="AJ108" i="26"/>
  <c r="AI108" i="26"/>
  <c r="AH108" i="26"/>
  <c r="AG108" i="26"/>
  <c r="AF108" i="26"/>
  <c r="AE108" i="26"/>
  <c r="AD108" i="26"/>
  <c r="AC108" i="26"/>
  <c r="AB108" i="26"/>
  <c r="AA108" i="26"/>
  <c r="Z108" i="26"/>
  <c r="Y108" i="26"/>
  <c r="X108" i="26"/>
  <c r="W108" i="26"/>
  <c r="V108" i="26"/>
  <c r="T108" i="26"/>
  <c r="S108" i="26"/>
  <c r="R108" i="26"/>
  <c r="P108" i="26"/>
  <c r="N108" i="26"/>
  <c r="D108" i="26"/>
  <c r="D149" i="26" s="1"/>
  <c r="D193" i="26" s="1"/>
  <c r="HF107" i="26"/>
  <c r="HE107" i="26"/>
  <c r="HD107" i="26"/>
  <c r="HC107" i="26"/>
  <c r="HB107" i="26"/>
  <c r="HA107" i="26"/>
  <c r="GZ107" i="26"/>
  <c r="GY107" i="26"/>
  <c r="GX107" i="26"/>
  <c r="GW107" i="26"/>
  <c r="GV107" i="26"/>
  <c r="GU107" i="26"/>
  <c r="GT107" i="26"/>
  <c r="GS107" i="26"/>
  <c r="GR107" i="26"/>
  <c r="GQ107" i="26"/>
  <c r="GP107" i="26"/>
  <c r="GO107" i="26"/>
  <c r="GN107" i="26"/>
  <c r="GM107" i="26"/>
  <c r="GL107" i="26"/>
  <c r="GK107" i="26"/>
  <c r="GJ107" i="26"/>
  <c r="GI107" i="26"/>
  <c r="GH107" i="26"/>
  <c r="GG107" i="26"/>
  <c r="GF107" i="26"/>
  <c r="GE107" i="26"/>
  <c r="GD107" i="26"/>
  <c r="GC107" i="26"/>
  <c r="GB107" i="26"/>
  <c r="GA107" i="26"/>
  <c r="FZ107" i="26"/>
  <c r="FY107" i="26"/>
  <c r="FX107" i="26"/>
  <c r="FW107" i="26"/>
  <c r="FV107" i="26"/>
  <c r="FU107" i="26"/>
  <c r="FT107" i="26"/>
  <c r="FS107" i="26"/>
  <c r="FR107" i="26"/>
  <c r="FQ107" i="26"/>
  <c r="FP107" i="26"/>
  <c r="FO107" i="26"/>
  <c r="FN107" i="26"/>
  <c r="FM107" i="26"/>
  <c r="FL107" i="26"/>
  <c r="FK107" i="26"/>
  <c r="FJ107" i="26"/>
  <c r="FI107" i="26"/>
  <c r="FH107" i="26"/>
  <c r="FG107" i="26"/>
  <c r="FF107" i="26"/>
  <c r="FE107" i="26"/>
  <c r="FD107" i="26"/>
  <c r="FC107" i="26"/>
  <c r="FB107" i="26"/>
  <c r="FA107" i="26"/>
  <c r="EZ107" i="26"/>
  <c r="EY107" i="26"/>
  <c r="EX107" i="26"/>
  <c r="EW107" i="26"/>
  <c r="EV107" i="26"/>
  <c r="EU107" i="26"/>
  <c r="ET107" i="26"/>
  <c r="ES107" i="26"/>
  <c r="EQ107" i="26"/>
  <c r="EO107" i="26"/>
  <c r="EN107" i="26"/>
  <c r="EM107" i="26"/>
  <c r="EK107" i="26"/>
  <c r="EI107" i="26"/>
  <c r="EH107" i="26"/>
  <c r="EG107" i="26"/>
  <c r="EF107" i="26"/>
  <c r="EE107" i="26"/>
  <c r="ED107" i="26"/>
  <c r="EC107" i="26"/>
  <c r="EB107" i="26"/>
  <c r="EA107" i="26"/>
  <c r="DZ107" i="26"/>
  <c r="DY107" i="26"/>
  <c r="DX107" i="26"/>
  <c r="DW107" i="26"/>
  <c r="DV107" i="26"/>
  <c r="DU107" i="26"/>
  <c r="DT107" i="26"/>
  <c r="DS107" i="26"/>
  <c r="DR107" i="26"/>
  <c r="DQ107" i="26"/>
  <c r="DP107" i="26"/>
  <c r="DO107" i="26"/>
  <c r="DN107" i="26"/>
  <c r="DM107" i="26"/>
  <c r="DL107" i="26"/>
  <c r="DK107" i="26"/>
  <c r="DJ107" i="26"/>
  <c r="DI107" i="26"/>
  <c r="DH107" i="26"/>
  <c r="DG107" i="26"/>
  <c r="DF107" i="26"/>
  <c r="DE107" i="26"/>
  <c r="DD107" i="26"/>
  <c r="DC107" i="26"/>
  <c r="DB107" i="26"/>
  <c r="DA107" i="26"/>
  <c r="CZ107" i="26"/>
  <c r="CY107" i="26"/>
  <c r="CW107" i="26"/>
  <c r="CV107" i="26"/>
  <c r="CU107" i="26"/>
  <c r="CT107" i="26"/>
  <c r="CS107" i="26"/>
  <c r="CR107" i="26"/>
  <c r="CP107" i="26"/>
  <c r="CO107" i="26"/>
  <c r="CN107" i="26"/>
  <c r="CM107" i="26"/>
  <c r="CL107" i="26"/>
  <c r="CK107" i="26"/>
  <c r="CJ107" i="26"/>
  <c r="CI107" i="26"/>
  <c r="CH107" i="26"/>
  <c r="CG107" i="26"/>
  <c r="CF107" i="26"/>
  <c r="CE107" i="26"/>
  <c r="CD107" i="26"/>
  <c r="CC107" i="26"/>
  <c r="CB107" i="26"/>
  <c r="CA107" i="26"/>
  <c r="BZ107" i="26"/>
  <c r="BY107" i="26"/>
  <c r="BX107" i="26"/>
  <c r="BW107" i="26"/>
  <c r="BV107" i="26"/>
  <c r="BU107" i="26"/>
  <c r="BT107" i="26"/>
  <c r="BS107" i="26"/>
  <c r="BR107" i="26"/>
  <c r="BQ107" i="26"/>
  <c r="BP107" i="26"/>
  <c r="BO107" i="26"/>
  <c r="BN107" i="26"/>
  <c r="BM107" i="26"/>
  <c r="BL107" i="26"/>
  <c r="BK107" i="26"/>
  <c r="BH107" i="26"/>
  <c r="BG107" i="26"/>
  <c r="BF107" i="26"/>
  <c r="BE107" i="26"/>
  <c r="BD107" i="26"/>
  <c r="BC107" i="26"/>
  <c r="BB107" i="26"/>
  <c r="BA107" i="26"/>
  <c r="AZ107" i="26"/>
  <c r="AY107" i="26"/>
  <c r="AX107" i="26"/>
  <c r="AW107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AK107" i="26"/>
  <c r="AJ107" i="26"/>
  <c r="AI107" i="26"/>
  <c r="AH107" i="26"/>
  <c r="AG107" i="26"/>
  <c r="AF107" i="26"/>
  <c r="AF148" i="26" s="1"/>
  <c r="AE107" i="26"/>
  <c r="AE148" i="26" s="1"/>
  <c r="AD107" i="26"/>
  <c r="AD148" i="26" s="1"/>
  <c r="AC107" i="26"/>
  <c r="AC148" i="26" s="1"/>
  <c r="AB107" i="26"/>
  <c r="AB148" i="26" s="1"/>
  <c r="AA107" i="26"/>
  <c r="AA148" i="26" s="1"/>
  <c r="Z107" i="26"/>
  <c r="Z148" i="26" s="1"/>
  <c r="Y107" i="26"/>
  <c r="Y148" i="26" s="1"/>
  <c r="X107" i="26"/>
  <c r="X148" i="26" s="1"/>
  <c r="W107" i="26"/>
  <c r="W148" i="26" s="1"/>
  <c r="V107" i="26"/>
  <c r="V148" i="26" s="1"/>
  <c r="T107" i="26"/>
  <c r="T148" i="26" s="1"/>
  <c r="R107" i="26"/>
  <c r="R148" i="26" s="1"/>
  <c r="P107" i="26"/>
  <c r="P148" i="26" s="1"/>
  <c r="N107" i="26"/>
  <c r="N148" i="26" s="1"/>
  <c r="I107" i="26"/>
  <c r="I148" i="26" s="1"/>
  <c r="C148" i="26" s="1"/>
  <c r="D107" i="26"/>
  <c r="D148" i="26" s="1"/>
  <c r="D192" i="26" s="1"/>
  <c r="HF106" i="26"/>
  <c r="HE106" i="26"/>
  <c r="HD106" i="26"/>
  <c r="HC106" i="26"/>
  <c r="HB106" i="26"/>
  <c r="HA106" i="26"/>
  <c r="GZ106" i="26"/>
  <c r="GY106" i="26"/>
  <c r="GX106" i="26"/>
  <c r="GW106" i="26"/>
  <c r="GV106" i="26"/>
  <c r="GU106" i="26"/>
  <c r="GT106" i="26"/>
  <c r="GS106" i="26"/>
  <c r="GR106" i="26"/>
  <c r="GQ106" i="26"/>
  <c r="GP106" i="26"/>
  <c r="GO106" i="26"/>
  <c r="GN106" i="26"/>
  <c r="GM106" i="26"/>
  <c r="GL106" i="26"/>
  <c r="GK106" i="26"/>
  <c r="GJ106" i="26"/>
  <c r="GI106" i="26"/>
  <c r="GH106" i="26"/>
  <c r="GG106" i="26"/>
  <c r="GF106" i="26"/>
  <c r="GE106" i="26"/>
  <c r="GD106" i="26"/>
  <c r="GC106" i="26"/>
  <c r="GB106" i="26"/>
  <c r="GA106" i="26"/>
  <c r="FZ106" i="26"/>
  <c r="FY106" i="26"/>
  <c r="FX106" i="26"/>
  <c r="FW106" i="26"/>
  <c r="FV106" i="26"/>
  <c r="FU106" i="26"/>
  <c r="FT106" i="26"/>
  <c r="FS106" i="26"/>
  <c r="FR106" i="26"/>
  <c r="FQ106" i="26"/>
  <c r="FP106" i="26"/>
  <c r="FO106" i="26"/>
  <c r="FN106" i="26"/>
  <c r="FM106" i="26"/>
  <c r="FL106" i="26"/>
  <c r="FK106" i="26"/>
  <c r="FJ106" i="26"/>
  <c r="FI106" i="26"/>
  <c r="FH106" i="26"/>
  <c r="FG106" i="26"/>
  <c r="FF106" i="26"/>
  <c r="FE106" i="26"/>
  <c r="FD106" i="26"/>
  <c r="FC106" i="26"/>
  <c r="FB106" i="26"/>
  <c r="FA106" i="26"/>
  <c r="EZ106" i="26"/>
  <c r="EY106" i="26"/>
  <c r="EX106" i="26"/>
  <c r="EW106" i="26"/>
  <c r="EV106" i="26"/>
  <c r="EU106" i="26"/>
  <c r="ET106" i="26"/>
  <c r="ES106" i="26"/>
  <c r="EQ106" i="26"/>
  <c r="EO106" i="26"/>
  <c r="EN106" i="26"/>
  <c r="EM106" i="26"/>
  <c r="K106" i="26" s="1"/>
  <c r="K147" i="26" s="1"/>
  <c r="EK106" i="26"/>
  <c r="EI106" i="26"/>
  <c r="EH106" i="26"/>
  <c r="EG106" i="26"/>
  <c r="EF106" i="26"/>
  <c r="EE106" i="26"/>
  <c r="ED106" i="26"/>
  <c r="EC106" i="26"/>
  <c r="EB106" i="26"/>
  <c r="EA106" i="26"/>
  <c r="DZ106" i="26"/>
  <c r="DY106" i="26"/>
  <c r="DX106" i="26"/>
  <c r="DW106" i="26"/>
  <c r="DV106" i="26"/>
  <c r="DU106" i="26"/>
  <c r="DT106" i="26"/>
  <c r="DS106" i="26"/>
  <c r="DR106" i="26"/>
  <c r="DQ106" i="26"/>
  <c r="DP106" i="26"/>
  <c r="DO106" i="26"/>
  <c r="DN106" i="26"/>
  <c r="DM106" i="26"/>
  <c r="DL106" i="26"/>
  <c r="DK106" i="26"/>
  <c r="DJ106" i="26"/>
  <c r="DI106" i="26"/>
  <c r="DH106" i="26"/>
  <c r="DG106" i="26"/>
  <c r="DF106" i="26"/>
  <c r="DE106" i="26"/>
  <c r="DD106" i="26"/>
  <c r="DC106" i="26"/>
  <c r="DB106" i="26"/>
  <c r="DA106" i="26"/>
  <c r="CZ106" i="26"/>
  <c r="CY106" i="26"/>
  <c r="CW106" i="26"/>
  <c r="CV106" i="26"/>
  <c r="CU106" i="26"/>
  <c r="CT106" i="26"/>
  <c r="CS106" i="26"/>
  <c r="CR106" i="26"/>
  <c r="CP106" i="26"/>
  <c r="CO106" i="26"/>
  <c r="CN106" i="26"/>
  <c r="CM106" i="26"/>
  <c r="CL106" i="26"/>
  <c r="CK106" i="26"/>
  <c r="CJ106" i="26"/>
  <c r="CI106" i="26"/>
  <c r="CH106" i="26"/>
  <c r="CG106" i="26"/>
  <c r="CF106" i="26"/>
  <c r="CE106" i="26"/>
  <c r="CD106" i="26"/>
  <c r="CC106" i="26"/>
  <c r="CB106" i="26"/>
  <c r="CA106" i="26"/>
  <c r="BZ106" i="26"/>
  <c r="BY106" i="26"/>
  <c r="BX106" i="26"/>
  <c r="BW106" i="26"/>
  <c r="BV106" i="26"/>
  <c r="BU106" i="26"/>
  <c r="BT106" i="26"/>
  <c r="BS106" i="26"/>
  <c r="BR106" i="26"/>
  <c r="BQ106" i="26"/>
  <c r="BP106" i="26"/>
  <c r="BO106" i="26"/>
  <c r="BN106" i="26"/>
  <c r="BM106" i="26"/>
  <c r="BL106" i="26"/>
  <c r="BK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AK106" i="26"/>
  <c r="AJ106" i="26"/>
  <c r="AI106" i="26"/>
  <c r="AH106" i="26"/>
  <c r="AG106" i="26"/>
  <c r="AF106" i="26"/>
  <c r="AF147" i="26" s="1"/>
  <c r="AD106" i="26"/>
  <c r="AD147" i="26" s="1"/>
  <c r="AB106" i="26"/>
  <c r="AB147" i="26" s="1"/>
  <c r="Z106" i="26"/>
  <c r="Z147" i="26" s="1"/>
  <c r="X106" i="26"/>
  <c r="X147" i="26" s="1"/>
  <c r="W106" i="26"/>
  <c r="W147" i="26" s="1"/>
  <c r="V106" i="26"/>
  <c r="V147" i="26" s="1"/>
  <c r="T106" i="26"/>
  <c r="T147" i="26" s="1"/>
  <c r="R106" i="26"/>
  <c r="R147" i="26" s="1"/>
  <c r="P106" i="26"/>
  <c r="P147" i="26" s="1"/>
  <c r="N106" i="26"/>
  <c r="N147" i="26" s="1"/>
  <c r="I106" i="26"/>
  <c r="I147" i="26" s="1"/>
  <c r="C147" i="26" s="1"/>
  <c r="D106" i="26"/>
  <c r="D147" i="26" s="1"/>
  <c r="D191" i="26" s="1"/>
  <c r="HF105" i="26"/>
  <c r="HE105" i="26"/>
  <c r="HD105" i="26"/>
  <c r="HC105" i="26"/>
  <c r="HB105" i="26"/>
  <c r="HA105" i="26"/>
  <c r="GZ105" i="26"/>
  <c r="GY105" i="26"/>
  <c r="GX105" i="26"/>
  <c r="GW105" i="26"/>
  <c r="GV105" i="26"/>
  <c r="GU105" i="26"/>
  <c r="GT105" i="26"/>
  <c r="GS105" i="26"/>
  <c r="GR105" i="26"/>
  <c r="GQ105" i="26"/>
  <c r="GP105" i="26"/>
  <c r="GO105" i="26"/>
  <c r="GN105" i="26"/>
  <c r="GM105" i="26"/>
  <c r="GL105" i="26"/>
  <c r="GK105" i="26"/>
  <c r="GJ105" i="26"/>
  <c r="GI105" i="26"/>
  <c r="GH105" i="26"/>
  <c r="GG105" i="26"/>
  <c r="GF105" i="26"/>
  <c r="GE105" i="26"/>
  <c r="GD105" i="26"/>
  <c r="GC105" i="26"/>
  <c r="GB105" i="26"/>
  <c r="GA105" i="26"/>
  <c r="FZ105" i="26"/>
  <c r="FY105" i="26"/>
  <c r="FX105" i="26"/>
  <c r="FW105" i="26"/>
  <c r="FV105" i="26"/>
  <c r="FU105" i="26"/>
  <c r="FT105" i="26"/>
  <c r="FS105" i="26"/>
  <c r="FR105" i="26"/>
  <c r="FQ105" i="26"/>
  <c r="FP105" i="26"/>
  <c r="FO105" i="26"/>
  <c r="FN105" i="26"/>
  <c r="FM105" i="26"/>
  <c r="FL105" i="26"/>
  <c r="FK105" i="26"/>
  <c r="FJ105" i="26"/>
  <c r="FI105" i="26"/>
  <c r="FH105" i="26"/>
  <c r="FG105" i="26"/>
  <c r="FF105" i="26"/>
  <c r="FE105" i="26"/>
  <c r="FD105" i="26"/>
  <c r="FC105" i="26"/>
  <c r="FB105" i="26"/>
  <c r="FA105" i="26"/>
  <c r="EZ105" i="26"/>
  <c r="EY105" i="26"/>
  <c r="EX105" i="26"/>
  <c r="EW105" i="26"/>
  <c r="EV105" i="26"/>
  <c r="EU105" i="26"/>
  <c r="ET105" i="26"/>
  <c r="ES105" i="26"/>
  <c r="EQ105" i="26"/>
  <c r="EO105" i="26"/>
  <c r="EN105" i="26"/>
  <c r="EM105" i="26"/>
  <c r="EK105" i="26"/>
  <c r="EI105" i="26"/>
  <c r="EH105" i="26"/>
  <c r="EG105" i="26"/>
  <c r="EF105" i="26"/>
  <c r="EE105" i="26"/>
  <c r="ED105" i="26"/>
  <c r="EC105" i="26"/>
  <c r="EB105" i="26"/>
  <c r="EA105" i="26"/>
  <c r="DZ105" i="26"/>
  <c r="DY105" i="26"/>
  <c r="DX105" i="26"/>
  <c r="DW105" i="26"/>
  <c r="DV105" i="26"/>
  <c r="DU105" i="26"/>
  <c r="DT105" i="26"/>
  <c r="DS105" i="26"/>
  <c r="DR105" i="26"/>
  <c r="DQ105" i="26"/>
  <c r="DP105" i="26"/>
  <c r="DO105" i="26"/>
  <c r="DN105" i="26"/>
  <c r="DM105" i="26"/>
  <c r="DL105" i="26"/>
  <c r="DK105" i="26"/>
  <c r="DJ105" i="26"/>
  <c r="DI105" i="26"/>
  <c r="DH105" i="26"/>
  <c r="DG105" i="26"/>
  <c r="DF105" i="26"/>
  <c r="DE105" i="26"/>
  <c r="DD105" i="26"/>
  <c r="DC105" i="26"/>
  <c r="DB105" i="26"/>
  <c r="DA105" i="26"/>
  <c r="CZ105" i="26"/>
  <c r="CY105" i="26"/>
  <c r="CW105" i="26"/>
  <c r="CV105" i="26"/>
  <c r="CU105" i="26"/>
  <c r="CT105" i="26"/>
  <c r="CS105" i="26"/>
  <c r="CR105" i="26"/>
  <c r="CP105" i="26"/>
  <c r="CO105" i="26"/>
  <c r="CN105" i="26"/>
  <c r="CM105" i="26"/>
  <c r="CL105" i="26"/>
  <c r="CK105" i="26"/>
  <c r="CJ105" i="26"/>
  <c r="CI105" i="26"/>
  <c r="CH105" i="26"/>
  <c r="CG105" i="26"/>
  <c r="CF105" i="26"/>
  <c r="CE105" i="26"/>
  <c r="CD105" i="26"/>
  <c r="CC105" i="26"/>
  <c r="CB105" i="26"/>
  <c r="CA105" i="26"/>
  <c r="BZ105" i="26"/>
  <c r="BY105" i="26"/>
  <c r="BX105" i="26"/>
  <c r="BW105" i="26"/>
  <c r="BV105" i="26"/>
  <c r="BU105" i="26"/>
  <c r="BT105" i="26"/>
  <c r="BS105" i="26"/>
  <c r="BR105" i="26"/>
  <c r="BQ105" i="26"/>
  <c r="BP105" i="26"/>
  <c r="BO105" i="26"/>
  <c r="BN105" i="26"/>
  <c r="BM105" i="26"/>
  <c r="BL105" i="26"/>
  <c r="BK105" i="26"/>
  <c r="BH105" i="26"/>
  <c r="BG105" i="26"/>
  <c r="BF105" i="26"/>
  <c r="BE105" i="26"/>
  <c r="BD105" i="26"/>
  <c r="BC105" i="26"/>
  <c r="BB105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AK105" i="26"/>
  <c r="AJ105" i="26"/>
  <c r="AI105" i="26"/>
  <c r="AH105" i="26"/>
  <c r="AG105" i="26"/>
  <c r="AF105" i="26"/>
  <c r="AF146" i="26" s="1"/>
  <c r="AE105" i="26"/>
  <c r="AE146" i="26" s="1"/>
  <c r="AD105" i="26"/>
  <c r="AD146" i="26" s="1"/>
  <c r="AC105" i="26"/>
  <c r="AC146" i="26" s="1"/>
  <c r="AB105" i="26"/>
  <c r="AB146" i="26" s="1"/>
  <c r="AA105" i="26"/>
  <c r="AA146" i="26" s="1"/>
  <c r="Z105" i="26"/>
  <c r="Z146" i="26" s="1"/>
  <c r="Y105" i="26"/>
  <c r="Y146" i="26" s="1"/>
  <c r="X105" i="26"/>
  <c r="X146" i="26" s="1"/>
  <c r="W105" i="26"/>
  <c r="W146" i="26" s="1"/>
  <c r="V105" i="26"/>
  <c r="V146" i="26" s="1"/>
  <c r="U105" i="26"/>
  <c r="U146" i="26" s="1"/>
  <c r="T105" i="26"/>
  <c r="T146" i="26" s="1"/>
  <c r="R105" i="26"/>
  <c r="R146" i="26" s="1"/>
  <c r="Q105" i="26"/>
  <c r="Q146" i="26" s="1"/>
  <c r="P105" i="26"/>
  <c r="P146" i="26" s="1"/>
  <c r="O105" i="26"/>
  <c r="O146" i="26" s="1"/>
  <c r="N105" i="26"/>
  <c r="N146" i="26" s="1"/>
  <c r="M105" i="26"/>
  <c r="M146" i="26" s="1"/>
  <c r="D105" i="26"/>
  <c r="D146" i="26" s="1"/>
  <c r="D190" i="26" s="1"/>
  <c r="HF104" i="26"/>
  <c r="HE104" i="26"/>
  <c r="HD104" i="26"/>
  <c r="HC104" i="26"/>
  <c r="HB104" i="26"/>
  <c r="HA104" i="26"/>
  <c r="GZ104" i="26"/>
  <c r="GY104" i="26"/>
  <c r="GX104" i="26"/>
  <c r="GW104" i="26"/>
  <c r="GV104" i="26"/>
  <c r="GU104" i="26"/>
  <c r="GT104" i="26"/>
  <c r="GS104" i="26"/>
  <c r="GR104" i="26"/>
  <c r="GQ104" i="26"/>
  <c r="GP104" i="26"/>
  <c r="GO104" i="26"/>
  <c r="GN104" i="26"/>
  <c r="GM104" i="26"/>
  <c r="GL104" i="26"/>
  <c r="GK104" i="26"/>
  <c r="GJ104" i="26"/>
  <c r="GI104" i="26"/>
  <c r="GH104" i="26"/>
  <c r="GG104" i="26"/>
  <c r="GF104" i="26"/>
  <c r="GE104" i="26"/>
  <c r="GD104" i="26"/>
  <c r="GC104" i="26"/>
  <c r="GB104" i="26"/>
  <c r="GA104" i="26"/>
  <c r="FZ104" i="26"/>
  <c r="FY104" i="26"/>
  <c r="FX104" i="26"/>
  <c r="FW104" i="26"/>
  <c r="FV104" i="26"/>
  <c r="FU104" i="26"/>
  <c r="FT104" i="26"/>
  <c r="FS104" i="26"/>
  <c r="FR104" i="26"/>
  <c r="FQ104" i="26"/>
  <c r="FP104" i="26"/>
  <c r="FO104" i="26"/>
  <c r="FN104" i="26"/>
  <c r="FM104" i="26"/>
  <c r="FL104" i="26"/>
  <c r="FK104" i="26"/>
  <c r="FJ104" i="26"/>
  <c r="FI104" i="26"/>
  <c r="FH104" i="26"/>
  <c r="FG104" i="26"/>
  <c r="FF104" i="26"/>
  <c r="FE104" i="26"/>
  <c r="FD104" i="26"/>
  <c r="FC104" i="26"/>
  <c r="FB104" i="26"/>
  <c r="FA104" i="26"/>
  <c r="EZ104" i="26"/>
  <c r="EY104" i="26"/>
  <c r="EX104" i="26"/>
  <c r="EW104" i="26"/>
  <c r="EV104" i="26"/>
  <c r="EU104" i="26"/>
  <c r="ET104" i="26"/>
  <c r="ES104" i="26"/>
  <c r="EQ104" i="26"/>
  <c r="EO104" i="26"/>
  <c r="EN104" i="26"/>
  <c r="EM104" i="26"/>
  <c r="EK104" i="26"/>
  <c r="EI104" i="26"/>
  <c r="EH104" i="26"/>
  <c r="EG104" i="26"/>
  <c r="EF104" i="26"/>
  <c r="EE104" i="26"/>
  <c r="ED104" i="26"/>
  <c r="EC104" i="26"/>
  <c r="EB104" i="26"/>
  <c r="EA104" i="26"/>
  <c r="DZ104" i="26"/>
  <c r="DY104" i="26"/>
  <c r="DX104" i="26"/>
  <c r="DW104" i="26"/>
  <c r="DV104" i="26"/>
  <c r="DU104" i="26"/>
  <c r="DT104" i="26"/>
  <c r="DS104" i="26"/>
  <c r="DR104" i="26"/>
  <c r="DQ104" i="26"/>
  <c r="DP104" i="26"/>
  <c r="DO104" i="26"/>
  <c r="DN104" i="26"/>
  <c r="DM104" i="26"/>
  <c r="DL104" i="26"/>
  <c r="DK104" i="26"/>
  <c r="DJ104" i="26"/>
  <c r="DI104" i="26"/>
  <c r="DH104" i="26"/>
  <c r="DG104" i="26"/>
  <c r="DF104" i="26"/>
  <c r="DE104" i="26"/>
  <c r="DD104" i="26"/>
  <c r="DC104" i="26"/>
  <c r="DB104" i="26"/>
  <c r="DA104" i="26"/>
  <c r="CZ104" i="26"/>
  <c r="CY104" i="26"/>
  <c r="CW104" i="26"/>
  <c r="CV104" i="26"/>
  <c r="CU104" i="26"/>
  <c r="CT104" i="26"/>
  <c r="CS104" i="26"/>
  <c r="CR104" i="26"/>
  <c r="CP104" i="26"/>
  <c r="CO104" i="26"/>
  <c r="CN104" i="26"/>
  <c r="CM104" i="26"/>
  <c r="CL104" i="26"/>
  <c r="CK104" i="26"/>
  <c r="CJ104" i="26"/>
  <c r="CI104" i="26"/>
  <c r="CH104" i="26"/>
  <c r="CG104" i="26"/>
  <c r="CF104" i="26"/>
  <c r="CE104" i="26"/>
  <c r="CD104" i="26"/>
  <c r="CC104" i="26"/>
  <c r="CB104" i="26"/>
  <c r="CA104" i="26"/>
  <c r="BZ104" i="26"/>
  <c r="BY104" i="26"/>
  <c r="BX104" i="26"/>
  <c r="BW104" i="26"/>
  <c r="BV104" i="26"/>
  <c r="BU104" i="26"/>
  <c r="BT104" i="26"/>
  <c r="BS104" i="26"/>
  <c r="BR104" i="26"/>
  <c r="BQ104" i="26"/>
  <c r="BP104" i="26"/>
  <c r="BO104" i="26"/>
  <c r="BN104" i="26"/>
  <c r="BM104" i="26"/>
  <c r="BL104" i="26"/>
  <c r="BK104" i="26"/>
  <c r="BH104" i="26"/>
  <c r="BG104" i="26"/>
  <c r="BF104" i="26"/>
  <c r="BE104" i="26"/>
  <c r="BD104" i="26"/>
  <c r="BC104" i="26"/>
  <c r="BB104" i="26"/>
  <c r="BA104" i="26"/>
  <c r="AZ104" i="26"/>
  <c r="AY104" i="26"/>
  <c r="AX104" i="26"/>
  <c r="AW104" i="26"/>
  <c r="AV104" i="26"/>
  <c r="AU104" i="26"/>
  <c r="AT104" i="26"/>
  <c r="AS104" i="26"/>
  <c r="AR104" i="26"/>
  <c r="AQ104" i="26"/>
  <c r="AP104" i="26"/>
  <c r="AO104" i="26"/>
  <c r="AN104" i="26"/>
  <c r="AM104" i="26"/>
  <c r="AL104" i="26"/>
  <c r="AK104" i="26"/>
  <c r="AJ104" i="26"/>
  <c r="AI104" i="26"/>
  <c r="AH104" i="26"/>
  <c r="AG104" i="26"/>
  <c r="AF104" i="26"/>
  <c r="AF145" i="26" s="1"/>
  <c r="AE104" i="26"/>
  <c r="AE145" i="26" s="1"/>
  <c r="AD104" i="26"/>
  <c r="AD145" i="26" s="1"/>
  <c r="AC104" i="26"/>
  <c r="AC145" i="26" s="1"/>
  <c r="AB104" i="26"/>
  <c r="AB145" i="26" s="1"/>
  <c r="AA104" i="26"/>
  <c r="AA145" i="26" s="1"/>
  <c r="Z104" i="26"/>
  <c r="Z145" i="26" s="1"/>
  <c r="Y104" i="26"/>
  <c r="Y145" i="26" s="1"/>
  <c r="X104" i="26"/>
  <c r="X145" i="26" s="1"/>
  <c r="W104" i="26"/>
  <c r="W145" i="26" s="1"/>
  <c r="V104" i="26"/>
  <c r="V145" i="26" s="1"/>
  <c r="U104" i="26"/>
  <c r="U145" i="26" s="1"/>
  <c r="T104" i="26"/>
  <c r="T145" i="26" s="1"/>
  <c r="S104" i="26"/>
  <c r="S145" i="26" s="1"/>
  <c r="R104" i="26"/>
  <c r="R145" i="26" s="1"/>
  <c r="Q104" i="26"/>
  <c r="Q145" i="26" s="1"/>
  <c r="P104" i="26"/>
  <c r="P145" i="26" s="1"/>
  <c r="O104" i="26"/>
  <c r="O145" i="26" s="1"/>
  <c r="N104" i="26"/>
  <c r="N145" i="26" s="1"/>
  <c r="M104" i="26"/>
  <c r="M145" i="26" s="1"/>
  <c r="D104" i="26"/>
  <c r="D145" i="26" s="1"/>
  <c r="D189" i="26" s="1"/>
  <c r="HF103" i="26"/>
  <c r="HE103" i="26"/>
  <c r="HD103" i="26"/>
  <c r="HC103" i="26"/>
  <c r="HB103" i="26"/>
  <c r="HA103" i="26"/>
  <c r="GZ103" i="26"/>
  <c r="GY103" i="26"/>
  <c r="GX103" i="26"/>
  <c r="GW103" i="26"/>
  <c r="GV103" i="26"/>
  <c r="GU103" i="26"/>
  <c r="GT103" i="26"/>
  <c r="GS103" i="26"/>
  <c r="GR103" i="26"/>
  <c r="GQ103" i="26"/>
  <c r="GP103" i="26"/>
  <c r="GO103" i="26"/>
  <c r="GN103" i="26"/>
  <c r="GM103" i="26"/>
  <c r="GL103" i="26"/>
  <c r="GK103" i="26"/>
  <c r="GJ103" i="26"/>
  <c r="GI103" i="26"/>
  <c r="GH103" i="26"/>
  <c r="GG103" i="26"/>
  <c r="GF103" i="26"/>
  <c r="GE103" i="26"/>
  <c r="GD103" i="26"/>
  <c r="GC103" i="26"/>
  <c r="GB103" i="26"/>
  <c r="GA103" i="26"/>
  <c r="FZ103" i="26"/>
  <c r="FY103" i="26"/>
  <c r="FX103" i="26"/>
  <c r="FW103" i="26"/>
  <c r="FV103" i="26"/>
  <c r="FU103" i="26"/>
  <c r="FT103" i="26"/>
  <c r="FS103" i="26"/>
  <c r="FR103" i="26"/>
  <c r="FQ103" i="26"/>
  <c r="FP103" i="26"/>
  <c r="FO103" i="26"/>
  <c r="FN103" i="26"/>
  <c r="FM103" i="26"/>
  <c r="FL103" i="26"/>
  <c r="FK103" i="26"/>
  <c r="FJ103" i="26"/>
  <c r="FI103" i="26"/>
  <c r="FH103" i="26"/>
  <c r="FG103" i="26"/>
  <c r="FF103" i="26"/>
  <c r="FE103" i="26"/>
  <c r="FD103" i="26"/>
  <c r="FC103" i="26"/>
  <c r="FB103" i="26"/>
  <c r="FA103" i="26"/>
  <c r="EZ103" i="26"/>
  <c r="EY103" i="26"/>
  <c r="EX103" i="26"/>
  <c r="EW103" i="26"/>
  <c r="EV103" i="26"/>
  <c r="EU103" i="26"/>
  <c r="ET103" i="26"/>
  <c r="ES103" i="26"/>
  <c r="EQ103" i="26"/>
  <c r="EO103" i="26"/>
  <c r="EN103" i="26"/>
  <c r="EM103" i="26"/>
  <c r="EK103" i="26"/>
  <c r="EI103" i="26"/>
  <c r="EH103" i="26"/>
  <c r="EG103" i="26"/>
  <c r="EF103" i="26"/>
  <c r="EE103" i="26"/>
  <c r="ED103" i="26"/>
  <c r="EC103" i="26"/>
  <c r="EB103" i="26"/>
  <c r="EA103" i="26"/>
  <c r="DZ103" i="26"/>
  <c r="DY103" i="26"/>
  <c r="DX103" i="26"/>
  <c r="DW103" i="26"/>
  <c r="DV103" i="26"/>
  <c r="DU103" i="26"/>
  <c r="DT103" i="26"/>
  <c r="DS103" i="26"/>
  <c r="DR103" i="26"/>
  <c r="DQ103" i="26"/>
  <c r="DP103" i="26"/>
  <c r="DO103" i="26"/>
  <c r="DN103" i="26"/>
  <c r="DM103" i="26"/>
  <c r="DL103" i="26"/>
  <c r="DK103" i="26"/>
  <c r="DJ103" i="26"/>
  <c r="DI103" i="26"/>
  <c r="DH103" i="26"/>
  <c r="DG103" i="26"/>
  <c r="DF103" i="26"/>
  <c r="DE103" i="26"/>
  <c r="DD103" i="26"/>
  <c r="DC103" i="26"/>
  <c r="DB103" i="26"/>
  <c r="DA103" i="26"/>
  <c r="CZ103" i="26"/>
  <c r="CY103" i="26"/>
  <c r="CW103" i="26"/>
  <c r="CV103" i="26"/>
  <c r="CU103" i="26"/>
  <c r="CT103" i="26"/>
  <c r="CS103" i="26"/>
  <c r="CR103" i="26"/>
  <c r="CP103" i="26"/>
  <c r="CO103" i="26"/>
  <c r="CN103" i="26"/>
  <c r="CM103" i="26"/>
  <c r="CL103" i="26"/>
  <c r="CK103" i="26"/>
  <c r="CJ103" i="26"/>
  <c r="CI103" i="26"/>
  <c r="CH103" i="26"/>
  <c r="CG103" i="26"/>
  <c r="CF103" i="26"/>
  <c r="CE103" i="26"/>
  <c r="CD103" i="26"/>
  <c r="CC103" i="26"/>
  <c r="CB103" i="26"/>
  <c r="CA103" i="26"/>
  <c r="BZ103" i="26"/>
  <c r="BY103" i="26"/>
  <c r="BX103" i="26"/>
  <c r="BW103" i="26"/>
  <c r="BV103" i="26"/>
  <c r="BU103" i="26"/>
  <c r="BT103" i="26"/>
  <c r="BS103" i="26"/>
  <c r="BR103" i="26"/>
  <c r="BQ103" i="26"/>
  <c r="BP103" i="26"/>
  <c r="BO103" i="26"/>
  <c r="BN103" i="26"/>
  <c r="BM103" i="26"/>
  <c r="BL103" i="26"/>
  <c r="BK103" i="26"/>
  <c r="BH103" i="26"/>
  <c r="BG103" i="26"/>
  <c r="BF103" i="26"/>
  <c r="BE103" i="26"/>
  <c r="BD103" i="26"/>
  <c r="BC103" i="26"/>
  <c r="BB103" i="26"/>
  <c r="BA103" i="26"/>
  <c r="AZ103" i="26"/>
  <c r="AY103" i="26"/>
  <c r="AX103" i="26"/>
  <c r="AW103" i="26"/>
  <c r="AV103" i="26"/>
  <c r="AU103" i="26"/>
  <c r="AT103" i="26"/>
  <c r="AS103" i="26"/>
  <c r="AR103" i="26"/>
  <c r="AQ103" i="26"/>
  <c r="AP103" i="26"/>
  <c r="AO103" i="26"/>
  <c r="AN103" i="26"/>
  <c r="AM103" i="26"/>
  <c r="AL103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Z103" i="26"/>
  <c r="Y103" i="26"/>
  <c r="X103" i="26"/>
  <c r="W103" i="26"/>
  <c r="V103" i="26"/>
  <c r="U103" i="26"/>
  <c r="T103" i="26"/>
  <c r="S103" i="26"/>
  <c r="R103" i="26"/>
  <c r="Q103" i="26"/>
  <c r="P103" i="26"/>
  <c r="O103" i="26"/>
  <c r="N103" i="26"/>
  <c r="M103" i="26"/>
  <c r="D103" i="26"/>
  <c r="D144" i="26" s="1"/>
  <c r="D188" i="26" s="1"/>
  <c r="HF102" i="26"/>
  <c r="HE102" i="26"/>
  <c r="HD102" i="26"/>
  <c r="HC102" i="26"/>
  <c r="HB102" i="26"/>
  <c r="HA102" i="26"/>
  <c r="GZ102" i="26"/>
  <c r="GY102" i="26"/>
  <c r="GX102" i="26"/>
  <c r="GW102" i="26"/>
  <c r="GV102" i="26"/>
  <c r="GU102" i="26"/>
  <c r="GT102" i="26"/>
  <c r="GS102" i="26"/>
  <c r="GR102" i="26"/>
  <c r="GQ102" i="26"/>
  <c r="GP102" i="26"/>
  <c r="GO102" i="26"/>
  <c r="GN102" i="26"/>
  <c r="GM102" i="26"/>
  <c r="GL102" i="26"/>
  <c r="GK102" i="26"/>
  <c r="GJ102" i="26"/>
  <c r="GI102" i="26"/>
  <c r="GH102" i="26"/>
  <c r="GG102" i="26"/>
  <c r="GF102" i="26"/>
  <c r="GE102" i="26"/>
  <c r="GD102" i="26"/>
  <c r="GC102" i="26"/>
  <c r="GB102" i="26"/>
  <c r="GA102" i="26"/>
  <c r="FZ102" i="26"/>
  <c r="FY102" i="26"/>
  <c r="FX102" i="26"/>
  <c r="FW102" i="26"/>
  <c r="FV102" i="26"/>
  <c r="FU102" i="26"/>
  <c r="FT102" i="26"/>
  <c r="FS102" i="26"/>
  <c r="FR102" i="26"/>
  <c r="FQ102" i="26"/>
  <c r="FP102" i="26"/>
  <c r="FO102" i="26"/>
  <c r="FN102" i="26"/>
  <c r="FM102" i="26"/>
  <c r="FL102" i="26"/>
  <c r="FK102" i="26"/>
  <c r="FJ102" i="26"/>
  <c r="FI102" i="26"/>
  <c r="FH102" i="26"/>
  <c r="FG102" i="26"/>
  <c r="FF102" i="26"/>
  <c r="FE102" i="26"/>
  <c r="FD102" i="26"/>
  <c r="FC102" i="26"/>
  <c r="FB102" i="26"/>
  <c r="FA102" i="26"/>
  <c r="EZ102" i="26"/>
  <c r="EY102" i="26"/>
  <c r="EX102" i="26"/>
  <c r="EW102" i="26"/>
  <c r="EV102" i="26"/>
  <c r="EU102" i="26"/>
  <c r="ET102" i="26"/>
  <c r="ES102" i="26"/>
  <c r="EQ102" i="26"/>
  <c r="EO102" i="26"/>
  <c r="EN102" i="26"/>
  <c r="EM102" i="26"/>
  <c r="EK102" i="26"/>
  <c r="EI102" i="26"/>
  <c r="EH102" i="26"/>
  <c r="EG102" i="26"/>
  <c r="EF102" i="26"/>
  <c r="EE102" i="26"/>
  <c r="ED102" i="26"/>
  <c r="EC102" i="26"/>
  <c r="EB102" i="26"/>
  <c r="EA102" i="26"/>
  <c r="DZ102" i="26"/>
  <c r="DY102" i="26"/>
  <c r="DX102" i="26"/>
  <c r="DW102" i="26"/>
  <c r="DV102" i="26"/>
  <c r="DU102" i="26"/>
  <c r="DT102" i="26"/>
  <c r="DS102" i="26"/>
  <c r="DR102" i="26"/>
  <c r="DQ102" i="26"/>
  <c r="DP102" i="26"/>
  <c r="DO102" i="26"/>
  <c r="DN102" i="26"/>
  <c r="DM102" i="26"/>
  <c r="DL102" i="26"/>
  <c r="DK102" i="26"/>
  <c r="DJ102" i="26"/>
  <c r="DI102" i="26"/>
  <c r="DH102" i="26"/>
  <c r="DG102" i="26"/>
  <c r="DF102" i="26"/>
  <c r="DE102" i="26"/>
  <c r="DD102" i="26"/>
  <c r="DC102" i="26"/>
  <c r="DB102" i="26"/>
  <c r="DA102" i="26"/>
  <c r="CZ102" i="26"/>
  <c r="CY102" i="26"/>
  <c r="CW102" i="26"/>
  <c r="CV102" i="26"/>
  <c r="CU102" i="26"/>
  <c r="CT102" i="26"/>
  <c r="CS102" i="26"/>
  <c r="CR102" i="26"/>
  <c r="CP102" i="26"/>
  <c r="CO102" i="26"/>
  <c r="CN102" i="26"/>
  <c r="CM102" i="26"/>
  <c r="CL102" i="26"/>
  <c r="CK102" i="26"/>
  <c r="CJ102" i="26"/>
  <c r="CI102" i="26"/>
  <c r="CH102" i="26"/>
  <c r="CG102" i="26"/>
  <c r="CF102" i="26"/>
  <c r="CE102" i="26"/>
  <c r="CD102" i="26"/>
  <c r="CC102" i="26"/>
  <c r="CB102" i="26"/>
  <c r="CA102" i="26"/>
  <c r="BZ102" i="26"/>
  <c r="BY102" i="26"/>
  <c r="BX102" i="26"/>
  <c r="BW102" i="26"/>
  <c r="BV102" i="26"/>
  <c r="BU102" i="26"/>
  <c r="BT102" i="26"/>
  <c r="BS102" i="26"/>
  <c r="BR102" i="26"/>
  <c r="BQ102" i="26"/>
  <c r="BP102" i="26"/>
  <c r="BO102" i="26"/>
  <c r="BN102" i="26"/>
  <c r="BM102" i="26"/>
  <c r="BL102" i="26"/>
  <c r="BK102" i="26"/>
  <c r="BH102" i="26"/>
  <c r="BG102" i="26"/>
  <c r="BF102" i="26"/>
  <c r="BE102" i="26"/>
  <c r="BD102" i="26"/>
  <c r="BC102" i="26"/>
  <c r="BB102" i="26"/>
  <c r="BA102" i="26"/>
  <c r="AZ102" i="26"/>
  <c r="AY102" i="26"/>
  <c r="AX102" i="26"/>
  <c r="AW102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AK102" i="26"/>
  <c r="AJ102" i="26"/>
  <c r="AI102" i="26"/>
  <c r="AH102" i="26"/>
  <c r="AG102" i="26"/>
  <c r="AF102" i="26"/>
  <c r="AE102" i="26"/>
  <c r="AD102" i="26"/>
  <c r="AC102" i="26"/>
  <c r="AB102" i="26"/>
  <c r="Z102" i="26"/>
  <c r="Y102" i="26"/>
  <c r="X102" i="26"/>
  <c r="W102" i="26"/>
  <c r="V102" i="26"/>
  <c r="U102" i="26"/>
  <c r="T102" i="26"/>
  <c r="S102" i="26"/>
  <c r="R102" i="26"/>
  <c r="Q102" i="26"/>
  <c r="P102" i="26"/>
  <c r="O102" i="26"/>
  <c r="N102" i="26"/>
  <c r="M102" i="26"/>
  <c r="D102" i="26"/>
  <c r="D143" i="26" s="1"/>
  <c r="D187" i="26" s="1"/>
  <c r="HF101" i="26"/>
  <c r="HE101" i="26"/>
  <c r="HD101" i="26"/>
  <c r="HC101" i="26"/>
  <c r="HB101" i="26"/>
  <c r="HA101" i="26"/>
  <c r="GZ101" i="26"/>
  <c r="GY101" i="26"/>
  <c r="GX101" i="26"/>
  <c r="GW101" i="26"/>
  <c r="GV101" i="26"/>
  <c r="GU101" i="26"/>
  <c r="GT101" i="26"/>
  <c r="GS101" i="26"/>
  <c r="GR101" i="26"/>
  <c r="GQ101" i="26"/>
  <c r="GP101" i="26"/>
  <c r="GO101" i="26"/>
  <c r="GN101" i="26"/>
  <c r="GM101" i="26"/>
  <c r="GL101" i="26"/>
  <c r="GK101" i="26"/>
  <c r="GJ101" i="26"/>
  <c r="GI101" i="26"/>
  <c r="GH101" i="26"/>
  <c r="GG101" i="26"/>
  <c r="GF101" i="26"/>
  <c r="GE101" i="26"/>
  <c r="GD101" i="26"/>
  <c r="GC101" i="26"/>
  <c r="GB101" i="26"/>
  <c r="GA101" i="26"/>
  <c r="FZ101" i="26"/>
  <c r="FY101" i="26"/>
  <c r="FX101" i="26"/>
  <c r="FW101" i="26"/>
  <c r="FV101" i="26"/>
  <c r="FU101" i="26"/>
  <c r="FT101" i="26"/>
  <c r="FS101" i="26"/>
  <c r="FR101" i="26"/>
  <c r="FQ101" i="26"/>
  <c r="FP101" i="26"/>
  <c r="FO101" i="26"/>
  <c r="FN101" i="26"/>
  <c r="FM101" i="26"/>
  <c r="FL101" i="26"/>
  <c r="FK101" i="26"/>
  <c r="FJ101" i="26"/>
  <c r="FI101" i="26"/>
  <c r="FH101" i="26"/>
  <c r="FG101" i="26"/>
  <c r="FF101" i="26"/>
  <c r="FE101" i="26"/>
  <c r="FD101" i="26"/>
  <c r="FC101" i="26"/>
  <c r="FB101" i="26"/>
  <c r="FA101" i="26"/>
  <c r="EZ101" i="26"/>
  <c r="EY101" i="26"/>
  <c r="EX101" i="26"/>
  <c r="EW101" i="26"/>
  <c r="EV101" i="26"/>
  <c r="EU101" i="26"/>
  <c r="ET101" i="26"/>
  <c r="ES101" i="26"/>
  <c r="EQ101" i="26"/>
  <c r="EO101" i="26"/>
  <c r="EN101" i="26"/>
  <c r="EM101" i="26"/>
  <c r="EK101" i="26"/>
  <c r="EI101" i="26"/>
  <c r="EH101" i="26"/>
  <c r="EG101" i="26"/>
  <c r="EF101" i="26"/>
  <c r="EE101" i="26"/>
  <c r="ED101" i="26"/>
  <c r="EC101" i="26"/>
  <c r="EB101" i="26"/>
  <c r="EA101" i="26"/>
  <c r="DZ101" i="26"/>
  <c r="DY101" i="26"/>
  <c r="DX101" i="26"/>
  <c r="DW101" i="26"/>
  <c r="DV101" i="26"/>
  <c r="DU101" i="26"/>
  <c r="DT101" i="26"/>
  <c r="DS101" i="26"/>
  <c r="DR101" i="26"/>
  <c r="DQ101" i="26"/>
  <c r="DP101" i="26"/>
  <c r="DO101" i="26"/>
  <c r="DN101" i="26"/>
  <c r="DM101" i="26"/>
  <c r="DL101" i="26"/>
  <c r="DK101" i="26"/>
  <c r="DJ101" i="26"/>
  <c r="DI101" i="26"/>
  <c r="DH101" i="26"/>
  <c r="DG101" i="26"/>
  <c r="DF101" i="26"/>
  <c r="DE101" i="26"/>
  <c r="DD101" i="26"/>
  <c r="DC101" i="26"/>
  <c r="DB101" i="26"/>
  <c r="DA101" i="26"/>
  <c r="CZ101" i="26"/>
  <c r="CY101" i="26"/>
  <c r="CW101" i="26"/>
  <c r="CV101" i="26"/>
  <c r="CU101" i="26"/>
  <c r="CT101" i="26"/>
  <c r="CS101" i="26"/>
  <c r="CR101" i="26"/>
  <c r="CP101" i="26"/>
  <c r="CO101" i="26"/>
  <c r="CN101" i="26"/>
  <c r="CM101" i="26"/>
  <c r="CL101" i="26"/>
  <c r="CK101" i="26"/>
  <c r="CJ101" i="26"/>
  <c r="CI101" i="26"/>
  <c r="CH101" i="26"/>
  <c r="CG101" i="26"/>
  <c r="CF101" i="26"/>
  <c r="CE101" i="26"/>
  <c r="CD101" i="26"/>
  <c r="CC101" i="26"/>
  <c r="CB101" i="26"/>
  <c r="CA101" i="26"/>
  <c r="BZ101" i="26"/>
  <c r="BY101" i="26"/>
  <c r="BX101" i="26"/>
  <c r="BW101" i="26"/>
  <c r="BV101" i="26"/>
  <c r="BU101" i="26"/>
  <c r="BT101" i="26"/>
  <c r="BS101" i="26"/>
  <c r="BR101" i="26"/>
  <c r="BQ101" i="26"/>
  <c r="BP101" i="26"/>
  <c r="BO101" i="26"/>
  <c r="BN101" i="26"/>
  <c r="BM101" i="26"/>
  <c r="BL101" i="26"/>
  <c r="BK101" i="26"/>
  <c r="BH101" i="26"/>
  <c r="BG101" i="26"/>
  <c r="BF101" i="26"/>
  <c r="BE101" i="26"/>
  <c r="BD101" i="26"/>
  <c r="BC101" i="26"/>
  <c r="BB101" i="26"/>
  <c r="BA101" i="26"/>
  <c r="AZ101" i="26"/>
  <c r="AY101" i="26"/>
  <c r="AX101" i="26"/>
  <c r="AW101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AK101" i="26"/>
  <c r="AJ101" i="26"/>
  <c r="AI101" i="26"/>
  <c r="AH101" i="26"/>
  <c r="AG101" i="26"/>
  <c r="AF101" i="26"/>
  <c r="AE101" i="26"/>
  <c r="AD101" i="26"/>
  <c r="AC101" i="26"/>
  <c r="AB101" i="26"/>
  <c r="AA101" i="26"/>
  <c r="Z101" i="26"/>
  <c r="Y101" i="26"/>
  <c r="X101" i="26"/>
  <c r="W101" i="26"/>
  <c r="V101" i="26"/>
  <c r="U101" i="26"/>
  <c r="T101" i="26"/>
  <c r="S101" i="26"/>
  <c r="R101" i="26"/>
  <c r="Q101" i="26"/>
  <c r="P101" i="26"/>
  <c r="O101" i="26"/>
  <c r="N101" i="26"/>
  <c r="M101" i="26"/>
  <c r="K101" i="26"/>
  <c r="K142" i="26" s="1"/>
  <c r="D101" i="26"/>
  <c r="D142" i="26" s="1"/>
  <c r="D186" i="26" s="1"/>
  <c r="HF100" i="26"/>
  <c r="HE100" i="26"/>
  <c r="HD100" i="26"/>
  <c r="HC100" i="26"/>
  <c r="HB100" i="26"/>
  <c r="HA100" i="26"/>
  <c r="GZ100" i="26"/>
  <c r="GY100" i="26"/>
  <c r="GX100" i="26"/>
  <c r="GW100" i="26"/>
  <c r="GV100" i="26"/>
  <c r="GU100" i="26"/>
  <c r="GT100" i="26"/>
  <c r="GS100" i="26"/>
  <c r="GR100" i="26"/>
  <c r="GQ100" i="26"/>
  <c r="GP100" i="26"/>
  <c r="GO100" i="26"/>
  <c r="GN100" i="26"/>
  <c r="GM100" i="26"/>
  <c r="GL100" i="26"/>
  <c r="GK100" i="26"/>
  <c r="GJ100" i="26"/>
  <c r="GI100" i="26"/>
  <c r="GH100" i="26"/>
  <c r="GG100" i="26"/>
  <c r="GF100" i="26"/>
  <c r="GE100" i="26"/>
  <c r="GD100" i="26"/>
  <c r="GC100" i="26"/>
  <c r="GB100" i="26"/>
  <c r="GA100" i="26"/>
  <c r="FZ100" i="26"/>
  <c r="FY100" i="26"/>
  <c r="FX100" i="26"/>
  <c r="FW100" i="26"/>
  <c r="FV100" i="26"/>
  <c r="FU100" i="26"/>
  <c r="FT100" i="26"/>
  <c r="FS100" i="26"/>
  <c r="FR100" i="26"/>
  <c r="FQ100" i="26"/>
  <c r="FP100" i="26"/>
  <c r="FO100" i="26"/>
  <c r="FN100" i="26"/>
  <c r="FM100" i="26"/>
  <c r="FL100" i="26"/>
  <c r="FK100" i="26"/>
  <c r="FJ100" i="26"/>
  <c r="FI100" i="26"/>
  <c r="FH100" i="26"/>
  <c r="FG100" i="26"/>
  <c r="FF100" i="26"/>
  <c r="FE100" i="26"/>
  <c r="FD100" i="26"/>
  <c r="FC100" i="26"/>
  <c r="FB100" i="26"/>
  <c r="FA100" i="26"/>
  <c r="EZ100" i="26"/>
  <c r="EY100" i="26"/>
  <c r="EX100" i="26"/>
  <c r="EW100" i="26"/>
  <c r="EV100" i="26"/>
  <c r="EU100" i="26"/>
  <c r="ET100" i="26"/>
  <c r="ES100" i="26"/>
  <c r="EQ100" i="26"/>
  <c r="EO100" i="26"/>
  <c r="EN100" i="26"/>
  <c r="EM100" i="26"/>
  <c r="EK100" i="26"/>
  <c r="EI100" i="26"/>
  <c r="EH100" i="26"/>
  <c r="EG100" i="26"/>
  <c r="EF100" i="26"/>
  <c r="EE100" i="26"/>
  <c r="ED100" i="26"/>
  <c r="EC100" i="26"/>
  <c r="EB100" i="26"/>
  <c r="EA100" i="26"/>
  <c r="DZ100" i="26"/>
  <c r="DY100" i="26"/>
  <c r="DX100" i="26"/>
  <c r="DW100" i="26"/>
  <c r="DV100" i="26"/>
  <c r="DU100" i="26"/>
  <c r="DT100" i="26"/>
  <c r="DS100" i="26"/>
  <c r="DR100" i="26"/>
  <c r="DQ100" i="26"/>
  <c r="DP100" i="26"/>
  <c r="DO100" i="26"/>
  <c r="DN100" i="26"/>
  <c r="DM100" i="26"/>
  <c r="DL100" i="26"/>
  <c r="DK100" i="26"/>
  <c r="DJ100" i="26"/>
  <c r="DI100" i="26"/>
  <c r="DH100" i="26"/>
  <c r="DG100" i="26"/>
  <c r="DF100" i="26"/>
  <c r="DE100" i="26"/>
  <c r="DD100" i="26"/>
  <c r="DC100" i="26"/>
  <c r="DB100" i="26"/>
  <c r="DA100" i="26"/>
  <c r="CZ100" i="26"/>
  <c r="CY100" i="26"/>
  <c r="CW100" i="26"/>
  <c r="CV100" i="26"/>
  <c r="CU100" i="26"/>
  <c r="CT100" i="26"/>
  <c r="CS100" i="26"/>
  <c r="CR100" i="26"/>
  <c r="CP100" i="26"/>
  <c r="CO100" i="26"/>
  <c r="CN100" i="26"/>
  <c r="CM100" i="26"/>
  <c r="CL100" i="26"/>
  <c r="CK100" i="26"/>
  <c r="CJ100" i="26"/>
  <c r="CI100" i="26"/>
  <c r="CH100" i="26"/>
  <c r="CG100" i="26"/>
  <c r="CF100" i="26"/>
  <c r="CE100" i="26"/>
  <c r="CD100" i="26"/>
  <c r="CC100" i="26"/>
  <c r="CB100" i="26"/>
  <c r="CA100" i="26"/>
  <c r="BZ100" i="26"/>
  <c r="BY100" i="26"/>
  <c r="BX100" i="26"/>
  <c r="BW100" i="26"/>
  <c r="BV100" i="26"/>
  <c r="BU100" i="26"/>
  <c r="BT100" i="26"/>
  <c r="BS100" i="26"/>
  <c r="BR100" i="26"/>
  <c r="BQ100" i="26"/>
  <c r="BP100" i="26"/>
  <c r="BO100" i="26"/>
  <c r="BN100" i="26"/>
  <c r="BM100" i="26"/>
  <c r="BL100" i="26"/>
  <c r="BK100" i="26"/>
  <c r="BH100" i="26"/>
  <c r="BG100" i="26"/>
  <c r="BF100" i="26"/>
  <c r="BE100" i="26"/>
  <c r="BD100" i="26"/>
  <c r="BC100" i="26"/>
  <c r="BB100" i="26"/>
  <c r="BA100" i="26"/>
  <c r="AZ100" i="26"/>
  <c r="AY100" i="26"/>
  <c r="AX100" i="26"/>
  <c r="AW100" i="26"/>
  <c r="AV100" i="26"/>
  <c r="AU100" i="26"/>
  <c r="AT100" i="26"/>
  <c r="AS100" i="26"/>
  <c r="AR100" i="26"/>
  <c r="AQ100" i="26"/>
  <c r="AP100" i="26"/>
  <c r="AO100" i="26"/>
  <c r="AN100" i="26"/>
  <c r="AM100" i="26"/>
  <c r="AL100" i="26"/>
  <c r="AK100" i="26"/>
  <c r="AJ100" i="26"/>
  <c r="AI100" i="26"/>
  <c r="AH100" i="26"/>
  <c r="AG100" i="26"/>
  <c r="AF100" i="26"/>
  <c r="AE100" i="26"/>
  <c r="AD100" i="26"/>
  <c r="AC100" i="26"/>
  <c r="AB100" i="26"/>
  <c r="AA100" i="26"/>
  <c r="Z100" i="26"/>
  <c r="Y100" i="26"/>
  <c r="X100" i="26"/>
  <c r="W100" i="26"/>
  <c r="V100" i="26"/>
  <c r="U100" i="26"/>
  <c r="T100" i="26"/>
  <c r="S100" i="26"/>
  <c r="R100" i="26"/>
  <c r="Q100" i="26"/>
  <c r="P100" i="26"/>
  <c r="O100" i="26"/>
  <c r="N100" i="26"/>
  <c r="M100" i="26"/>
  <c r="D100" i="26"/>
  <c r="D141" i="26" s="1"/>
  <c r="D185" i="26" s="1"/>
  <c r="HF99" i="26"/>
  <c r="HE99" i="26"/>
  <c r="HD99" i="26"/>
  <c r="HC99" i="26"/>
  <c r="HB99" i="26"/>
  <c r="HA99" i="26"/>
  <c r="GZ99" i="26"/>
  <c r="GY99" i="26"/>
  <c r="GX99" i="26"/>
  <c r="GW99" i="26"/>
  <c r="GV99" i="26"/>
  <c r="GU99" i="26"/>
  <c r="GT99" i="26"/>
  <c r="GS99" i="26"/>
  <c r="GR99" i="26"/>
  <c r="GQ99" i="26"/>
  <c r="GP99" i="26"/>
  <c r="GO99" i="26"/>
  <c r="GN99" i="26"/>
  <c r="GM99" i="26"/>
  <c r="GL99" i="26"/>
  <c r="GK99" i="26"/>
  <c r="GJ99" i="26"/>
  <c r="GI99" i="26"/>
  <c r="GH99" i="26"/>
  <c r="GG99" i="26"/>
  <c r="GF99" i="26"/>
  <c r="GE99" i="26"/>
  <c r="GD99" i="26"/>
  <c r="GC99" i="26"/>
  <c r="GB99" i="26"/>
  <c r="GA99" i="26"/>
  <c r="FZ99" i="26"/>
  <c r="FY99" i="26"/>
  <c r="FX99" i="26"/>
  <c r="FW99" i="26"/>
  <c r="FV99" i="26"/>
  <c r="FU99" i="26"/>
  <c r="FT99" i="26"/>
  <c r="FS99" i="26"/>
  <c r="FR99" i="26"/>
  <c r="FQ99" i="26"/>
  <c r="FP99" i="26"/>
  <c r="FO99" i="26"/>
  <c r="FN99" i="26"/>
  <c r="FM99" i="26"/>
  <c r="FL99" i="26"/>
  <c r="FK99" i="26"/>
  <c r="FJ99" i="26"/>
  <c r="FI99" i="26"/>
  <c r="FH99" i="26"/>
  <c r="FG99" i="26"/>
  <c r="FF99" i="26"/>
  <c r="FE99" i="26"/>
  <c r="FD99" i="26"/>
  <c r="FC99" i="26"/>
  <c r="FB99" i="26"/>
  <c r="FA99" i="26"/>
  <c r="EZ99" i="26"/>
  <c r="EY99" i="26"/>
  <c r="EX99" i="26"/>
  <c r="EW99" i="26"/>
  <c r="EV99" i="26"/>
  <c r="EU99" i="26"/>
  <c r="ET99" i="26"/>
  <c r="ES99" i="26"/>
  <c r="EQ99" i="26"/>
  <c r="EO99" i="26"/>
  <c r="EN99" i="26"/>
  <c r="EM99" i="26"/>
  <c r="EK99" i="26"/>
  <c r="EI99" i="26"/>
  <c r="EH99" i="26"/>
  <c r="EG99" i="26"/>
  <c r="EF99" i="26"/>
  <c r="EE99" i="26"/>
  <c r="ED99" i="26"/>
  <c r="EC99" i="26"/>
  <c r="EB99" i="26"/>
  <c r="EA99" i="26"/>
  <c r="DZ99" i="26"/>
  <c r="DY99" i="26"/>
  <c r="DX99" i="26"/>
  <c r="DW99" i="26"/>
  <c r="DV99" i="26"/>
  <c r="DU99" i="26"/>
  <c r="DT99" i="26"/>
  <c r="DS99" i="26"/>
  <c r="DR99" i="26"/>
  <c r="DQ99" i="26"/>
  <c r="DP99" i="26"/>
  <c r="DO99" i="26"/>
  <c r="DN99" i="26"/>
  <c r="DM99" i="26"/>
  <c r="DL99" i="26"/>
  <c r="DK99" i="26"/>
  <c r="DJ99" i="26"/>
  <c r="DI99" i="26"/>
  <c r="DH99" i="26"/>
  <c r="DG99" i="26"/>
  <c r="DF99" i="26"/>
  <c r="DE99" i="26"/>
  <c r="DD99" i="26"/>
  <c r="DC99" i="26"/>
  <c r="DB99" i="26"/>
  <c r="DA99" i="26"/>
  <c r="CZ99" i="26"/>
  <c r="CY99" i="26"/>
  <c r="CW99" i="26"/>
  <c r="CV99" i="26"/>
  <c r="CU99" i="26"/>
  <c r="CT99" i="26"/>
  <c r="CS99" i="26"/>
  <c r="CR99" i="26"/>
  <c r="CP99" i="26"/>
  <c r="CO99" i="26"/>
  <c r="CN99" i="26"/>
  <c r="CM99" i="26"/>
  <c r="CL99" i="26"/>
  <c r="CK99" i="26"/>
  <c r="CJ99" i="26"/>
  <c r="CI99" i="26"/>
  <c r="CH99" i="26"/>
  <c r="CG99" i="26"/>
  <c r="CF99" i="26"/>
  <c r="CE99" i="26"/>
  <c r="CD99" i="26"/>
  <c r="CC99" i="26"/>
  <c r="CB99" i="26"/>
  <c r="CA99" i="26"/>
  <c r="BZ99" i="26"/>
  <c r="BY99" i="26"/>
  <c r="BX99" i="26"/>
  <c r="BW99" i="26"/>
  <c r="BV99" i="26"/>
  <c r="BU99" i="26"/>
  <c r="BT99" i="26"/>
  <c r="BS99" i="26"/>
  <c r="BR99" i="26"/>
  <c r="BQ99" i="26"/>
  <c r="BP99" i="26"/>
  <c r="BO99" i="26"/>
  <c r="BN99" i="26"/>
  <c r="BM99" i="26"/>
  <c r="BL99" i="26"/>
  <c r="BK99" i="26"/>
  <c r="BH99" i="26"/>
  <c r="BG99" i="26"/>
  <c r="BF99" i="26"/>
  <c r="BE99" i="26"/>
  <c r="BD99" i="26"/>
  <c r="BC99" i="26"/>
  <c r="BB99" i="26"/>
  <c r="BA99" i="26"/>
  <c r="AZ99" i="26"/>
  <c r="AY99" i="26"/>
  <c r="AX99" i="26"/>
  <c r="AW99" i="26"/>
  <c r="AV99" i="26"/>
  <c r="AU99" i="26"/>
  <c r="AT99" i="26"/>
  <c r="AS99" i="26"/>
  <c r="AR99" i="26"/>
  <c r="AQ99" i="26"/>
  <c r="AP99" i="26"/>
  <c r="AO99" i="26"/>
  <c r="AN99" i="26"/>
  <c r="AM99" i="26"/>
  <c r="AL99" i="26"/>
  <c r="AK99" i="26"/>
  <c r="AJ99" i="26"/>
  <c r="AI99" i="26"/>
  <c r="AH99" i="26"/>
  <c r="AG99" i="26"/>
  <c r="AF99" i="26"/>
  <c r="AE99" i="26"/>
  <c r="AD99" i="26"/>
  <c r="AC99" i="26"/>
  <c r="AB99" i="26"/>
  <c r="AA99" i="26"/>
  <c r="Z99" i="26"/>
  <c r="Y99" i="26"/>
  <c r="X99" i="26"/>
  <c r="W99" i="26"/>
  <c r="V99" i="26"/>
  <c r="U99" i="26"/>
  <c r="T99" i="26"/>
  <c r="S99" i="26"/>
  <c r="R99" i="26"/>
  <c r="Q99" i="26"/>
  <c r="P99" i="26"/>
  <c r="O99" i="26"/>
  <c r="N99" i="26"/>
  <c r="M99" i="26"/>
  <c r="D99" i="26"/>
  <c r="D140" i="26" s="1"/>
  <c r="D184" i="26" s="1"/>
  <c r="HF98" i="26"/>
  <c r="HE98" i="26"/>
  <c r="HD98" i="26"/>
  <c r="HC98" i="26"/>
  <c r="HB98" i="26"/>
  <c r="HA98" i="26"/>
  <c r="GZ98" i="26"/>
  <c r="GY98" i="26"/>
  <c r="GX98" i="26"/>
  <c r="GW98" i="26"/>
  <c r="GV98" i="26"/>
  <c r="GU98" i="26"/>
  <c r="GT98" i="26"/>
  <c r="GS98" i="26"/>
  <c r="GR98" i="26"/>
  <c r="GQ98" i="26"/>
  <c r="GP98" i="26"/>
  <c r="GO98" i="26"/>
  <c r="GN98" i="26"/>
  <c r="GM98" i="26"/>
  <c r="GL98" i="26"/>
  <c r="GK98" i="26"/>
  <c r="GJ98" i="26"/>
  <c r="GI98" i="26"/>
  <c r="GH98" i="26"/>
  <c r="GG98" i="26"/>
  <c r="GF98" i="26"/>
  <c r="GE98" i="26"/>
  <c r="GD98" i="26"/>
  <c r="GC98" i="26"/>
  <c r="GB98" i="26"/>
  <c r="GA98" i="26"/>
  <c r="FZ98" i="26"/>
  <c r="FY98" i="26"/>
  <c r="FX98" i="26"/>
  <c r="FW98" i="26"/>
  <c r="FV98" i="26"/>
  <c r="FU98" i="26"/>
  <c r="FT98" i="26"/>
  <c r="FS98" i="26"/>
  <c r="FR98" i="26"/>
  <c r="FQ98" i="26"/>
  <c r="FP98" i="26"/>
  <c r="FO98" i="26"/>
  <c r="FN98" i="26"/>
  <c r="FM98" i="26"/>
  <c r="FL98" i="26"/>
  <c r="FK98" i="26"/>
  <c r="FJ98" i="26"/>
  <c r="FI98" i="26"/>
  <c r="FH98" i="26"/>
  <c r="FG98" i="26"/>
  <c r="FF98" i="26"/>
  <c r="FE98" i="26"/>
  <c r="FD98" i="26"/>
  <c r="FC98" i="26"/>
  <c r="FB98" i="26"/>
  <c r="FA98" i="26"/>
  <c r="EZ98" i="26"/>
  <c r="EY98" i="26"/>
  <c r="EX98" i="26"/>
  <c r="EW98" i="26"/>
  <c r="EV98" i="26"/>
  <c r="EU98" i="26"/>
  <c r="ET98" i="26"/>
  <c r="ES98" i="26"/>
  <c r="EQ98" i="26"/>
  <c r="EO98" i="26"/>
  <c r="EN98" i="26"/>
  <c r="EM98" i="26"/>
  <c r="EK98" i="26"/>
  <c r="EI98" i="26"/>
  <c r="EH98" i="26"/>
  <c r="EG98" i="26"/>
  <c r="EF98" i="26"/>
  <c r="EE98" i="26"/>
  <c r="ED98" i="26"/>
  <c r="EC98" i="26"/>
  <c r="EB98" i="26"/>
  <c r="EA98" i="26"/>
  <c r="DZ98" i="26"/>
  <c r="DY98" i="26"/>
  <c r="DX98" i="26"/>
  <c r="DW98" i="26"/>
  <c r="DV98" i="26"/>
  <c r="DU98" i="26"/>
  <c r="DT98" i="26"/>
  <c r="DS98" i="26"/>
  <c r="DR98" i="26"/>
  <c r="DQ98" i="26"/>
  <c r="DP98" i="26"/>
  <c r="DO98" i="26"/>
  <c r="DN98" i="26"/>
  <c r="DM98" i="26"/>
  <c r="DL98" i="26"/>
  <c r="DK98" i="26"/>
  <c r="DJ98" i="26"/>
  <c r="DI98" i="26"/>
  <c r="DH98" i="26"/>
  <c r="DG98" i="26"/>
  <c r="DF98" i="26"/>
  <c r="DE98" i="26"/>
  <c r="DD98" i="26"/>
  <c r="DC98" i="26"/>
  <c r="DB98" i="26"/>
  <c r="DA98" i="26"/>
  <c r="CZ98" i="26"/>
  <c r="CY98" i="26"/>
  <c r="CW98" i="26"/>
  <c r="CV98" i="26"/>
  <c r="CU98" i="26"/>
  <c r="CT98" i="26"/>
  <c r="CS98" i="26"/>
  <c r="CR98" i="26"/>
  <c r="CP98" i="26"/>
  <c r="CO98" i="26"/>
  <c r="CN98" i="26"/>
  <c r="CM98" i="26"/>
  <c r="CL98" i="26"/>
  <c r="CK98" i="26"/>
  <c r="CJ98" i="26"/>
  <c r="CI98" i="26"/>
  <c r="CH98" i="26"/>
  <c r="CG98" i="26"/>
  <c r="CF98" i="26"/>
  <c r="CE98" i="26"/>
  <c r="CD98" i="26"/>
  <c r="CC98" i="26"/>
  <c r="CB98" i="26"/>
  <c r="CA98" i="26"/>
  <c r="BZ98" i="26"/>
  <c r="BY98" i="26"/>
  <c r="BX98" i="26"/>
  <c r="BW98" i="26"/>
  <c r="BV98" i="26"/>
  <c r="BU98" i="26"/>
  <c r="BT98" i="26"/>
  <c r="BS98" i="26"/>
  <c r="BR98" i="26"/>
  <c r="BQ98" i="26"/>
  <c r="BP98" i="26"/>
  <c r="BO98" i="26"/>
  <c r="BN98" i="26"/>
  <c r="BM98" i="26"/>
  <c r="BL98" i="26"/>
  <c r="BK98" i="26"/>
  <c r="BH98" i="26"/>
  <c r="BG98" i="26"/>
  <c r="BF98" i="26"/>
  <c r="BE98" i="26"/>
  <c r="BD98" i="26"/>
  <c r="BC98" i="26"/>
  <c r="BB98" i="26"/>
  <c r="BA98" i="26"/>
  <c r="AZ98" i="26"/>
  <c r="AY98" i="26"/>
  <c r="AX98" i="26"/>
  <c r="AW98" i="26"/>
  <c r="AV98" i="26"/>
  <c r="AU98" i="26"/>
  <c r="AT98" i="26"/>
  <c r="AS98" i="26"/>
  <c r="AR98" i="26"/>
  <c r="AQ98" i="26"/>
  <c r="AP98" i="26"/>
  <c r="AO98" i="26"/>
  <c r="AN98" i="26"/>
  <c r="AM98" i="26"/>
  <c r="AL98" i="26"/>
  <c r="AK98" i="26"/>
  <c r="AJ98" i="26"/>
  <c r="AI98" i="26"/>
  <c r="AH98" i="26"/>
  <c r="AG98" i="26"/>
  <c r="AF98" i="26"/>
  <c r="AE98" i="26"/>
  <c r="AD98" i="26"/>
  <c r="AC98" i="26"/>
  <c r="AB98" i="26"/>
  <c r="AA98" i="26"/>
  <c r="Z98" i="26"/>
  <c r="Y98" i="26"/>
  <c r="X98" i="26"/>
  <c r="W98" i="26"/>
  <c r="V98" i="26"/>
  <c r="U98" i="26"/>
  <c r="T98" i="26"/>
  <c r="S98" i="26"/>
  <c r="R98" i="26"/>
  <c r="Q98" i="26"/>
  <c r="P98" i="26"/>
  <c r="O98" i="26"/>
  <c r="N98" i="26"/>
  <c r="M98" i="26"/>
  <c r="D98" i="26"/>
  <c r="D139" i="26" s="1"/>
  <c r="D183" i="26" s="1"/>
  <c r="HF97" i="26"/>
  <c r="HE97" i="26"/>
  <c r="HD97" i="26"/>
  <c r="HC97" i="26"/>
  <c r="HB97" i="26"/>
  <c r="HA97" i="26"/>
  <c r="GZ97" i="26"/>
  <c r="GY97" i="26"/>
  <c r="GX97" i="26"/>
  <c r="GW97" i="26"/>
  <c r="GV97" i="26"/>
  <c r="GU97" i="26"/>
  <c r="GT97" i="26"/>
  <c r="GS97" i="26"/>
  <c r="GR97" i="26"/>
  <c r="GQ97" i="26"/>
  <c r="GP97" i="26"/>
  <c r="GO97" i="26"/>
  <c r="GN97" i="26"/>
  <c r="GM97" i="26"/>
  <c r="GL97" i="26"/>
  <c r="GK97" i="26"/>
  <c r="GJ97" i="26"/>
  <c r="GI97" i="26"/>
  <c r="GH97" i="26"/>
  <c r="GG97" i="26"/>
  <c r="GF97" i="26"/>
  <c r="GE97" i="26"/>
  <c r="GD97" i="26"/>
  <c r="GC97" i="26"/>
  <c r="GB97" i="26"/>
  <c r="GA97" i="26"/>
  <c r="FZ97" i="26"/>
  <c r="FY97" i="26"/>
  <c r="FX97" i="26"/>
  <c r="FW97" i="26"/>
  <c r="FV97" i="26"/>
  <c r="FU97" i="26"/>
  <c r="FT97" i="26"/>
  <c r="FS97" i="26"/>
  <c r="FR97" i="26"/>
  <c r="FQ97" i="26"/>
  <c r="FP97" i="26"/>
  <c r="FO97" i="26"/>
  <c r="FN97" i="26"/>
  <c r="FM97" i="26"/>
  <c r="FL97" i="26"/>
  <c r="FK97" i="26"/>
  <c r="FJ97" i="26"/>
  <c r="FI97" i="26"/>
  <c r="FH97" i="26"/>
  <c r="FG97" i="26"/>
  <c r="FF97" i="26"/>
  <c r="FE97" i="26"/>
  <c r="FD97" i="26"/>
  <c r="FC97" i="26"/>
  <c r="FB97" i="26"/>
  <c r="FA97" i="26"/>
  <c r="EZ97" i="26"/>
  <c r="EY97" i="26"/>
  <c r="EX97" i="26"/>
  <c r="EW97" i="26"/>
  <c r="EV97" i="26"/>
  <c r="EU97" i="26"/>
  <c r="ET97" i="26"/>
  <c r="ES97" i="26"/>
  <c r="EQ97" i="26"/>
  <c r="EO97" i="26"/>
  <c r="EN97" i="26"/>
  <c r="EM97" i="26"/>
  <c r="EK97" i="26"/>
  <c r="EI97" i="26"/>
  <c r="EH97" i="26"/>
  <c r="EG97" i="26"/>
  <c r="EF97" i="26"/>
  <c r="EE97" i="26"/>
  <c r="ED97" i="26"/>
  <c r="EC97" i="26"/>
  <c r="EB97" i="26"/>
  <c r="EA97" i="26"/>
  <c r="DZ97" i="26"/>
  <c r="DY97" i="26"/>
  <c r="DX97" i="26"/>
  <c r="DW97" i="26"/>
  <c r="DV97" i="26"/>
  <c r="DU97" i="26"/>
  <c r="DT97" i="26"/>
  <c r="DS97" i="26"/>
  <c r="DR97" i="26"/>
  <c r="DQ97" i="26"/>
  <c r="DP97" i="26"/>
  <c r="DO97" i="26"/>
  <c r="DN97" i="26"/>
  <c r="DM97" i="26"/>
  <c r="DL97" i="26"/>
  <c r="DK97" i="26"/>
  <c r="DJ97" i="26"/>
  <c r="DI97" i="26"/>
  <c r="DH97" i="26"/>
  <c r="DG97" i="26"/>
  <c r="DF97" i="26"/>
  <c r="DE97" i="26"/>
  <c r="DD97" i="26"/>
  <c r="DC97" i="26"/>
  <c r="DB97" i="26"/>
  <c r="DA97" i="26"/>
  <c r="CZ97" i="26"/>
  <c r="CY97" i="26"/>
  <c r="CW97" i="26"/>
  <c r="CV97" i="26"/>
  <c r="CU97" i="26"/>
  <c r="CT97" i="26"/>
  <c r="CS97" i="26"/>
  <c r="CR97" i="26"/>
  <c r="CP97" i="26"/>
  <c r="CO97" i="26"/>
  <c r="CN97" i="26"/>
  <c r="CM97" i="26"/>
  <c r="CL97" i="26"/>
  <c r="CK97" i="26"/>
  <c r="CJ97" i="26"/>
  <c r="CI97" i="26"/>
  <c r="CH97" i="26"/>
  <c r="CG97" i="26"/>
  <c r="CF97" i="26"/>
  <c r="CE97" i="26"/>
  <c r="CD97" i="26"/>
  <c r="CC97" i="26"/>
  <c r="CB97" i="26"/>
  <c r="CA97" i="26"/>
  <c r="BZ97" i="26"/>
  <c r="BY97" i="26"/>
  <c r="BX97" i="26"/>
  <c r="BW97" i="26"/>
  <c r="BV97" i="26"/>
  <c r="BU97" i="26"/>
  <c r="BT97" i="26"/>
  <c r="BS97" i="26"/>
  <c r="BR97" i="26"/>
  <c r="BQ97" i="26"/>
  <c r="BP97" i="26"/>
  <c r="BO97" i="26"/>
  <c r="BN97" i="26"/>
  <c r="BM97" i="26"/>
  <c r="BL97" i="26"/>
  <c r="BK97" i="26"/>
  <c r="BH97" i="26"/>
  <c r="BG97" i="26"/>
  <c r="BF97" i="26"/>
  <c r="BE97" i="26"/>
  <c r="BD97" i="26"/>
  <c r="BC97" i="26"/>
  <c r="BB97" i="26"/>
  <c r="BA97" i="26"/>
  <c r="AZ97" i="26"/>
  <c r="AY97" i="26"/>
  <c r="AX97" i="26"/>
  <c r="AW97" i="26"/>
  <c r="AV97" i="26"/>
  <c r="AU97" i="26"/>
  <c r="AT97" i="26"/>
  <c r="AS97" i="26"/>
  <c r="AR97" i="26"/>
  <c r="AQ97" i="26"/>
  <c r="AP97" i="26"/>
  <c r="AO97" i="26"/>
  <c r="AN97" i="26"/>
  <c r="AM97" i="26"/>
  <c r="AL97" i="26"/>
  <c r="AK97" i="26"/>
  <c r="AJ97" i="26"/>
  <c r="AI97" i="26"/>
  <c r="AH97" i="26"/>
  <c r="AG97" i="26"/>
  <c r="AF97" i="26"/>
  <c r="AE97" i="26"/>
  <c r="AD97" i="26"/>
  <c r="AC97" i="26"/>
  <c r="AB97" i="26"/>
  <c r="AA97" i="26"/>
  <c r="Z97" i="26"/>
  <c r="Y97" i="26"/>
  <c r="X97" i="26"/>
  <c r="W97" i="26"/>
  <c r="V97" i="26"/>
  <c r="U97" i="26"/>
  <c r="T97" i="26"/>
  <c r="S97" i="26"/>
  <c r="R97" i="26"/>
  <c r="Q97" i="26"/>
  <c r="P97" i="26"/>
  <c r="O97" i="26"/>
  <c r="N97" i="26"/>
  <c r="M97" i="26"/>
  <c r="D97" i="26"/>
  <c r="D138" i="26" s="1"/>
  <c r="D182" i="26" s="1"/>
  <c r="HF96" i="26"/>
  <c r="HE96" i="26"/>
  <c r="HD96" i="26"/>
  <c r="HC96" i="26"/>
  <c r="HB96" i="26"/>
  <c r="HA96" i="26"/>
  <c r="GZ96" i="26"/>
  <c r="GY96" i="26"/>
  <c r="GX96" i="26"/>
  <c r="GW96" i="26"/>
  <c r="GV96" i="26"/>
  <c r="GU96" i="26"/>
  <c r="GT96" i="26"/>
  <c r="GS96" i="26"/>
  <c r="GR96" i="26"/>
  <c r="GQ96" i="26"/>
  <c r="GP96" i="26"/>
  <c r="GO96" i="26"/>
  <c r="GN96" i="26"/>
  <c r="GM96" i="26"/>
  <c r="GL96" i="26"/>
  <c r="GK96" i="26"/>
  <c r="GJ96" i="26"/>
  <c r="GI96" i="26"/>
  <c r="GH96" i="26"/>
  <c r="GG96" i="26"/>
  <c r="GF96" i="26"/>
  <c r="GE96" i="26"/>
  <c r="GD96" i="26"/>
  <c r="GC96" i="26"/>
  <c r="GB96" i="26"/>
  <c r="GA96" i="26"/>
  <c r="FZ96" i="26"/>
  <c r="FY96" i="26"/>
  <c r="FX96" i="26"/>
  <c r="FW96" i="26"/>
  <c r="FV96" i="26"/>
  <c r="FU96" i="26"/>
  <c r="FT96" i="26"/>
  <c r="FS96" i="26"/>
  <c r="FR96" i="26"/>
  <c r="FQ96" i="26"/>
  <c r="FP96" i="26"/>
  <c r="FO96" i="26"/>
  <c r="FN96" i="26"/>
  <c r="FM96" i="26"/>
  <c r="FL96" i="26"/>
  <c r="FK96" i="26"/>
  <c r="FJ96" i="26"/>
  <c r="FI96" i="26"/>
  <c r="FH96" i="26"/>
  <c r="FG96" i="26"/>
  <c r="FF96" i="26"/>
  <c r="FE96" i="26"/>
  <c r="FD96" i="26"/>
  <c r="FC96" i="26"/>
  <c r="FB96" i="26"/>
  <c r="FA96" i="26"/>
  <c r="EZ96" i="26"/>
  <c r="EY96" i="26"/>
  <c r="EX96" i="26"/>
  <c r="EW96" i="26"/>
  <c r="EV96" i="26"/>
  <c r="EU96" i="26"/>
  <c r="ET96" i="26"/>
  <c r="ES96" i="26"/>
  <c r="EQ96" i="26"/>
  <c r="EO96" i="26"/>
  <c r="EN96" i="26"/>
  <c r="EM96" i="26"/>
  <c r="EK96" i="26"/>
  <c r="EI96" i="26"/>
  <c r="EH96" i="26"/>
  <c r="EG96" i="26"/>
  <c r="EF96" i="26"/>
  <c r="EE96" i="26"/>
  <c r="ED96" i="26"/>
  <c r="EC96" i="26"/>
  <c r="EB96" i="26"/>
  <c r="EA96" i="26"/>
  <c r="DZ96" i="26"/>
  <c r="DY96" i="26"/>
  <c r="DX96" i="26"/>
  <c r="DW96" i="26"/>
  <c r="DV96" i="26"/>
  <c r="DU96" i="26"/>
  <c r="DT96" i="26"/>
  <c r="DS96" i="26"/>
  <c r="DR96" i="26"/>
  <c r="DQ96" i="26"/>
  <c r="DP96" i="26"/>
  <c r="DO96" i="26"/>
  <c r="DN96" i="26"/>
  <c r="DM96" i="26"/>
  <c r="DL96" i="26"/>
  <c r="DK96" i="26"/>
  <c r="DJ96" i="26"/>
  <c r="DI96" i="26"/>
  <c r="DH96" i="26"/>
  <c r="DG96" i="26"/>
  <c r="DF96" i="26"/>
  <c r="DE96" i="26"/>
  <c r="DD96" i="26"/>
  <c r="DC96" i="26"/>
  <c r="DB96" i="26"/>
  <c r="DA96" i="26"/>
  <c r="CZ96" i="26"/>
  <c r="CY96" i="26"/>
  <c r="CW96" i="26"/>
  <c r="CV96" i="26"/>
  <c r="CU96" i="26"/>
  <c r="CT96" i="26"/>
  <c r="CS96" i="26"/>
  <c r="CR96" i="26"/>
  <c r="CP96" i="26"/>
  <c r="CO96" i="26"/>
  <c r="CN96" i="26"/>
  <c r="CM96" i="26"/>
  <c r="CL96" i="26"/>
  <c r="CK96" i="26"/>
  <c r="CJ96" i="26"/>
  <c r="CI96" i="26"/>
  <c r="CH96" i="26"/>
  <c r="CG96" i="26"/>
  <c r="CF96" i="26"/>
  <c r="CE96" i="26"/>
  <c r="CD96" i="26"/>
  <c r="CC96" i="26"/>
  <c r="CB96" i="26"/>
  <c r="CA96" i="26"/>
  <c r="BZ96" i="26"/>
  <c r="BY96" i="26"/>
  <c r="BX96" i="26"/>
  <c r="BW96" i="26"/>
  <c r="BV96" i="26"/>
  <c r="BU96" i="26"/>
  <c r="BT96" i="26"/>
  <c r="BS96" i="26"/>
  <c r="BR96" i="26"/>
  <c r="BQ96" i="26"/>
  <c r="BP96" i="26"/>
  <c r="BO96" i="26"/>
  <c r="BN96" i="26"/>
  <c r="BM96" i="26"/>
  <c r="BL96" i="26"/>
  <c r="BK96" i="26"/>
  <c r="BH96" i="26"/>
  <c r="BG96" i="26"/>
  <c r="BF96" i="26"/>
  <c r="BE96" i="26"/>
  <c r="BD96" i="26"/>
  <c r="BC96" i="26"/>
  <c r="BB96" i="26"/>
  <c r="BA96" i="26"/>
  <c r="AZ96" i="26"/>
  <c r="AY96" i="26"/>
  <c r="AX96" i="26"/>
  <c r="AW96" i="26"/>
  <c r="AV96" i="26"/>
  <c r="AU96" i="26"/>
  <c r="AT96" i="26"/>
  <c r="AS96" i="26"/>
  <c r="AR96" i="26"/>
  <c r="AQ96" i="26"/>
  <c r="AP96" i="26"/>
  <c r="AO96" i="26"/>
  <c r="AN96" i="26"/>
  <c r="AM96" i="26"/>
  <c r="AL96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Y96" i="26"/>
  <c r="X96" i="26"/>
  <c r="W96" i="26"/>
  <c r="V96" i="26"/>
  <c r="U96" i="26"/>
  <c r="T96" i="26"/>
  <c r="S96" i="26"/>
  <c r="R96" i="26"/>
  <c r="Q96" i="26"/>
  <c r="P96" i="26"/>
  <c r="O96" i="26"/>
  <c r="N96" i="26"/>
  <c r="M96" i="26"/>
  <c r="D96" i="26"/>
  <c r="D137" i="26" s="1"/>
  <c r="D181" i="26" s="1"/>
  <c r="HF95" i="26"/>
  <c r="HE95" i="26"/>
  <c r="HD95" i="26"/>
  <c r="HC95" i="26"/>
  <c r="HB95" i="26"/>
  <c r="HA95" i="26"/>
  <c r="GZ95" i="26"/>
  <c r="GY95" i="26"/>
  <c r="GX95" i="26"/>
  <c r="GW95" i="26"/>
  <c r="GV95" i="26"/>
  <c r="GU95" i="26"/>
  <c r="GT95" i="26"/>
  <c r="GS95" i="26"/>
  <c r="GR95" i="26"/>
  <c r="GQ95" i="26"/>
  <c r="GP95" i="26"/>
  <c r="GO95" i="26"/>
  <c r="GN95" i="26"/>
  <c r="GM95" i="26"/>
  <c r="GL95" i="26"/>
  <c r="GK95" i="26"/>
  <c r="GJ95" i="26"/>
  <c r="GI95" i="26"/>
  <c r="GH95" i="26"/>
  <c r="GG95" i="26"/>
  <c r="GF95" i="26"/>
  <c r="GE95" i="26"/>
  <c r="GD95" i="26"/>
  <c r="GC95" i="26"/>
  <c r="GB95" i="26"/>
  <c r="GA95" i="26"/>
  <c r="FZ95" i="26"/>
  <c r="FY95" i="26"/>
  <c r="FX95" i="26"/>
  <c r="FW95" i="26"/>
  <c r="FV95" i="26"/>
  <c r="FU95" i="26"/>
  <c r="FT95" i="26"/>
  <c r="FS95" i="26"/>
  <c r="FR95" i="26"/>
  <c r="FQ95" i="26"/>
  <c r="FP95" i="26"/>
  <c r="FO95" i="26"/>
  <c r="FN95" i="26"/>
  <c r="FM95" i="26"/>
  <c r="FL95" i="26"/>
  <c r="FK95" i="26"/>
  <c r="FJ95" i="26"/>
  <c r="FI95" i="26"/>
  <c r="FH95" i="26"/>
  <c r="FG95" i="26"/>
  <c r="FF95" i="26"/>
  <c r="FE95" i="26"/>
  <c r="FD95" i="26"/>
  <c r="FC95" i="26"/>
  <c r="FB95" i="26"/>
  <c r="FA95" i="26"/>
  <c r="EZ95" i="26"/>
  <c r="EY95" i="26"/>
  <c r="EX95" i="26"/>
  <c r="EW95" i="26"/>
  <c r="EV95" i="26"/>
  <c r="EU95" i="26"/>
  <c r="ET95" i="26"/>
  <c r="ES95" i="26"/>
  <c r="EQ95" i="26"/>
  <c r="EO95" i="26"/>
  <c r="EN95" i="26"/>
  <c r="EM95" i="26"/>
  <c r="EK95" i="26"/>
  <c r="EI95" i="26"/>
  <c r="EH95" i="26"/>
  <c r="EG95" i="26"/>
  <c r="EF95" i="26"/>
  <c r="EE95" i="26"/>
  <c r="ED95" i="26"/>
  <c r="EC95" i="26"/>
  <c r="EB95" i="26"/>
  <c r="EA95" i="26"/>
  <c r="DZ95" i="26"/>
  <c r="DY95" i="26"/>
  <c r="DX95" i="26"/>
  <c r="DW95" i="26"/>
  <c r="DV95" i="26"/>
  <c r="DU95" i="26"/>
  <c r="DT95" i="26"/>
  <c r="DS95" i="26"/>
  <c r="DR95" i="26"/>
  <c r="DQ95" i="26"/>
  <c r="DP95" i="26"/>
  <c r="DO95" i="26"/>
  <c r="DN95" i="26"/>
  <c r="DM95" i="26"/>
  <c r="DL95" i="26"/>
  <c r="DK95" i="26"/>
  <c r="DJ95" i="26"/>
  <c r="DI95" i="26"/>
  <c r="DH95" i="26"/>
  <c r="DG95" i="26"/>
  <c r="DF95" i="26"/>
  <c r="DE95" i="26"/>
  <c r="DD95" i="26"/>
  <c r="DC95" i="26"/>
  <c r="DB95" i="26"/>
  <c r="DA95" i="26"/>
  <c r="CZ95" i="26"/>
  <c r="CY95" i="26"/>
  <c r="CW95" i="26"/>
  <c r="CV95" i="26"/>
  <c r="CU95" i="26"/>
  <c r="CT95" i="26"/>
  <c r="CS95" i="26"/>
  <c r="CR95" i="26"/>
  <c r="CP95" i="26"/>
  <c r="CO95" i="26"/>
  <c r="CN95" i="26"/>
  <c r="CM95" i="26"/>
  <c r="CL95" i="26"/>
  <c r="CK95" i="26"/>
  <c r="CJ95" i="26"/>
  <c r="CI95" i="26"/>
  <c r="CH95" i="26"/>
  <c r="CG95" i="26"/>
  <c r="CF95" i="26"/>
  <c r="CE95" i="26"/>
  <c r="CD95" i="26"/>
  <c r="CC95" i="26"/>
  <c r="CB95" i="26"/>
  <c r="CA95" i="26"/>
  <c r="BZ95" i="26"/>
  <c r="BY95" i="26"/>
  <c r="BX95" i="26"/>
  <c r="BW95" i="26"/>
  <c r="BV95" i="26"/>
  <c r="BU95" i="26"/>
  <c r="BT95" i="26"/>
  <c r="BS95" i="26"/>
  <c r="BR95" i="26"/>
  <c r="BQ95" i="26"/>
  <c r="BP95" i="26"/>
  <c r="BO95" i="26"/>
  <c r="BN95" i="26"/>
  <c r="BM95" i="26"/>
  <c r="BL95" i="26"/>
  <c r="BK95" i="26"/>
  <c r="BH95" i="26"/>
  <c r="BG95" i="26"/>
  <c r="BF95" i="26"/>
  <c r="BE95" i="26"/>
  <c r="BD95" i="26"/>
  <c r="BC95" i="26"/>
  <c r="BB95" i="26"/>
  <c r="BA95" i="26"/>
  <c r="AZ95" i="26"/>
  <c r="AY95" i="26"/>
  <c r="AX95" i="26"/>
  <c r="AW95" i="26"/>
  <c r="AV95" i="26"/>
  <c r="AU95" i="26"/>
  <c r="AT95" i="26"/>
  <c r="AS95" i="26"/>
  <c r="AR95" i="26"/>
  <c r="AQ95" i="26"/>
  <c r="AP95" i="26"/>
  <c r="AO95" i="26"/>
  <c r="AN95" i="26"/>
  <c r="AM95" i="26"/>
  <c r="AL95" i="26"/>
  <c r="AK95" i="26"/>
  <c r="AJ95" i="26"/>
  <c r="AI95" i="26"/>
  <c r="AH95" i="26"/>
  <c r="AG95" i="26"/>
  <c r="AF95" i="26"/>
  <c r="AE95" i="26"/>
  <c r="AD95" i="26"/>
  <c r="AC95" i="26"/>
  <c r="AB95" i="26"/>
  <c r="AA95" i="26"/>
  <c r="Z95" i="26"/>
  <c r="Y95" i="26"/>
  <c r="X95" i="26"/>
  <c r="W95" i="26"/>
  <c r="V95" i="26"/>
  <c r="U95" i="26"/>
  <c r="T95" i="26"/>
  <c r="S95" i="26"/>
  <c r="R95" i="26"/>
  <c r="Q95" i="26"/>
  <c r="P95" i="26"/>
  <c r="O95" i="26"/>
  <c r="N95" i="26"/>
  <c r="M95" i="26"/>
  <c r="D95" i="26"/>
  <c r="D136" i="26" s="1"/>
  <c r="D180" i="26" s="1"/>
  <c r="HF94" i="26"/>
  <c r="HE94" i="26"/>
  <c r="HD94" i="26"/>
  <c r="HC94" i="26"/>
  <c r="HB94" i="26"/>
  <c r="HA94" i="26"/>
  <c r="GZ94" i="26"/>
  <c r="GY94" i="26"/>
  <c r="GX94" i="26"/>
  <c r="GW94" i="26"/>
  <c r="GV94" i="26"/>
  <c r="GU94" i="26"/>
  <c r="GT94" i="26"/>
  <c r="GS94" i="26"/>
  <c r="GR94" i="26"/>
  <c r="GQ94" i="26"/>
  <c r="GP94" i="26"/>
  <c r="GO94" i="26"/>
  <c r="GN94" i="26"/>
  <c r="GM94" i="26"/>
  <c r="GL94" i="26"/>
  <c r="GK94" i="26"/>
  <c r="GJ94" i="26"/>
  <c r="GI94" i="26"/>
  <c r="GH94" i="26"/>
  <c r="GG94" i="26"/>
  <c r="GF94" i="26"/>
  <c r="GE94" i="26"/>
  <c r="GD94" i="26"/>
  <c r="GC94" i="26"/>
  <c r="GB94" i="26"/>
  <c r="GA94" i="26"/>
  <c r="FZ94" i="26"/>
  <c r="FY94" i="26"/>
  <c r="FX94" i="26"/>
  <c r="FW94" i="26"/>
  <c r="FV94" i="26"/>
  <c r="FU94" i="26"/>
  <c r="FT94" i="26"/>
  <c r="FS94" i="26"/>
  <c r="FR94" i="26"/>
  <c r="FQ94" i="26"/>
  <c r="FP94" i="26"/>
  <c r="FO94" i="26"/>
  <c r="FN94" i="26"/>
  <c r="FM94" i="26"/>
  <c r="FL94" i="26"/>
  <c r="FK94" i="26"/>
  <c r="FJ94" i="26"/>
  <c r="FI94" i="26"/>
  <c r="FH94" i="26"/>
  <c r="FG94" i="26"/>
  <c r="FF94" i="26"/>
  <c r="FE94" i="26"/>
  <c r="FD94" i="26"/>
  <c r="FC94" i="26"/>
  <c r="FB94" i="26"/>
  <c r="FA94" i="26"/>
  <c r="EZ94" i="26"/>
  <c r="EY94" i="26"/>
  <c r="EX94" i="26"/>
  <c r="EW94" i="26"/>
  <c r="EV94" i="26"/>
  <c r="EU94" i="26"/>
  <c r="ET94" i="26"/>
  <c r="ES94" i="26"/>
  <c r="EQ94" i="26"/>
  <c r="EO94" i="26"/>
  <c r="EN94" i="26"/>
  <c r="EM94" i="26"/>
  <c r="EK94" i="26"/>
  <c r="EI94" i="26"/>
  <c r="EH94" i="26"/>
  <c r="EG94" i="26"/>
  <c r="EF94" i="26"/>
  <c r="EE94" i="26"/>
  <c r="ED94" i="26"/>
  <c r="EC94" i="26"/>
  <c r="EB94" i="26"/>
  <c r="EA94" i="26"/>
  <c r="DZ94" i="26"/>
  <c r="DY94" i="26"/>
  <c r="DX94" i="26"/>
  <c r="DW94" i="26"/>
  <c r="DV94" i="26"/>
  <c r="DU94" i="26"/>
  <c r="DT94" i="26"/>
  <c r="DS94" i="26"/>
  <c r="DR94" i="26"/>
  <c r="DQ94" i="26"/>
  <c r="DP94" i="26"/>
  <c r="DO94" i="26"/>
  <c r="DN94" i="26"/>
  <c r="DM94" i="26"/>
  <c r="DL94" i="26"/>
  <c r="DK94" i="26"/>
  <c r="DJ94" i="26"/>
  <c r="DI94" i="26"/>
  <c r="DH94" i="26"/>
  <c r="DG94" i="26"/>
  <c r="DF94" i="26"/>
  <c r="DE94" i="26"/>
  <c r="DD94" i="26"/>
  <c r="DC94" i="26"/>
  <c r="DB94" i="26"/>
  <c r="DA94" i="26"/>
  <c r="CZ94" i="26"/>
  <c r="CY94" i="26"/>
  <c r="CW94" i="26"/>
  <c r="CV94" i="26"/>
  <c r="CU94" i="26"/>
  <c r="CT94" i="26"/>
  <c r="CS94" i="26"/>
  <c r="CR94" i="26"/>
  <c r="CP94" i="26"/>
  <c r="CO94" i="26"/>
  <c r="CN94" i="26"/>
  <c r="CM94" i="26"/>
  <c r="CL94" i="26"/>
  <c r="CK94" i="26"/>
  <c r="CJ94" i="26"/>
  <c r="CI94" i="26"/>
  <c r="CH94" i="26"/>
  <c r="CG94" i="26"/>
  <c r="CF94" i="26"/>
  <c r="CE94" i="26"/>
  <c r="CD94" i="26"/>
  <c r="CC94" i="26"/>
  <c r="CB94" i="26"/>
  <c r="CA94" i="26"/>
  <c r="BZ94" i="26"/>
  <c r="BY94" i="26"/>
  <c r="BX94" i="26"/>
  <c r="BW94" i="26"/>
  <c r="BV94" i="26"/>
  <c r="BU94" i="26"/>
  <c r="BT94" i="26"/>
  <c r="BS94" i="26"/>
  <c r="BR94" i="26"/>
  <c r="BQ94" i="26"/>
  <c r="BP94" i="26"/>
  <c r="BO94" i="26"/>
  <c r="BN94" i="26"/>
  <c r="BM94" i="26"/>
  <c r="BL94" i="26"/>
  <c r="BK94" i="26"/>
  <c r="BH94" i="26"/>
  <c r="BG94" i="26"/>
  <c r="BF94" i="26"/>
  <c r="BE94" i="26"/>
  <c r="BD94" i="26"/>
  <c r="BC94" i="26"/>
  <c r="BB94" i="26"/>
  <c r="BA94" i="26"/>
  <c r="AZ94" i="26"/>
  <c r="AY94" i="26"/>
  <c r="AX94" i="26"/>
  <c r="AW94" i="26"/>
  <c r="AV94" i="26"/>
  <c r="AU94" i="26"/>
  <c r="AT94" i="26"/>
  <c r="AS94" i="26"/>
  <c r="AR94" i="26"/>
  <c r="AQ94" i="26"/>
  <c r="AP94" i="26"/>
  <c r="AO94" i="26"/>
  <c r="AN94" i="26"/>
  <c r="AM94" i="26"/>
  <c r="AL94" i="26"/>
  <c r="AK94" i="26"/>
  <c r="AJ94" i="26"/>
  <c r="AI94" i="26"/>
  <c r="AH94" i="26"/>
  <c r="AG94" i="26"/>
  <c r="AF94" i="26"/>
  <c r="AE94" i="26"/>
  <c r="AD94" i="26"/>
  <c r="AC94" i="26"/>
  <c r="AB94" i="26"/>
  <c r="AA94" i="26"/>
  <c r="Z94" i="26"/>
  <c r="Y94" i="26"/>
  <c r="X94" i="26"/>
  <c r="W94" i="26"/>
  <c r="V94" i="26"/>
  <c r="U94" i="26"/>
  <c r="T94" i="26"/>
  <c r="S94" i="26"/>
  <c r="R94" i="26"/>
  <c r="Q94" i="26"/>
  <c r="P94" i="26"/>
  <c r="O94" i="26"/>
  <c r="N94" i="26"/>
  <c r="M94" i="26"/>
  <c r="D94" i="26"/>
  <c r="D135" i="26" s="1"/>
  <c r="D179" i="26" s="1"/>
  <c r="HF93" i="26"/>
  <c r="HE93" i="26"/>
  <c r="HD93" i="26"/>
  <c r="HC93" i="26"/>
  <c r="HB93" i="26"/>
  <c r="HA93" i="26"/>
  <c r="GZ93" i="26"/>
  <c r="GY93" i="26"/>
  <c r="GX93" i="26"/>
  <c r="GW93" i="26"/>
  <c r="GV93" i="26"/>
  <c r="GU93" i="26"/>
  <c r="GT93" i="26"/>
  <c r="GS93" i="26"/>
  <c r="GR93" i="26"/>
  <c r="GQ93" i="26"/>
  <c r="GP93" i="26"/>
  <c r="GO93" i="26"/>
  <c r="GN93" i="26"/>
  <c r="GM93" i="26"/>
  <c r="GL93" i="26"/>
  <c r="GK93" i="26"/>
  <c r="GJ93" i="26"/>
  <c r="GI93" i="26"/>
  <c r="GH93" i="26"/>
  <c r="GG93" i="26"/>
  <c r="GF93" i="26"/>
  <c r="GE93" i="26"/>
  <c r="GD93" i="26"/>
  <c r="GC93" i="26"/>
  <c r="GB93" i="26"/>
  <c r="GA93" i="26"/>
  <c r="FZ93" i="26"/>
  <c r="FY93" i="26"/>
  <c r="FX93" i="26"/>
  <c r="FW93" i="26"/>
  <c r="FV93" i="26"/>
  <c r="FU93" i="26"/>
  <c r="FT93" i="26"/>
  <c r="FS93" i="26"/>
  <c r="FR93" i="26"/>
  <c r="FQ93" i="26"/>
  <c r="FP93" i="26"/>
  <c r="FO93" i="26"/>
  <c r="FN93" i="26"/>
  <c r="FM93" i="26"/>
  <c r="FL93" i="26"/>
  <c r="FK93" i="26"/>
  <c r="FJ93" i="26"/>
  <c r="FI93" i="26"/>
  <c r="FH93" i="26"/>
  <c r="FG93" i="26"/>
  <c r="FF93" i="26"/>
  <c r="FE93" i="26"/>
  <c r="FD93" i="26"/>
  <c r="FC93" i="26"/>
  <c r="FB93" i="26"/>
  <c r="FA93" i="26"/>
  <c r="EZ93" i="26"/>
  <c r="EY93" i="26"/>
  <c r="EX93" i="26"/>
  <c r="EW93" i="26"/>
  <c r="EV93" i="26"/>
  <c r="EU93" i="26"/>
  <c r="ET93" i="26"/>
  <c r="ES93" i="26"/>
  <c r="EQ93" i="26"/>
  <c r="EO93" i="26"/>
  <c r="EN93" i="26"/>
  <c r="EM93" i="26"/>
  <c r="EK93" i="26"/>
  <c r="EI93" i="26"/>
  <c r="EH93" i="26"/>
  <c r="EG93" i="26"/>
  <c r="EF93" i="26"/>
  <c r="EE93" i="26"/>
  <c r="ED93" i="26"/>
  <c r="EC93" i="26"/>
  <c r="EB93" i="26"/>
  <c r="EA93" i="26"/>
  <c r="DZ93" i="26"/>
  <c r="DY93" i="26"/>
  <c r="DX93" i="26"/>
  <c r="DW93" i="26"/>
  <c r="DV93" i="26"/>
  <c r="DU93" i="26"/>
  <c r="DT93" i="26"/>
  <c r="DS93" i="26"/>
  <c r="DR93" i="26"/>
  <c r="DQ93" i="26"/>
  <c r="DP93" i="26"/>
  <c r="DO93" i="26"/>
  <c r="DN93" i="26"/>
  <c r="DM93" i="26"/>
  <c r="DL93" i="26"/>
  <c r="DK93" i="26"/>
  <c r="DJ93" i="26"/>
  <c r="DI93" i="26"/>
  <c r="DH93" i="26"/>
  <c r="DG93" i="26"/>
  <c r="DF93" i="26"/>
  <c r="DE93" i="26"/>
  <c r="DD93" i="26"/>
  <c r="DC93" i="26"/>
  <c r="DB93" i="26"/>
  <c r="DA93" i="26"/>
  <c r="CZ93" i="26"/>
  <c r="CY93" i="26"/>
  <c r="CW93" i="26"/>
  <c r="CV93" i="26"/>
  <c r="CU93" i="26"/>
  <c r="CT93" i="26"/>
  <c r="CS93" i="26"/>
  <c r="CR93" i="26"/>
  <c r="CP93" i="26"/>
  <c r="CO93" i="26"/>
  <c r="CN93" i="26"/>
  <c r="CM93" i="26"/>
  <c r="CL93" i="26"/>
  <c r="CK93" i="26"/>
  <c r="CJ93" i="26"/>
  <c r="CI93" i="26"/>
  <c r="CH93" i="26"/>
  <c r="CG93" i="26"/>
  <c r="CF93" i="26"/>
  <c r="CE93" i="26"/>
  <c r="CD93" i="26"/>
  <c r="CC93" i="26"/>
  <c r="CB93" i="26"/>
  <c r="CA93" i="26"/>
  <c r="BZ93" i="26"/>
  <c r="BY93" i="26"/>
  <c r="BX93" i="26"/>
  <c r="BW93" i="26"/>
  <c r="BV93" i="26"/>
  <c r="BU93" i="26"/>
  <c r="BT93" i="26"/>
  <c r="BS93" i="26"/>
  <c r="BR93" i="26"/>
  <c r="BQ93" i="26"/>
  <c r="BP93" i="26"/>
  <c r="BO93" i="26"/>
  <c r="BN93" i="26"/>
  <c r="BM93" i="26"/>
  <c r="BL93" i="26"/>
  <c r="BK93" i="26"/>
  <c r="BH93" i="26"/>
  <c r="BG93" i="26"/>
  <c r="BF93" i="26"/>
  <c r="BE93" i="26"/>
  <c r="BD93" i="26"/>
  <c r="BC93" i="26"/>
  <c r="BB93" i="26"/>
  <c r="BA93" i="26"/>
  <c r="AZ93" i="26"/>
  <c r="AY93" i="26"/>
  <c r="AX93" i="26"/>
  <c r="AW93" i="26"/>
  <c r="AV93" i="26"/>
  <c r="AU93" i="26"/>
  <c r="AT93" i="26"/>
  <c r="AS93" i="26"/>
  <c r="AR93" i="26"/>
  <c r="AQ93" i="26"/>
  <c r="AP93" i="26"/>
  <c r="AO93" i="26"/>
  <c r="AN93" i="26"/>
  <c r="AM93" i="26"/>
  <c r="AL93" i="26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Y93" i="26"/>
  <c r="X93" i="26"/>
  <c r="W93" i="26"/>
  <c r="V93" i="26"/>
  <c r="U93" i="26"/>
  <c r="T93" i="26"/>
  <c r="S93" i="26"/>
  <c r="R93" i="26"/>
  <c r="Q93" i="26"/>
  <c r="P93" i="26"/>
  <c r="O93" i="26"/>
  <c r="N93" i="26"/>
  <c r="M93" i="26"/>
  <c r="D93" i="26"/>
  <c r="D134" i="26" s="1"/>
  <c r="D178" i="26" s="1"/>
  <c r="HF92" i="26"/>
  <c r="HE92" i="26"/>
  <c r="HD92" i="26"/>
  <c r="HC92" i="26"/>
  <c r="HB92" i="26"/>
  <c r="HA92" i="26"/>
  <c r="GZ92" i="26"/>
  <c r="GY92" i="26"/>
  <c r="GX92" i="26"/>
  <c r="GW92" i="26"/>
  <c r="GV92" i="26"/>
  <c r="GU92" i="26"/>
  <c r="GT92" i="26"/>
  <c r="GS92" i="26"/>
  <c r="GR92" i="26"/>
  <c r="GQ92" i="26"/>
  <c r="GP92" i="26"/>
  <c r="GO92" i="26"/>
  <c r="GN92" i="26"/>
  <c r="GM92" i="26"/>
  <c r="GL92" i="26"/>
  <c r="GK92" i="26"/>
  <c r="GJ92" i="26"/>
  <c r="GI92" i="26"/>
  <c r="GH92" i="26"/>
  <c r="GG92" i="26"/>
  <c r="GF92" i="26"/>
  <c r="GE92" i="26"/>
  <c r="GD92" i="26"/>
  <c r="GC92" i="26"/>
  <c r="GB92" i="26"/>
  <c r="GA92" i="26"/>
  <c r="FZ92" i="26"/>
  <c r="FY92" i="26"/>
  <c r="FX92" i="26"/>
  <c r="FW92" i="26"/>
  <c r="FV92" i="26"/>
  <c r="FU92" i="26"/>
  <c r="FT92" i="26"/>
  <c r="FS92" i="26"/>
  <c r="FR92" i="26"/>
  <c r="FQ92" i="26"/>
  <c r="FP92" i="26"/>
  <c r="FO92" i="26"/>
  <c r="FN92" i="26"/>
  <c r="FM92" i="26"/>
  <c r="FL92" i="26"/>
  <c r="FK92" i="26"/>
  <c r="FJ92" i="26"/>
  <c r="FI92" i="26"/>
  <c r="FH92" i="26"/>
  <c r="FG92" i="26"/>
  <c r="FF92" i="26"/>
  <c r="FE92" i="26"/>
  <c r="FD92" i="26"/>
  <c r="FC92" i="26"/>
  <c r="FB92" i="26"/>
  <c r="FA92" i="26"/>
  <c r="EZ92" i="26"/>
  <c r="EY92" i="26"/>
  <c r="EX92" i="26"/>
  <c r="EW92" i="26"/>
  <c r="EV92" i="26"/>
  <c r="EU92" i="26"/>
  <c r="ET92" i="26"/>
  <c r="ES92" i="26"/>
  <c r="EQ92" i="26"/>
  <c r="EO92" i="26"/>
  <c r="EN92" i="26"/>
  <c r="EM92" i="26"/>
  <c r="EK92" i="26"/>
  <c r="EI92" i="26"/>
  <c r="EH92" i="26"/>
  <c r="EG92" i="26"/>
  <c r="EF92" i="26"/>
  <c r="EE92" i="26"/>
  <c r="ED92" i="26"/>
  <c r="EC92" i="26"/>
  <c r="EB92" i="26"/>
  <c r="EA92" i="26"/>
  <c r="DZ92" i="26"/>
  <c r="DY92" i="26"/>
  <c r="DX92" i="26"/>
  <c r="DW92" i="26"/>
  <c r="DV92" i="26"/>
  <c r="DU92" i="26"/>
  <c r="DT92" i="26"/>
  <c r="DS92" i="26"/>
  <c r="DR92" i="26"/>
  <c r="DQ92" i="26"/>
  <c r="DP92" i="26"/>
  <c r="DO92" i="26"/>
  <c r="DN92" i="26"/>
  <c r="DM92" i="26"/>
  <c r="DL92" i="26"/>
  <c r="DK92" i="26"/>
  <c r="DJ92" i="26"/>
  <c r="DI92" i="26"/>
  <c r="DH92" i="26"/>
  <c r="DG92" i="26"/>
  <c r="DF92" i="26"/>
  <c r="DE92" i="26"/>
  <c r="DD92" i="26"/>
  <c r="DC92" i="26"/>
  <c r="DB92" i="26"/>
  <c r="DA92" i="26"/>
  <c r="CZ92" i="26"/>
  <c r="CY92" i="26"/>
  <c r="CW92" i="26"/>
  <c r="CV92" i="26"/>
  <c r="CU92" i="26"/>
  <c r="CT92" i="26"/>
  <c r="CS92" i="26"/>
  <c r="CR92" i="26"/>
  <c r="CP92" i="26"/>
  <c r="CO92" i="26"/>
  <c r="CN92" i="26"/>
  <c r="CM92" i="26"/>
  <c r="CL92" i="26"/>
  <c r="CK92" i="26"/>
  <c r="CJ92" i="26"/>
  <c r="CI92" i="26"/>
  <c r="CH92" i="26"/>
  <c r="CG92" i="26"/>
  <c r="CF92" i="26"/>
  <c r="CE92" i="26"/>
  <c r="CD92" i="26"/>
  <c r="CC92" i="26"/>
  <c r="CB92" i="26"/>
  <c r="CA92" i="26"/>
  <c r="BZ92" i="26"/>
  <c r="BY92" i="26"/>
  <c r="BX92" i="26"/>
  <c r="BW92" i="26"/>
  <c r="BV92" i="26"/>
  <c r="BU92" i="26"/>
  <c r="BT92" i="26"/>
  <c r="BS92" i="26"/>
  <c r="BR92" i="26"/>
  <c r="BQ92" i="26"/>
  <c r="BP92" i="26"/>
  <c r="BO92" i="26"/>
  <c r="BN92" i="26"/>
  <c r="BM92" i="26"/>
  <c r="BL92" i="26"/>
  <c r="BK92" i="26"/>
  <c r="BH92" i="26"/>
  <c r="BG92" i="26"/>
  <c r="BF92" i="26"/>
  <c r="BE92" i="26"/>
  <c r="BD92" i="26"/>
  <c r="BC92" i="26"/>
  <c r="BB92" i="26"/>
  <c r="BA92" i="26"/>
  <c r="AZ92" i="26"/>
  <c r="AY92" i="26"/>
  <c r="AX92" i="26"/>
  <c r="AW92" i="26"/>
  <c r="AV92" i="26"/>
  <c r="AU92" i="26"/>
  <c r="AT92" i="26"/>
  <c r="AS92" i="26"/>
  <c r="AR92" i="26"/>
  <c r="AQ92" i="26"/>
  <c r="AP92" i="26"/>
  <c r="AO92" i="26"/>
  <c r="AN92" i="26"/>
  <c r="AM92" i="26"/>
  <c r="AL92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Y92" i="26"/>
  <c r="X92" i="26"/>
  <c r="W92" i="26"/>
  <c r="V92" i="26"/>
  <c r="U92" i="26"/>
  <c r="T92" i="26"/>
  <c r="S92" i="26"/>
  <c r="R92" i="26"/>
  <c r="Q92" i="26"/>
  <c r="P92" i="26"/>
  <c r="O92" i="26"/>
  <c r="N92" i="26"/>
  <c r="M92" i="26"/>
  <c r="D92" i="26"/>
  <c r="D133" i="26" s="1"/>
  <c r="D177" i="26" s="1"/>
  <c r="HF91" i="26"/>
  <c r="HE91" i="26"/>
  <c r="HD91" i="26"/>
  <c r="HC91" i="26"/>
  <c r="HB91" i="26"/>
  <c r="HA91" i="26"/>
  <c r="GZ91" i="26"/>
  <c r="GY91" i="26"/>
  <c r="GX91" i="26"/>
  <c r="GW91" i="26"/>
  <c r="GV91" i="26"/>
  <c r="GU91" i="26"/>
  <c r="GT91" i="26"/>
  <c r="GS91" i="26"/>
  <c r="GR91" i="26"/>
  <c r="GQ91" i="26"/>
  <c r="GP91" i="26"/>
  <c r="GO91" i="26"/>
  <c r="GN91" i="26"/>
  <c r="GM91" i="26"/>
  <c r="GL91" i="26"/>
  <c r="GK91" i="26"/>
  <c r="GJ91" i="26"/>
  <c r="GI91" i="26"/>
  <c r="GH91" i="26"/>
  <c r="GG91" i="26"/>
  <c r="GF91" i="26"/>
  <c r="GE91" i="26"/>
  <c r="GD91" i="26"/>
  <c r="GC91" i="26"/>
  <c r="GB91" i="26"/>
  <c r="GA91" i="26"/>
  <c r="FZ91" i="26"/>
  <c r="FY91" i="26"/>
  <c r="FX91" i="26"/>
  <c r="FW91" i="26"/>
  <c r="FV91" i="26"/>
  <c r="FU91" i="26"/>
  <c r="FT91" i="26"/>
  <c r="FS91" i="26"/>
  <c r="FR91" i="26"/>
  <c r="FQ91" i="26"/>
  <c r="FP91" i="26"/>
  <c r="FO91" i="26"/>
  <c r="FN91" i="26"/>
  <c r="FM91" i="26"/>
  <c r="FL91" i="26"/>
  <c r="FK91" i="26"/>
  <c r="FJ91" i="26"/>
  <c r="FI91" i="26"/>
  <c r="FH91" i="26"/>
  <c r="FG91" i="26"/>
  <c r="FF91" i="26"/>
  <c r="FE91" i="26"/>
  <c r="FD91" i="26"/>
  <c r="FC91" i="26"/>
  <c r="FB91" i="26"/>
  <c r="FA91" i="26"/>
  <c r="EZ91" i="26"/>
  <c r="EY91" i="26"/>
  <c r="EX91" i="26"/>
  <c r="EW91" i="26"/>
  <c r="EV91" i="26"/>
  <c r="EU91" i="26"/>
  <c r="ET91" i="26"/>
  <c r="ES91" i="26"/>
  <c r="EQ91" i="26"/>
  <c r="EO91" i="26"/>
  <c r="EN91" i="26"/>
  <c r="EM91" i="26"/>
  <c r="EK91" i="26"/>
  <c r="K91" i="26" s="1"/>
  <c r="K132" i="26" s="1"/>
  <c r="EI91" i="26"/>
  <c r="EH91" i="26"/>
  <c r="EG91" i="26"/>
  <c r="EF91" i="26"/>
  <c r="EE91" i="26"/>
  <c r="ED91" i="26"/>
  <c r="EC91" i="26"/>
  <c r="EB91" i="26"/>
  <c r="EA91" i="26"/>
  <c r="DZ91" i="26"/>
  <c r="DY91" i="26"/>
  <c r="DX91" i="26"/>
  <c r="DW91" i="26"/>
  <c r="DV91" i="26"/>
  <c r="DU91" i="26"/>
  <c r="DT91" i="26"/>
  <c r="DS91" i="26"/>
  <c r="DR91" i="26"/>
  <c r="DQ91" i="26"/>
  <c r="DP91" i="26"/>
  <c r="DO91" i="26"/>
  <c r="DN91" i="26"/>
  <c r="DM91" i="26"/>
  <c r="DL91" i="26"/>
  <c r="DK91" i="26"/>
  <c r="DJ91" i="26"/>
  <c r="DI91" i="26"/>
  <c r="DH91" i="26"/>
  <c r="DG91" i="26"/>
  <c r="DF91" i="26"/>
  <c r="DE91" i="26"/>
  <c r="DD91" i="26"/>
  <c r="DC91" i="26"/>
  <c r="DB91" i="26"/>
  <c r="DA91" i="26"/>
  <c r="CZ91" i="26"/>
  <c r="CY91" i="26"/>
  <c r="CW91" i="26"/>
  <c r="CV91" i="26"/>
  <c r="CU91" i="26"/>
  <c r="CT91" i="26"/>
  <c r="CS91" i="26"/>
  <c r="CR91" i="26"/>
  <c r="CP91" i="26"/>
  <c r="CO91" i="26"/>
  <c r="CN91" i="26"/>
  <c r="CM91" i="26"/>
  <c r="CL91" i="26"/>
  <c r="CK91" i="26"/>
  <c r="CJ91" i="26"/>
  <c r="CI91" i="26"/>
  <c r="CH91" i="26"/>
  <c r="CG91" i="26"/>
  <c r="CF91" i="26"/>
  <c r="CE91" i="26"/>
  <c r="CD91" i="26"/>
  <c r="CC91" i="26"/>
  <c r="CB91" i="26"/>
  <c r="CA91" i="26"/>
  <c r="BZ91" i="26"/>
  <c r="BY91" i="26"/>
  <c r="BX91" i="26"/>
  <c r="BW91" i="26"/>
  <c r="BV91" i="26"/>
  <c r="BU91" i="26"/>
  <c r="BT91" i="26"/>
  <c r="BS91" i="26"/>
  <c r="BR91" i="26"/>
  <c r="BQ91" i="26"/>
  <c r="BP91" i="26"/>
  <c r="BO91" i="26"/>
  <c r="BN91" i="26"/>
  <c r="BM91" i="26"/>
  <c r="BL91" i="26"/>
  <c r="BK91" i="26"/>
  <c r="BH91" i="26"/>
  <c r="BG91" i="26"/>
  <c r="BF91" i="26"/>
  <c r="BE91" i="26"/>
  <c r="BD91" i="26"/>
  <c r="BC91" i="26"/>
  <c r="BB91" i="26"/>
  <c r="BA91" i="26"/>
  <c r="AZ91" i="26"/>
  <c r="AY91" i="26"/>
  <c r="AX91" i="26"/>
  <c r="AW91" i="26"/>
  <c r="AV91" i="26"/>
  <c r="AU91" i="26"/>
  <c r="AT91" i="26"/>
  <c r="AS91" i="26"/>
  <c r="AR91" i="26"/>
  <c r="AQ91" i="26"/>
  <c r="AP91" i="26"/>
  <c r="AO91" i="26"/>
  <c r="AN91" i="26"/>
  <c r="AM91" i="26"/>
  <c r="AL91" i="26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Y91" i="26"/>
  <c r="X91" i="26"/>
  <c r="W91" i="26"/>
  <c r="V91" i="26"/>
  <c r="U91" i="26"/>
  <c r="T91" i="26"/>
  <c r="S91" i="26"/>
  <c r="R91" i="26"/>
  <c r="Q91" i="26"/>
  <c r="P91" i="26"/>
  <c r="O91" i="26"/>
  <c r="N91" i="26"/>
  <c r="M91" i="26"/>
  <c r="I91" i="26"/>
  <c r="I132" i="26" s="1"/>
  <c r="C132" i="26" s="1"/>
  <c r="D91" i="26"/>
  <c r="D132" i="26" s="1"/>
  <c r="D176" i="26" s="1"/>
  <c r="HF90" i="26"/>
  <c r="HE90" i="26"/>
  <c r="HD90" i="26"/>
  <c r="HC90" i="26"/>
  <c r="HB90" i="26"/>
  <c r="HA90" i="26"/>
  <c r="GZ90" i="26"/>
  <c r="GY90" i="26"/>
  <c r="GX90" i="26"/>
  <c r="GW90" i="26"/>
  <c r="GV90" i="26"/>
  <c r="GU90" i="26"/>
  <c r="GT90" i="26"/>
  <c r="GS90" i="26"/>
  <c r="GR90" i="26"/>
  <c r="GQ90" i="26"/>
  <c r="GP90" i="26"/>
  <c r="GO90" i="26"/>
  <c r="GN90" i="26"/>
  <c r="GM90" i="26"/>
  <c r="GL90" i="26"/>
  <c r="GK90" i="26"/>
  <c r="GJ90" i="26"/>
  <c r="GI90" i="26"/>
  <c r="GH90" i="26"/>
  <c r="GG90" i="26"/>
  <c r="GF90" i="26"/>
  <c r="GE90" i="26"/>
  <c r="GD90" i="26"/>
  <c r="GC90" i="26"/>
  <c r="GB90" i="26"/>
  <c r="GA90" i="26"/>
  <c r="FZ90" i="26"/>
  <c r="FY90" i="26"/>
  <c r="FX90" i="26"/>
  <c r="FW90" i="26"/>
  <c r="FV90" i="26"/>
  <c r="FU90" i="26"/>
  <c r="FT90" i="26"/>
  <c r="FS90" i="26"/>
  <c r="FR90" i="26"/>
  <c r="FQ90" i="26"/>
  <c r="FP90" i="26"/>
  <c r="FO90" i="26"/>
  <c r="FN90" i="26"/>
  <c r="FM90" i="26"/>
  <c r="FL90" i="26"/>
  <c r="FK90" i="26"/>
  <c r="FJ90" i="26"/>
  <c r="FI90" i="26"/>
  <c r="FH90" i="26"/>
  <c r="FG90" i="26"/>
  <c r="FF90" i="26"/>
  <c r="FE90" i="26"/>
  <c r="FD90" i="26"/>
  <c r="FC90" i="26"/>
  <c r="FB90" i="26"/>
  <c r="FA90" i="26"/>
  <c r="EZ90" i="26"/>
  <c r="EY90" i="26"/>
  <c r="EX90" i="26"/>
  <c r="EW90" i="26"/>
  <c r="EV90" i="26"/>
  <c r="EU90" i="26"/>
  <c r="K90" i="26" s="1"/>
  <c r="K131" i="26" s="1"/>
  <c r="ET90" i="26"/>
  <c r="ES90" i="26"/>
  <c r="J90" i="26" s="1"/>
  <c r="J131" i="26" s="1"/>
  <c r="EQ90" i="26"/>
  <c r="EO90" i="26"/>
  <c r="EM90" i="26"/>
  <c r="EK90" i="26"/>
  <c r="EI90" i="26"/>
  <c r="EH90" i="26"/>
  <c r="EG90" i="26"/>
  <c r="EF90" i="26"/>
  <c r="EE90" i="26"/>
  <c r="ED90" i="26"/>
  <c r="EC90" i="26"/>
  <c r="EB90" i="26"/>
  <c r="EA90" i="26"/>
  <c r="DZ90" i="26"/>
  <c r="DY90" i="26"/>
  <c r="DX90" i="26"/>
  <c r="DW90" i="26"/>
  <c r="DV90" i="26"/>
  <c r="DU90" i="26"/>
  <c r="DT90" i="26"/>
  <c r="DS90" i="26"/>
  <c r="DR90" i="26"/>
  <c r="DQ90" i="26"/>
  <c r="DP90" i="26"/>
  <c r="DO90" i="26"/>
  <c r="DN90" i="26"/>
  <c r="DM90" i="26"/>
  <c r="DL90" i="26"/>
  <c r="DK90" i="26"/>
  <c r="DJ90" i="26"/>
  <c r="DI90" i="26"/>
  <c r="DH90" i="26"/>
  <c r="DG90" i="26"/>
  <c r="DF90" i="26"/>
  <c r="DE90" i="26"/>
  <c r="DD90" i="26"/>
  <c r="DC90" i="26"/>
  <c r="DB90" i="26"/>
  <c r="DA90" i="26"/>
  <c r="CZ90" i="26"/>
  <c r="CY90" i="26"/>
  <c r="CW90" i="26"/>
  <c r="CV90" i="26"/>
  <c r="CU90" i="26"/>
  <c r="CT90" i="26"/>
  <c r="CS90" i="26"/>
  <c r="CR90" i="26"/>
  <c r="CP90" i="26"/>
  <c r="CO90" i="26"/>
  <c r="CN90" i="26"/>
  <c r="CM90" i="26"/>
  <c r="CL90" i="26"/>
  <c r="CK90" i="26"/>
  <c r="CJ90" i="26"/>
  <c r="CI90" i="26"/>
  <c r="CH90" i="26"/>
  <c r="CG90" i="26"/>
  <c r="CF90" i="26"/>
  <c r="CE90" i="26"/>
  <c r="CD90" i="26"/>
  <c r="CC90" i="26"/>
  <c r="CB90" i="26"/>
  <c r="CA90" i="26"/>
  <c r="BZ90" i="26"/>
  <c r="BY90" i="26"/>
  <c r="BX90" i="26"/>
  <c r="BW90" i="26"/>
  <c r="BV90" i="26"/>
  <c r="BU90" i="26"/>
  <c r="BT90" i="26"/>
  <c r="BS90" i="26"/>
  <c r="BR90" i="26"/>
  <c r="BQ90" i="26"/>
  <c r="BP90" i="26"/>
  <c r="BO90" i="26"/>
  <c r="BN90" i="26"/>
  <c r="BM90" i="26"/>
  <c r="BL90" i="26"/>
  <c r="BK90" i="26"/>
  <c r="BH90" i="26"/>
  <c r="BG90" i="26"/>
  <c r="BF90" i="26"/>
  <c r="BE90" i="26"/>
  <c r="BD90" i="26"/>
  <c r="BC90" i="26"/>
  <c r="BB90" i="26"/>
  <c r="BA90" i="26"/>
  <c r="AZ90" i="26"/>
  <c r="AY90" i="26"/>
  <c r="AX90" i="26"/>
  <c r="AW90" i="26"/>
  <c r="AV90" i="26"/>
  <c r="AU90" i="26"/>
  <c r="AT90" i="26"/>
  <c r="AS90" i="26"/>
  <c r="AR90" i="26"/>
  <c r="AQ90" i="26"/>
  <c r="AP90" i="26"/>
  <c r="AO90" i="26"/>
  <c r="AN90" i="26"/>
  <c r="AM90" i="26"/>
  <c r="AL90" i="26"/>
  <c r="AK90" i="26"/>
  <c r="AJ90" i="26"/>
  <c r="AI90" i="26"/>
  <c r="AH90" i="26"/>
  <c r="AG90" i="26"/>
  <c r="AF90" i="26"/>
  <c r="AE90" i="26"/>
  <c r="AD90" i="26"/>
  <c r="AC90" i="26"/>
  <c r="AB90" i="26"/>
  <c r="AA90" i="26"/>
  <c r="Z90" i="26"/>
  <c r="Y90" i="26"/>
  <c r="X90" i="26"/>
  <c r="W90" i="26"/>
  <c r="V90" i="26"/>
  <c r="U90" i="26"/>
  <c r="T90" i="26"/>
  <c r="S90" i="26"/>
  <c r="R90" i="26"/>
  <c r="Q90" i="26"/>
  <c r="P90" i="26"/>
  <c r="O90" i="26"/>
  <c r="N90" i="26"/>
  <c r="M90" i="26"/>
  <c r="I90" i="26"/>
  <c r="I131" i="26" s="1"/>
  <c r="C131" i="26" s="1"/>
  <c r="D90" i="26"/>
  <c r="D131" i="26" s="1"/>
  <c r="D175" i="26" s="1"/>
  <c r="HF89" i="26"/>
  <c r="HE89" i="26"/>
  <c r="HD89" i="26"/>
  <c r="HC89" i="26"/>
  <c r="HB89" i="26"/>
  <c r="HA89" i="26"/>
  <c r="GZ89" i="26"/>
  <c r="GY89" i="26"/>
  <c r="GX89" i="26"/>
  <c r="GW89" i="26"/>
  <c r="GV89" i="26"/>
  <c r="GU89" i="26"/>
  <c r="GT89" i="26"/>
  <c r="GS89" i="26"/>
  <c r="GR89" i="26"/>
  <c r="GQ89" i="26"/>
  <c r="GP89" i="26"/>
  <c r="GO89" i="26"/>
  <c r="GN89" i="26"/>
  <c r="GM89" i="26"/>
  <c r="GL89" i="26"/>
  <c r="GK89" i="26"/>
  <c r="GJ89" i="26"/>
  <c r="GI89" i="26"/>
  <c r="GH89" i="26"/>
  <c r="GG89" i="26"/>
  <c r="GF89" i="26"/>
  <c r="GE89" i="26"/>
  <c r="GD89" i="26"/>
  <c r="GC89" i="26"/>
  <c r="GB89" i="26"/>
  <c r="GA89" i="26"/>
  <c r="FZ89" i="26"/>
  <c r="FY89" i="26"/>
  <c r="FX89" i="26"/>
  <c r="FW89" i="26"/>
  <c r="FV89" i="26"/>
  <c r="FU89" i="26"/>
  <c r="FT89" i="26"/>
  <c r="FS89" i="26"/>
  <c r="FR89" i="26"/>
  <c r="FQ89" i="26"/>
  <c r="FP89" i="26"/>
  <c r="FO89" i="26"/>
  <c r="FN89" i="26"/>
  <c r="FM89" i="26"/>
  <c r="FL89" i="26"/>
  <c r="FK89" i="26"/>
  <c r="FJ89" i="26"/>
  <c r="FI89" i="26"/>
  <c r="FH89" i="26"/>
  <c r="FG89" i="26"/>
  <c r="FF89" i="26"/>
  <c r="FE89" i="26"/>
  <c r="FD89" i="26"/>
  <c r="FC89" i="26"/>
  <c r="FB89" i="26"/>
  <c r="FA89" i="26"/>
  <c r="EZ89" i="26"/>
  <c r="EY89" i="26"/>
  <c r="EX89" i="26"/>
  <c r="EW89" i="26"/>
  <c r="EV89" i="26"/>
  <c r="EU89" i="26"/>
  <c r="ET89" i="26"/>
  <c r="ES89" i="26"/>
  <c r="EQ89" i="26"/>
  <c r="EO89" i="26"/>
  <c r="EN89" i="26"/>
  <c r="EM89" i="26"/>
  <c r="EK89" i="26"/>
  <c r="EI89" i="26"/>
  <c r="EH89" i="26"/>
  <c r="EG89" i="26"/>
  <c r="EF89" i="26"/>
  <c r="EE89" i="26"/>
  <c r="ED89" i="26"/>
  <c r="EC89" i="26"/>
  <c r="EB89" i="26"/>
  <c r="EA89" i="26"/>
  <c r="DZ89" i="26"/>
  <c r="DY89" i="26"/>
  <c r="DX89" i="26"/>
  <c r="DW89" i="26"/>
  <c r="DV89" i="26"/>
  <c r="DU89" i="26"/>
  <c r="DT89" i="26"/>
  <c r="DS89" i="26"/>
  <c r="DR89" i="26"/>
  <c r="DQ89" i="26"/>
  <c r="DP89" i="26"/>
  <c r="DO89" i="26"/>
  <c r="DN89" i="26"/>
  <c r="DM89" i="26"/>
  <c r="DL89" i="26"/>
  <c r="DK89" i="26"/>
  <c r="DJ89" i="26"/>
  <c r="DI89" i="26"/>
  <c r="DH89" i="26"/>
  <c r="DG89" i="26"/>
  <c r="DF89" i="26"/>
  <c r="DE89" i="26"/>
  <c r="DD89" i="26"/>
  <c r="DC89" i="26"/>
  <c r="DB89" i="26"/>
  <c r="DA89" i="26"/>
  <c r="CZ89" i="26"/>
  <c r="CY89" i="26"/>
  <c r="CW89" i="26"/>
  <c r="CV89" i="26"/>
  <c r="CU89" i="26"/>
  <c r="CT89" i="26"/>
  <c r="CS89" i="26"/>
  <c r="CR89" i="26"/>
  <c r="CP89" i="26"/>
  <c r="CO89" i="26"/>
  <c r="CN89" i="26"/>
  <c r="CM89" i="26"/>
  <c r="CL89" i="26"/>
  <c r="CK89" i="26"/>
  <c r="CJ89" i="26"/>
  <c r="CI89" i="26"/>
  <c r="CH89" i="26"/>
  <c r="CG89" i="26"/>
  <c r="CF89" i="26"/>
  <c r="CE89" i="26"/>
  <c r="CD89" i="26"/>
  <c r="CC89" i="26"/>
  <c r="CB89" i="26"/>
  <c r="CA89" i="26"/>
  <c r="BZ89" i="26"/>
  <c r="BY89" i="26"/>
  <c r="BX89" i="26"/>
  <c r="BW89" i="26"/>
  <c r="BV89" i="26"/>
  <c r="BU89" i="26"/>
  <c r="BT89" i="26"/>
  <c r="BS89" i="26"/>
  <c r="BR89" i="26"/>
  <c r="BQ89" i="26"/>
  <c r="BP89" i="26"/>
  <c r="BO89" i="26"/>
  <c r="BN89" i="26"/>
  <c r="BM89" i="26"/>
  <c r="BL89" i="26"/>
  <c r="BK89" i="26"/>
  <c r="BH89" i="26"/>
  <c r="BG89" i="26"/>
  <c r="BF89" i="26"/>
  <c r="BE89" i="26"/>
  <c r="BD89" i="26"/>
  <c r="BC89" i="26"/>
  <c r="BB89" i="26"/>
  <c r="BA89" i="26"/>
  <c r="AZ89" i="26"/>
  <c r="AY89" i="26"/>
  <c r="AX89" i="26"/>
  <c r="AW89" i="26"/>
  <c r="AV89" i="26"/>
  <c r="AU89" i="26"/>
  <c r="AT89" i="26"/>
  <c r="AS89" i="26"/>
  <c r="AR89" i="26"/>
  <c r="AQ89" i="26"/>
  <c r="AP89" i="26"/>
  <c r="AO89" i="26"/>
  <c r="AN89" i="26"/>
  <c r="AM89" i="26"/>
  <c r="AL89" i="26"/>
  <c r="AK89" i="26"/>
  <c r="AJ89" i="26"/>
  <c r="AI89" i="26"/>
  <c r="AH89" i="26"/>
  <c r="AG89" i="26"/>
  <c r="AF89" i="26"/>
  <c r="AE89" i="26"/>
  <c r="AD89" i="26"/>
  <c r="AC89" i="26"/>
  <c r="AB89" i="26"/>
  <c r="AA89" i="26"/>
  <c r="Z89" i="26"/>
  <c r="Y89" i="26"/>
  <c r="X89" i="26"/>
  <c r="W89" i="26"/>
  <c r="V89" i="26"/>
  <c r="U89" i="26"/>
  <c r="T89" i="26"/>
  <c r="S89" i="26"/>
  <c r="R89" i="26"/>
  <c r="Q89" i="26"/>
  <c r="P89" i="26"/>
  <c r="O89" i="26"/>
  <c r="N89" i="26"/>
  <c r="M89" i="26"/>
  <c r="D89" i="26"/>
  <c r="D130" i="26" s="1"/>
  <c r="D174" i="26" s="1"/>
  <c r="HF88" i="26"/>
  <c r="HE88" i="26"/>
  <c r="HD88" i="26"/>
  <c r="HC88" i="26"/>
  <c r="HB88" i="26"/>
  <c r="HA88" i="26"/>
  <c r="GZ88" i="26"/>
  <c r="GY88" i="26"/>
  <c r="GX88" i="26"/>
  <c r="GW88" i="26"/>
  <c r="GV88" i="26"/>
  <c r="GU88" i="26"/>
  <c r="GT88" i="26"/>
  <c r="GS88" i="26"/>
  <c r="GR88" i="26"/>
  <c r="GQ88" i="26"/>
  <c r="GP88" i="26"/>
  <c r="GO88" i="26"/>
  <c r="GN88" i="26"/>
  <c r="GM88" i="26"/>
  <c r="GL88" i="26"/>
  <c r="GK88" i="26"/>
  <c r="GJ88" i="26"/>
  <c r="GI88" i="26"/>
  <c r="GH88" i="26"/>
  <c r="GG88" i="26"/>
  <c r="GF88" i="26"/>
  <c r="GE88" i="26"/>
  <c r="GD88" i="26"/>
  <c r="GC88" i="26"/>
  <c r="GB88" i="26"/>
  <c r="GA88" i="26"/>
  <c r="FZ88" i="26"/>
  <c r="FY88" i="26"/>
  <c r="FX88" i="26"/>
  <c r="FW88" i="26"/>
  <c r="FV88" i="26"/>
  <c r="FU88" i="26"/>
  <c r="FT88" i="26"/>
  <c r="FS88" i="26"/>
  <c r="FR88" i="26"/>
  <c r="FQ88" i="26"/>
  <c r="FP88" i="26"/>
  <c r="FO88" i="26"/>
  <c r="FN88" i="26"/>
  <c r="FM88" i="26"/>
  <c r="FL88" i="26"/>
  <c r="FK88" i="26"/>
  <c r="FJ88" i="26"/>
  <c r="FI88" i="26"/>
  <c r="FH88" i="26"/>
  <c r="FG88" i="26"/>
  <c r="FF88" i="26"/>
  <c r="FE88" i="26"/>
  <c r="FD88" i="26"/>
  <c r="FC88" i="26"/>
  <c r="FB88" i="26"/>
  <c r="EZ88" i="26"/>
  <c r="EY88" i="26"/>
  <c r="EX88" i="26"/>
  <c r="EW88" i="26"/>
  <c r="EV88" i="26"/>
  <c r="EU88" i="26"/>
  <c r="ET88" i="26"/>
  <c r="ES88" i="26"/>
  <c r="EQ88" i="26"/>
  <c r="EO88" i="26"/>
  <c r="EN88" i="26"/>
  <c r="EM88" i="26"/>
  <c r="EK88" i="26"/>
  <c r="EI88" i="26"/>
  <c r="EH88" i="26"/>
  <c r="EG88" i="26"/>
  <c r="EF88" i="26"/>
  <c r="EE88" i="26"/>
  <c r="ED88" i="26"/>
  <c r="EC88" i="26"/>
  <c r="EB88" i="26"/>
  <c r="EA88" i="26"/>
  <c r="DZ88" i="26"/>
  <c r="DY88" i="26"/>
  <c r="DX88" i="26"/>
  <c r="DW88" i="26"/>
  <c r="DV88" i="26"/>
  <c r="DU88" i="26"/>
  <c r="DT88" i="26"/>
  <c r="DS88" i="26"/>
  <c r="DR88" i="26"/>
  <c r="DQ88" i="26"/>
  <c r="DP88" i="26"/>
  <c r="DO88" i="26"/>
  <c r="DN88" i="26"/>
  <c r="DM88" i="26"/>
  <c r="DL88" i="26"/>
  <c r="DK88" i="26"/>
  <c r="DJ88" i="26"/>
  <c r="DI88" i="26"/>
  <c r="DH88" i="26"/>
  <c r="DG88" i="26"/>
  <c r="DF88" i="26"/>
  <c r="DE88" i="26"/>
  <c r="DD88" i="26"/>
  <c r="DC88" i="26"/>
  <c r="DB88" i="26"/>
  <c r="DA88" i="26"/>
  <c r="CZ88" i="26"/>
  <c r="CY88" i="26"/>
  <c r="CW88" i="26"/>
  <c r="CV88" i="26"/>
  <c r="CU88" i="26"/>
  <c r="CT88" i="26"/>
  <c r="CS88" i="26"/>
  <c r="CR88" i="26"/>
  <c r="CP88" i="26"/>
  <c r="CO88" i="26"/>
  <c r="CN88" i="26"/>
  <c r="CM88" i="26"/>
  <c r="CL88" i="26"/>
  <c r="CK88" i="26"/>
  <c r="CJ88" i="26"/>
  <c r="CI88" i="26"/>
  <c r="CH88" i="26"/>
  <c r="CG88" i="26"/>
  <c r="CF88" i="26"/>
  <c r="CE88" i="26"/>
  <c r="CD88" i="26"/>
  <c r="CC88" i="26"/>
  <c r="CB88" i="26"/>
  <c r="CA88" i="26"/>
  <c r="BZ88" i="26"/>
  <c r="BY88" i="26"/>
  <c r="BX88" i="26"/>
  <c r="BW88" i="26"/>
  <c r="BV88" i="26"/>
  <c r="BU88" i="26"/>
  <c r="BT88" i="26"/>
  <c r="BS88" i="26"/>
  <c r="BR88" i="26"/>
  <c r="BQ88" i="26"/>
  <c r="BP88" i="26"/>
  <c r="BO88" i="26"/>
  <c r="BN88" i="26"/>
  <c r="BM88" i="26"/>
  <c r="BL88" i="26"/>
  <c r="BK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N88" i="26"/>
  <c r="AM88" i="26"/>
  <c r="AL88" i="26"/>
  <c r="AK88" i="26"/>
  <c r="AJ88" i="26"/>
  <c r="AI88" i="26"/>
  <c r="AH88" i="26"/>
  <c r="AF88" i="26"/>
  <c r="AE88" i="26"/>
  <c r="AD88" i="26"/>
  <c r="AC88" i="26"/>
  <c r="AB88" i="26"/>
  <c r="AA88" i="26"/>
  <c r="Z88" i="26"/>
  <c r="Y88" i="26"/>
  <c r="X88" i="26"/>
  <c r="W88" i="26"/>
  <c r="V88" i="26"/>
  <c r="U88" i="26"/>
  <c r="T88" i="26"/>
  <c r="S88" i="26"/>
  <c r="R88" i="26"/>
  <c r="Q88" i="26"/>
  <c r="P88" i="26"/>
  <c r="O88" i="26"/>
  <c r="N88" i="26"/>
  <c r="M88" i="26"/>
  <c r="K88" i="26"/>
  <c r="K129" i="26" s="1"/>
  <c r="D88" i="26"/>
  <c r="D129" i="26" s="1"/>
  <c r="D173" i="26" s="1"/>
  <c r="F44" i="26"/>
  <c r="EJ42" i="26"/>
  <c r="EI42" i="26"/>
  <c r="AF42" i="26"/>
  <c r="AE42" i="26"/>
  <c r="AC42" i="26"/>
  <c r="AD42" i="26" s="1"/>
  <c r="AB42" i="26"/>
  <c r="AA42" i="26"/>
  <c r="Z42" i="26"/>
  <c r="Y42" i="26"/>
  <c r="W42" i="26"/>
  <c r="X42" i="26" s="1"/>
  <c r="G42" i="26"/>
  <c r="S42" i="26" s="1"/>
  <c r="T42" i="26" s="1"/>
  <c r="EJ41" i="26"/>
  <c r="EI41" i="26"/>
  <c r="AF41" i="26"/>
  <c r="AE41" i="26"/>
  <c r="AD41" i="26"/>
  <c r="AC41" i="26"/>
  <c r="AA41" i="26"/>
  <c r="AB41" i="26" s="1"/>
  <c r="Y41" i="26"/>
  <c r="Z41" i="26" s="1"/>
  <c r="W41" i="26"/>
  <c r="X41" i="26" s="1"/>
  <c r="G41" i="26"/>
  <c r="S41" i="26" s="1"/>
  <c r="T41" i="26" s="1"/>
  <c r="EJ40" i="26"/>
  <c r="EI40" i="26"/>
  <c r="AE40" i="26"/>
  <c r="AF40" i="26" s="1"/>
  <c r="AD40" i="26"/>
  <c r="AC40" i="26"/>
  <c r="AA40" i="26"/>
  <c r="AB40" i="26" s="1"/>
  <c r="Z40" i="26"/>
  <c r="Y40" i="26"/>
  <c r="X40" i="26"/>
  <c r="W40" i="26"/>
  <c r="U40" i="26"/>
  <c r="V40" i="26" s="1"/>
  <c r="S40" i="26"/>
  <c r="T40" i="26" s="1"/>
  <c r="Q40" i="26"/>
  <c r="R40" i="26" s="1"/>
  <c r="O40" i="26"/>
  <c r="P40" i="26" s="1"/>
  <c r="M40" i="26"/>
  <c r="G40" i="26"/>
  <c r="EJ39" i="26"/>
  <c r="EI39" i="26"/>
  <c r="AF39" i="26"/>
  <c r="AE39" i="26"/>
  <c r="AD39" i="26"/>
  <c r="AC39" i="26"/>
  <c r="AB39" i="26"/>
  <c r="AA39" i="26"/>
  <c r="Z39" i="26"/>
  <c r="Y39" i="26"/>
  <c r="X39" i="26"/>
  <c r="W39" i="26"/>
  <c r="T39" i="26"/>
  <c r="R39" i="26"/>
  <c r="Q39" i="26"/>
  <c r="O39" i="26"/>
  <c r="P39" i="26" s="1"/>
  <c r="M39" i="26"/>
  <c r="E122" i="26" s="1"/>
  <c r="E163" i="26" s="1"/>
  <c r="G39" i="26"/>
  <c r="S39" i="26" s="1"/>
  <c r="EJ38" i="26"/>
  <c r="EI38" i="26"/>
  <c r="AF38" i="26"/>
  <c r="AE38" i="26"/>
  <c r="AD38" i="26"/>
  <c r="AC38" i="26"/>
  <c r="AB38" i="26"/>
  <c r="AA38" i="26"/>
  <c r="Y38" i="26"/>
  <c r="Z38" i="26" s="1"/>
  <c r="X38" i="26"/>
  <c r="W38" i="26"/>
  <c r="G38" i="26"/>
  <c r="U38" i="26" s="1"/>
  <c r="V38" i="26" s="1"/>
  <c r="EJ37" i="26"/>
  <c r="EI37" i="26"/>
  <c r="K119" i="26" s="1"/>
  <c r="K160" i="26" s="1"/>
  <c r="AE37" i="26"/>
  <c r="AF37" i="26" s="1"/>
  <c r="AD37" i="26"/>
  <c r="AC37" i="26"/>
  <c r="AA37" i="26"/>
  <c r="AB37" i="26" s="1"/>
  <c r="Z37" i="26"/>
  <c r="Y37" i="26"/>
  <c r="W37" i="26"/>
  <c r="X37" i="26" s="1"/>
  <c r="S37" i="26"/>
  <c r="T37" i="26" s="1"/>
  <c r="M37" i="26"/>
  <c r="E120" i="26" s="1"/>
  <c r="E161" i="26" s="1"/>
  <c r="G37" i="26"/>
  <c r="Q37" i="26" s="1"/>
  <c r="R37" i="26" s="1"/>
  <c r="EJ36" i="26"/>
  <c r="EI36" i="26"/>
  <c r="I118" i="26" s="1"/>
  <c r="I159" i="26" s="1"/>
  <c r="C159" i="26" s="1"/>
  <c r="AE36" i="26"/>
  <c r="AF36" i="26" s="1"/>
  <c r="AD36" i="26"/>
  <c r="AC36" i="26"/>
  <c r="AA36" i="26"/>
  <c r="AB36" i="26" s="1"/>
  <c r="Z36" i="26"/>
  <c r="Y36" i="26"/>
  <c r="W36" i="26"/>
  <c r="X36" i="26" s="1"/>
  <c r="G36" i="26"/>
  <c r="M36" i="26" s="1"/>
  <c r="EJ35" i="26"/>
  <c r="EI35" i="26"/>
  <c r="AF35" i="26"/>
  <c r="AE35" i="26"/>
  <c r="AC35" i="26"/>
  <c r="AD35" i="26" s="1"/>
  <c r="AA35" i="26"/>
  <c r="AB35" i="26" s="1"/>
  <c r="Y35" i="26"/>
  <c r="Z35" i="26" s="1"/>
  <c r="X35" i="26"/>
  <c r="W35" i="26"/>
  <c r="G35" i="26"/>
  <c r="O35" i="26" s="1"/>
  <c r="P35" i="26" s="1"/>
  <c r="EJ34" i="26"/>
  <c r="EI34" i="26"/>
  <c r="AE34" i="26"/>
  <c r="AF34" i="26" s="1"/>
  <c r="AC34" i="26"/>
  <c r="AD34" i="26" s="1"/>
  <c r="AB34" i="26"/>
  <c r="AA34" i="26"/>
  <c r="Z34" i="26"/>
  <c r="Y34" i="26"/>
  <c r="X34" i="26"/>
  <c r="W34" i="26"/>
  <c r="T34" i="26"/>
  <c r="S34" i="26"/>
  <c r="Q34" i="26"/>
  <c r="R34" i="26" s="1"/>
  <c r="O34" i="26"/>
  <c r="P34" i="26" s="1"/>
  <c r="G34" i="26"/>
  <c r="M34" i="26" s="1"/>
  <c r="EJ33" i="26"/>
  <c r="EI33" i="26"/>
  <c r="AE33" i="26"/>
  <c r="AF33" i="26" s="1"/>
  <c r="AD33" i="26"/>
  <c r="AC33" i="26"/>
  <c r="AA33" i="26"/>
  <c r="AB33" i="26" s="1"/>
  <c r="Z33" i="26"/>
  <c r="Y33" i="26"/>
  <c r="W33" i="26"/>
  <c r="X33" i="26" s="1"/>
  <c r="Q33" i="26"/>
  <c r="R33" i="26" s="1"/>
  <c r="G33" i="26"/>
  <c r="S33" i="26" s="1"/>
  <c r="T33" i="26" s="1"/>
  <c r="EJ32" i="26"/>
  <c r="EI32" i="26"/>
  <c r="I114" i="26" s="1"/>
  <c r="I155" i="26" s="1"/>
  <c r="C155" i="26" s="1"/>
  <c r="AE32" i="26"/>
  <c r="AF32" i="26" s="1"/>
  <c r="AD32" i="26"/>
  <c r="AC32" i="26"/>
  <c r="AA32" i="26"/>
  <c r="AB32" i="26" s="1"/>
  <c r="Y32" i="26"/>
  <c r="Z32" i="26" s="1"/>
  <c r="W32" i="26"/>
  <c r="X32" i="26" s="1"/>
  <c r="V32" i="26"/>
  <c r="U32" i="26"/>
  <c r="S32" i="26"/>
  <c r="T32" i="26" s="1"/>
  <c r="R32" i="26"/>
  <c r="Q32" i="26"/>
  <c r="P32" i="26"/>
  <c r="O32" i="26"/>
  <c r="M32" i="26"/>
  <c r="G32" i="26"/>
  <c r="EJ31" i="26"/>
  <c r="EI31" i="26"/>
  <c r="AE31" i="26"/>
  <c r="AF31" i="26" s="1"/>
  <c r="AC31" i="26"/>
  <c r="AD31" i="26" s="1"/>
  <c r="AB31" i="26"/>
  <c r="AA31" i="26"/>
  <c r="Y31" i="26"/>
  <c r="Z31" i="26" s="1"/>
  <c r="W31" i="26"/>
  <c r="X31" i="26" s="1"/>
  <c r="T31" i="26"/>
  <c r="G31" i="26"/>
  <c r="S31" i="26" s="1"/>
  <c r="EJ30" i="26"/>
  <c r="EI30" i="26"/>
  <c r="AE30" i="26"/>
  <c r="AF30" i="26" s="1"/>
  <c r="AC30" i="26"/>
  <c r="AD30" i="26" s="1"/>
  <c r="AA30" i="26"/>
  <c r="AB30" i="26" s="1"/>
  <c r="Z30" i="26"/>
  <c r="Y30" i="26"/>
  <c r="W30" i="26"/>
  <c r="X30" i="26" s="1"/>
  <c r="U30" i="26"/>
  <c r="V30" i="26" s="1"/>
  <c r="S30" i="26"/>
  <c r="T30" i="26" s="1"/>
  <c r="R30" i="26"/>
  <c r="Q30" i="26"/>
  <c r="O30" i="26"/>
  <c r="P30" i="26" s="1"/>
  <c r="M30" i="26"/>
  <c r="G30" i="26"/>
  <c r="EJ29" i="26"/>
  <c r="EI29" i="26"/>
  <c r="AF29" i="26"/>
  <c r="AE29" i="26"/>
  <c r="AD29" i="26"/>
  <c r="AC29" i="26"/>
  <c r="AB29" i="26"/>
  <c r="AA29" i="26"/>
  <c r="Y29" i="26"/>
  <c r="Z29" i="26" s="1"/>
  <c r="X29" i="26"/>
  <c r="W29" i="26"/>
  <c r="G29" i="26"/>
  <c r="U29" i="26" s="1"/>
  <c r="V29" i="26" s="1"/>
  <c r="EJ28" i="26"/>
  <c r="EI28" i="26"/>
  <c r="AF28" i="26"/>
  <c r="AE28" i="26"/>
  <c r="AC28" i="26"/>
  <c r="AD28" i="26" s="1"/>
  <c r="AA28" i="26"/>
  <c r="AB28" i="26" s="1"/>
  <c r="Y28" i="26"/>
  <c r="Z28" i="26" s="1"/>
  <c r="X28" i="26"/>
  <c r="W28" i="26"/>
  <c r="U28" i="26"/>
  <c r="V28" i="26" s="1"/>
  <c r="S28" i="26"/>
  <c r="T28" i="26" s="1"/>
  <c r="Q28" i="26"/>
  <c r="R28" i="26" s="1"/>
  <c r="P28" i="26"/>
  <c r="O28" i="26"/>
  <c r="M28" i="26"/>
  <c r="G28" i="26"/>
  <c r="EJ27" i="26"/>
  <c r="EI27" i="26"/>
  <c r="AE27" i="26"/>
  <c r="AF27" i="26" s="1"/>
  <c r="AD27" i="26"/>
  <c r="AC27" i="26"/>
  <c r="AB27" i="26"/>
  <c r="AA27" i="26"/>
  <c r="Z27" i="26"/>
  <c r="Y27" i="26"/>
  <c r="W27" i="26"/>
  <c r="X27" i="26" s="1"/>
  <c r="G27" i="26"/>
  <c r="S27" i="26" s="1"/>
  <c r="T27" i="26" s="1"/>
  <c r="EJ26" i="26"/>
  <c r="EI26" i="26"/>
  <c r="AE26" i="26"/>
  <c r="AF26" i="26" s="1"/>
  <c r="AD26" i="26"/>
  <c r="AC26" i="26"/>
  <c r="AA26" i="26"/>
  <c r="AB26" i="26" s="1"/>
  <c r="Y26" i="26"/>
  <c r="W26" i="26"/>
  <c r="X26" i="26" s="1"/>
  <c r="V26" i="26"/>
  <c r="U26" i="26"/>
  <c r="S26" i="26"/>
  <c r="T26" i="26" s="1"/>
  <c r="Q26" i="26"/>
  <c r="R26" i="26" s="1"/>
  <c r="O26" i="26"/>
  <c r="P26" i="26" s="1"/>
  <c r="N26" i="26"/>
  <c r="G67" i="26" s="1"/>
  <c r="M26" i="26"/>
  <c r="F67" i="26" s="1"/>
  <c r="G26" i="26"/>
  <c r="EJ25" i="26"/>
  <c r="EI25" i="26"/>
  <c r="AF25" i="26"/>
  <c r="AE25" i="26"/>
  <c r="AC25" i="26"/>
  <c r="AD25" i="26" s="1"/>
  <c r="AB25" i="26"/>
  <c r="AA25" i="26"/>
  <c r="Z25" i="26"/>
  <c r="Y25" i="26"/>
  <c r="X25" i="26"/>
  <c r="W25" i="26"/>
  <c r="U25" i="26"/>
  <c r="V25" i="26" s="1"/>
  <c r="M25" i="26"/>
  <c r="G25" i="26"/>
  <c r="Q25" i="26" s="1"/>
  <c r="R25" i="26" s="1"/>
  <c r="EJ24" i="26"/>
  <c r="EI24" i="26"/>
  <c r="AE24" i="26"/>
  <c r="AF24" i="26" s="1"/>
  <c r="AC24" i="26"/>
  <c r="AD24" i="26" s="1"/>
  <c r="AB24" i="26"/>
  <c r="AA24" i="26"/>
  <c r="Y24" i="26"/>
  <c r="Z24" i="26" s="1"/>
  <c r="W24" i="26"/>
  <c r="X24" i="26" s="1"/>
  <c r="Q24" i="26"/>
  <c r="R24" i="26" s="1"/>
  <c r="O24" i="26"/>
  <c r="P24" i="26" s="1"/>
  <c r="G24" i="26"/>
  <c r="U24" i="26" s="1"/>
  <c r="V24" i="26" s="1"/>
  <c r="EJ23" i="26"/>
  <c r="EI23" i="26"/>
  <c r="AF23" i="26"/>
  <c r="AE23" i="26"/>
  <c r="AD23" i="26"/>
  <c r="AC23" i="26"/>
  <c r="AA23" i="26"/>
  <c r="AB23" i="26" s="1"/>
  <c r="Z23" i="26"/>
  <c r="Y23" i="26"/>
  <c r="X23" i="26"/>
  <c r="W23" i="26"/>
  <c r="S23" i="26"/>
  <c r="T23" i="26" s="1"/>
  <c r="G23" i="26"/>
  <c r="O23" i="26" s="1"/>
  <c r="P23" i="26" s="1"/>
  <c r="EJ22" i="26"/>
  <c r="EI22" i="26"/>
  <c r="AE22" i="26"/>
  <c r="AF22" i="26" s="1"/>
  <c r="AC22" i="26"/>
  <c r="AD22" i="26" s="1"/>
  <c r="AA22" i="26"/>
  <c r="AB22" i="26" s="1"/>
  <c r="Z22" i="26"/>
  <c r="Y22" i="26"/>
  <c r="W22" i="26"/>
  <c r="X22" i="26" s="1"/>
  <c r="U22" i="26"/>
  <c r="V22" i="26" s="1"/>
  <c r="S22" i="26"/>
  <c r="T22" i="26" s="1"/>
  <c r="R22" i="26"/>
  <c r="Q22" i="26"/>
  <c r="O22" i="26"/>
  <c r="P22" i="26" s="1"/>
  <c r="M22" i="26"/>
  <c r="G22" i="26"/>
  <c r="EJ21" i="26"/>
  <c r="EI21" i="26"/>
  <c r="AF21" i="26"/>
  <c r="AE21" i="26"/>
  <c r="AD21" i="26"/>
  <c r="AC21" i="26"/>
  <c r="AB21" i="26"/>
  <c r="AA21" i="26"/>
  <c r="Y21" i="26"/>
  <c r="Z21" i="26" s="1"/>
  <c r="X21" i="26"/>
  <c r="W21" i="26"/>
  <c r="G21" i="26"/>
  <c r="U21" i="26" s="1"/>
  <c r="V21" i="26" s="1"/>
  <c r="EJ20" i="26"/>
  <c r="EI20" i="26"/>
  <c r="AF20" i="26"/>
  <c r="AE20" i="26"/>
  <c r="AC20" i="26"/>
  <c r="AD20" i="26" s="1"/>
  <c r="AA20" i="26"/>
  <c r="AB20" i="26" s="1"/>
  <c r="Y20" i="26"/>
  <c r="Z20" i="26" s="1"/>
  <c r="X20" i="26"/>
  <c r="W20" i="26"/>
  <c r="U20" i="26"/>
  <c r="V20" i="26" s="1"/>
  <c r="S20" i="26"/>
  <c r="T20" i="26" s="1"/>
  <c r="Q20" i="26"/>
  <c r="R20" i="26" s="1"/>
  <c r="P20" i="26"/>
  <c r="O20" i="26"/>
  <c r="M20" i="26"/>
  <c r="G20" i="26"/>
  <c r="EJ19" i="26"/>
  <c r="EI19" i="26"/>
  <c r="I101" i="26" s="1"/>
  <c r="I142" i="26" s="1"/>
  <c r="C142" i="26" s="1"/>
  <c r="AE19" i="26"/>
  <c r="AF19" i="26" s="1"/>
  <c r="AD19" i="26"/>
  <c r="AC19" i="26"/>
  <c r="AB19" i="26"/>
  <c r="AA19" i="26"/>
  <c r="Z19" i="26"/>
  <c r="Y19" i="26"/>
  <c r="W19" i="26"/>
  <c r="X19" i="26" s="1"/>
  <c r="G19" i="26"/>
  <c r="S19" i="26" s="1"/>
  <c r="T19" i="26" s="1"/>
  <c r="EJ18" i="26"/>
  <c r="EI18" i="26"/>
  <c r="AE18" i="26"/>
  <c r="AF18" i="26" s="1"/>
  <c r="AD18" i="26"/>
  <c r="AC18" i="26"/>
  <c r="AA18" i="26"/>
  <c r="AB18" i="26" s="1"/>
  <c r="Y18" i="26"/>
  <c r="Z18" i="26" s="1"/>
  <c r="W18" i="26"/>
  <c r="X18" i="26" s="1"/>
  <c r="V18" i="26"/>
  <c r="U18" i="26"/>
  <c r="S18" i="26"/>
  <c r="T18" i="26" s="1"/>
  <c r="Q18" i="26"/>
  <c r="R18" i="26" s="1"/>
  <c r="O18" i="26"/>
  <c r="P18" i="26" s="1"/>
  <c r="N18" i="26"/>
  <c r="M18" i="26"/>
  <c r="G18" i="26"/>
  <c r="EJ17" i="26"/>
  <c r="EI17" i="26"/>
  <c r="AF17" i="26"/>
  <c r="AE17" i="26"/>
  <c r="AC17" i="26"/>
  <c r="AD17" i="26" s="1"/>
  <c r="AB17" i="26"/>
  <c r="AA17" i="26"/>
  <c r="Z17" i="26"/>
  <c r="Y17" i="26"/>
  <c r="X17" i="26"/>
  <c r="W17" i="26"/>
  <c r="U17" i="26"/>
  <c r="V17" i="26" s="1"/>
  <c r="M17" i="26"/>
  <c r="G17" i="26"/>
  <c r="Q17" i="26" s="1"/>
  <c r="R17" i="26" s="1"/>
  <c r="EJ16" i="26"/>
  <c r="EI16" i="26"/>
  <c r="I98" i="26" s="1"/>
  <c r="I139" i="26" s="1"/>
  <c r="C139" i="26" s="1"/>
  <c r="AE16" i="26"/>
  <c r="AF16" i="26" s="1"/>
  <c r="AC16" i="26"/>
  <c r="AD16" i="26" s="1"/>
  <c r="AB16" i="26"/>
  <c r="AA16" i="26"/>
  <c r="Y16" i="26"/>
  <c r="Z16" i="26" s="1"/>
  <c r="W16" i="26"/>
  <c r="X16" i="26" s="1"/>
  <c r="Q16" i="26"/>
  <c r="R16" i="26" s="1"/>
  <c r="O16" i="26"/>
  <c r="P16" i="26" s="1"/>
  <c r="G16" i="26"/>
  <c r="U16" i="26" s="1"/>
  <c r="V16" i="26" s="1"/>
  <c r="EJ15" i="26"/>
  <c r="EI15" i="26"/>
  <c r="AF15" i="26"/>
  <c r="AE15" i="26"/>
  <c r="AD15" i="26"/>
  <c r="AC15" i="26"/>
  <c r="AA15" i="26"/>
  <c r="AB15" i="26" s="1"/>
  <c r="Z15" i="26"/>
  <c r="Y15" i="26"/>
  <c r="X15" i="26"/>
  <c r="W15" i="26"/>
  <c r="S15" i="26"/>
  <c r="T15" i="26" s="1"/>
  <c r="G15" i="26"/>
  <c r="O15" i="26" s="1"/>
  <c r="P15" i="26" s="1"/>
  <c r="EJ14" i="26"/>
  <c r="EI14" i="26"/>
  <c r="I96" i="26" s="1"/>
  <c r="I137" i="26" s="1"/>
  <c r="C137" i="26" s="1"/>
  <c r="AE14" i="26"/>
  <c r="AF14" i="26" s="1"/>
  <c r="AC14" i="26"/>
  <c r="AD14" i="26" s="1"/>
  <c r="AA14" i="26"/>
  <c r="AB14" i="26" s="1"/>
  <c r="Z14" i="26"/>
  <c r="Y14" i="26"/>
  <c r="W14" i="26"/>
  <c r="X14" i="26" s="1"/>
  <c r="U14" i="26"/>
  <c r="V14" i="26" s="1"/>
  <c r="S14" i="26"/>
  <c r="T14" i="26" s="1"/>
  <c r="R14" i="26"/>
  <c r="Q14" i="26"/>
  <c r="O14" i="26"/>
  <c r="P14" i="26" s="1"/>
  <c r="M14" i="26"/>
  <c r="G14" i="26"/>
  <c r="EJ13" i="26"/>
  <c r="EI13" i="26"/>
  <c r="AF13" i="26"/>
  <c r="AE13" i="26"/>
  <c r="AD13" i="26"/>
  <c r="AC13" i="26"/>
  <c r="AB13" i="26"/>
  <c r="AA13" i="26"/>
  <c r="Y13" i="26"/>
  <c r="Z13" i="26" s="1"/>
  <c r="X13" i="26"/>
  <c r="W13" i="26"/>
  <c r="G13" i="26"/>
  <c r="U13" i="26" s="1"/>
  <c r="V13" i="26" s="1"/>
  <c r="EJ12" i="26"/>
  <c r="EI12" i="26"/>
  <c r="K93" i="26" s="1"/>
  <c r="K134" i="26" s="1"/>
  <c r="AF12" i="26"/>
  <c r="AE12" i="26"/>
  <c r="AC12" i="26"/>
  <c r="AD12" i="26" s="1"/>
  <c r="AA12" i="26"/>
  <c r="AB12" i="26" s="1"/>
  <c r="Y12" i="26"/>
  <c r="Z12" i="26" s="1"/>
  <c r="X12" i="26"/>
  <c r="W12" i="26"/>
  <c r="U12" i="26"/>
  <c r="V12" i="26" s="1"/>
  <c r="S12" i="26"/>
  <c r="T12" i="26" s="1"/>
  <c r="Q12" i="26"/>
  <c r="R12" i="26" s="1"/>
  <c r="P12" i="26"/>
  <c r="O12" i="26"/>
  <c r="M12" i="26"/>
  <c r="G12" i="26"/>
  <c r="EJ11" i="26"/>
  <c r="J92" i="26" s="1"/>
  <c r="J133" i="26" s="1"/>
  <c r="EI11" i="26"/>
  <c r="I92" i="26" s="1"/>
  <c r="I133" i="26" s="1"/>
  <c r="C133" i="26" s="1"/>
  <c r="AF11" i="26"/>
  <c r="AD11" i="26"/>
  <c r="AB11" i="26"/>
  <c r="Z11" i="26"/>
  <c r="X11" i="26"/>
  <c r="U11" i="26"/>
  <c r="V11" i="26" s="1"/>
  <c r="S11" i="26"/>
  <c r="T11" i="26" s="1"/>
  <c r="R11" i="26"/>
  <c r="Q11" i="26"/>
  <c r="O11" i="26"/>
  <c r="P11" i="26" s="1"/>
  <c r="M11" i="26"/>
  <c r="G11" i="26"/>
  <c r="EJ10" i="26"/>
  <c r="EI10" i="26"/>
  <c r="AF10" i="26"/>
  <c r="AD10" i="26"/>
  <c r="AB10" i="26"/>
  <c r="Z10" i="26"/>
  <c r="X10" i="26"/>
  <c r="Q10" i="26"/>
  <c r="R10" i="26" s="1"/>
  <c r="O10" i="26"/>
  <c r="P10" i="26" s="1"/>
  <c r="G10" i="26"/>
  <c r="U10" i="26" s="1"/>
  <c r="V10" i="26" s="1"/>
  <c r="EJ9" i="26"/>
  <c r="EI9" i="26"/>
  <c r="AK9" i="26"/>
  <c r="AF9" i="26"/>
  <c r="AD9" i="26"/>
  <c r="AB9" i="26"/>
  <c r="Z9" i="26"/>
  <c r="X9" i="26"/>
  <c r="G9" i="26"/>
  <c r="S9" i="26" s="1"/>
  <c r="T9" i="26" s="1"/>
  <c r="EJ8" i="26"/>
  <c r="EI8" i="26"/>
  <c r="K89" i="26" s="1"/>
  <c r="K130" i="26" s="1"/>
  <c r="AF8" i="26"/>
  <c r="AD8" i="26"/>
  <c r="AB8" i="26"/>
  <c r="Z8" i="26"/>
  <c r="X8" i="26"/>
  <c r="G8" i="26"/>
  <c r="U8" i="26" s="1"/>
  <c r="V8" i="26" s="1"/>
  <c r="EJ7" i="26"/>
  <c r="EI7" i="26"/>
  <c r="I88" i="26" s="1"/>
  <c r="I129" i="26" s="1"/>
  <c r="C129" i="26" s="1"/>
  <c r="AF7" i="26"/>
  <c r="AD7" i="26"/>
  <c r="AB7" i="26"/>
  <c r="Z7" i="26"/>
  <c r="X7" i="26"/>
  <c r="S7" i="26"/>
  <c r="T7" i="26" s="1"/>
  <c r="G7" i="26"/>
  <c r="O7" i="26" s="1"/>
  <c r="P7" i="26" s="1"/>
  <c r="EJ6" i="26"/>
  <c r="EI6" i="26"/>
  <c r="AF6" i="26"/>
  <c r="AD6" i="26"/>
  <c r="AB6" i="26"/>
  <c r="Z6" i="26"/>
  <c r="X6" i="26"/>
  <c r="U6" i="26"/>
  <c r="V6" i="26" s="1"/>
  <c r="M6" i="26"/>
  <c r="G6" i="26"/>
  <c r="Q6" i="26" s="1"/>
  <c r="R6" i="26" s="1"/>
  <c r="U285" i="15"/>
  <c r="U286" i="15"/>
  <c r="T284" i="15"/>
  <c r="T285" i="15"/>
  <c r="T286" i="15"/>
  <c r="S270" i="15"/>
  <c r="S277" i="15"/>
  <c r="S285" i="15"/>
  <c r="S286" i="15"/>
  <c r="R285" i="15"/>
  <c r="R286" i="15"/>
  <c r="L311" i="15"/>
  <c r="L312" i="15"/>
  <c r="J311" i="15"/>
  <c r="J312" i="15"/>
  <c r="P284" i="15"/>
  <c r="P285" i="15"/>
  <c r="P286" i="15"/>
  <c r="O284" i="15"/>
  <c r="O285" i="15"/>
  <c r="O286" i="15"/>
  <c r="BX210" i="15"/>
  <c r="BV210" i="15"/>
  <c r="BR210" i="15"/>
  <c r="BP210" i="15"/>
  <c r="BN210" i="15"/>
  <c r="BL210" i="15"/>
  <c r="BJ210" i="15"/>
  <c r="BH210" i="15"/>
  <c r="BF210" i="15"/>
  <c r="BD210" i="15"/>
  <c r="BB210" i="15"/>
  <c r="N284" i="15"/>
  <c r="N285" i="15"/>
  <c r="N286" i="15"/>
  <c r="AZ210" i="15"/>
  <c r="AX210" i="15"/>
  <c r="AV210" i="15"/>
  <c r="AU210" i="15"/>
  <c r="AZ227" i="15" s="1"/>
  <c r="CH172" i="26" l="1"/>
  <c r="CH202" i="26" s="1"/>
  <c r="CG173" i="26"/>
  <c r="BG214" i="26" s="1"/>
  <c r="CG174" i="26"/>
  <c r="CG176" i="26"/>
  <c r="N5" i="7"/>
  <c r="N2" i="7"/>
  <c r="N8" i="7"/>
  <c r="N14" i="7"/>
  <c r="N11" i="7"/>
  <c r="N20" i="7"/>
  <c r="H68" i="26"/>
  <c r="E117" i="26"/>
  <c r="E158" i="26" s="1"/>
  <c r="N34" i="26"/>
  <c r="G59" i="26"/>
  <c r="E118" i="26"/>
  <c r="E159" i="26" s="1"/>
  <c r="N36" i="26"/>
  <c r="ER131" i="26"/>
  <c r="EJ131" i="26"/>
  <c r="EP131" i="26"/>
  <c r="EN131" i="26"/>
  <c r="EL131" i="26"/>
  <c r="F59" i="26"/>
  <c r="G61" i="26"/>
  <c r="G111" i="26"/>
  <c r="G152" i="26" s="1"/>
  <c r="F111" i="26"/>
  <c r="F152" i="26" s="1"/>
  <c r="E111" i="26"/>
  <c r="E152" i="26" s="1"/>
  <c r="G69" i="26"/>
  <c r="U35" i="26"/>
  <c r="V35" i="26" s="1"/>
  <c r="S6" i="26"/>
  <c r="T6" i="26" s="1"/>
  <c r="Q7" i="26"/>
  <c r="R7" i="26" s="1"/>
  <c r="O8" i="26"/>
  <c r="P8" i="26" s="1"/>
  <c r="M9" i="26"/>
  <c r="U9" i="26"/>
  <c r="V9" i="26" s="1"/>
  <c r="N12" i="26"/>
  <c r="G53" i="26" s="1"/>
  <c r="O13" i="26"/>
  <c r="P13" i="26" s="1"/>
  <c r="Q15" i="26"/>
  <c r="R15" i="26" s="1"/>
  <c r="K97" i="26"/>
  <c r="K138" i="26" s="1"/>
  <c r="EZ138" i="26" s="1"/>
  <c r="J97" i="26"/>
  <c r="J138" i="26" s="1"/>
  <c r="I97" i="26"/>
  <c r="I138" i="26" s="1"/>
  <c r="C138" i="26" s="1"/>
  <c r="S17" i="26"/>
  <c r="T17" i="26" s="1"/>
  <c r="M19" i="26"/>
  <c r="U19" i="26"/>
  <c r="V19" i="26" s="1"/>
  <c r="N20" i="26"/>
  <c r="O21" i="26"/>
  <c r="P21" i="26" s="1"/>
  <c r="Q23" i="26"/>
  <c r="R23" i="26" s="1"/>
  <c r="J105" i="26"/>
  <c r="J146" i="26" s="1"/>
  <c r="I105" i="26"/>
  <c r="I146" i="26" s="1"/>
  <c r="C146" i="26" s="1"/>
  <c r="S25" i="26"/>
  <c r="T25" i="26" s="1"/>
  <c r="M27" i="26"/>
  <c r="U27" i="26"/>
  <c r="V27" i="26" s="1"/>
  <c r="N28" i="26"/>
  <c r="O29" i="26"/>
  <c r="P29" i="26" s="1"/>
  <c r="Q31" i="26"/>
  <c r="R31" i="26" s="1"/>
  <c r="O33" i="26"/>
  <c r="P33" i="26" s="1"/>
  <c r="M35" i="26"/>
  <c r="O36" i="26"/>
  <c r="P36" i="26" s="1"/>
  <c r="M38" i="26"/>
  <c r="I68" i="26"/>
  <c r="ES129" i="26"/>
  <c r="J89" i="26"/>
  <c r="J130" i="26" s="1"/>
  <c r="EI130" i="26" s="1"/>
  <c r="EU130" i="26"/>
  <c r="FC130" i="26"/>
  <c r="GI130" i="26"/>
  <c r="GI174" i="26" s="1"/>
  <c r="CZ215" i="26" s="1"/>
  <c r="G216" i="26"/>
  <c r="D216" i="26"/>
  <c r="S10" i="26"/>
  <c r="T10" i="26" s="1"/>
  <c r="S16" i="26"/>
  <c r="T16" i="26" s="1"/>
  <c r="H60" i="26"/>
  <c r="G100" i="26"/>
  <c r="G141" i="26" s="1"/>
  <c r="F100" i="26"/>
  <c r="F141" i="26" s="1"/>
  <c r="AA141" i="26" s="1"/>
  <c r="E100" i="26"/>
  <c r="E141" i="26" s="1"/>
  <c r="K104" i="26"/>
  <c r="K145" i="26" s="1"/>
  <c r="J104" i="26"/>
  <c r="J145" i="26" s="1"/>
  <c r="I104" i="26"/>
  <c r="I145" i="26" s="1"/>
  <c r="C145" i="26" s="1"/>
  <c r="S24" i="26"/>
  <c r="T24" i="26" s="1"/>
  <c r="Q36" i="26"/>
  <c r="R36" i="26" s="1"/>
  <c r="U37" i="26"/>
  <c r="V37" i="26" s="1"/>
  <c r="O41" i="26"/>
  <c r="P41" i="26" s="1"/>
  <c r="U42" i="26"/>
  <c r="V42" i="26" s="1"/>
  <c r="F69" i="26"/>
  <c r="EK131" i="26"/>
  <c r="EW131" i="26"/>
  <c r="EX132" i="26"/>
  <c r="CJ136" i="26"/>
  <c r="CJ180" i="26" s="1"/>
  <c r="FB136" i="26"/>
  <c r="FZ136" i="26"/>
  <c r="FZ180" i="26" s="1"/>
  <c r="J99" i="26"/>
  <c r="J140" i="26" s="1"/>
  <c r="CJ140" i="26" s="1"/>
  <c r="CJ184" i="26" s="1"/>
  <c r="Q8" i="26"/>
  <c r="R8" i="26" s="1"/>
  <c r="O9" i="26"/>
  <c r="P9" i="26" s="1"/>
  <c r="Q13" i="26"/>
  <c r="R13" i="26" s="1"/>
  <c r="K95" i="26"/>
  <c r="K136" i="26" s="1"/>
  <c r="J95" i="26"/>
  <c r="J136" i="26" s="1"/>
  <c r="ET136" i="26" s="1"/>
  <c r="E99" i="26"/>
  <c r="E140" i="26" s="1"/>
  <c r="O19" i="26"/>
  <c r="P19" i="26" s="1"/>
  <c r="Q21" i="26"/>
  <c r="R21" i="26" s="1"/>
  <c r="I103" i="26"/>
  <c r="I144" i="26" s="1"/>
  <c r="C144" i="26" s="1"/>
  <c r="J103" i="26"/>
  <c r="J144" i="26" s="1"/>
  <c r="CK144" i="26" s="1"/>
  <c r="CK188" i="26" s="1"/>
  <c r="BL229" i="26" s="1"/>
  <c r="E108" i="26"/>
  <c r="E149" i="26" s="1"/>
  <c r="O27" i="26"/>
  <c r="P27" i="26" s="1"/>
  <c r="Q29" i="26"/>
  <c r="R29" i="26" s="1"/>
  <c r="K111" i="26"/>
  <c r="K152" i="26" s="1"/>
  <c r="I111" i="26"/>
  <c r="I152" i="26" s="1"/>
  <c r="C152" i="26" s="1"/>
  <c r="E115" i="26"/>
  <c r="E156" i="26" s="1"/>
  <c r="O38" i="26"/>
  <c r="P38" i="26" s="1"/>
  <c r="I62" i="26"/>
  <c r="EI129" i="26"/>
  <c r="J88" i="26"/>
  <c r="J129" i="26" s="1"/>
  <c r="FB129" i="26" s="1"/>
  <c r="EU129" i="26"/>
  <c r="FT129" i="26"/>
  <c r="FT173" i="26" s="1"/>
  <c r="GJ129" i="26"/>
  <c r="GJ173" i="26" s="1"/>
  <c r="GZ129" i="26"/>
  <c r="GZ173" i="26" s="1"/>
  <c r="EM130" i="26"/>
  <c r="EW130" i="26"/>
  <c r="GC130" i="26"/>
  <c r="GC174" i="26" s="1"/>
  <c r="EM131" i="26"/>
  <c r="EX131" i="26"/>
  <c r="J91" i="26"/>
  <c r="J132" i="26" s="1"/>
  <c r="EO132" i="26"/>
  <c r="EY132" i="26"/>
  <c r="GE132" i="26"/>
  <c r="GE176" i="26" s="1"/>
  <c r="CX217" i="26" s="1"/>
  <c r="GM132" i="26"/>
  <c r="GM176" i="26" s="1"/>
  <c r="D220" i="26"/>
  <c r="G220" i="26"/>
  <c r="K102" i="26"/>
  <c r="K143" i="26" s="1"/>
  <c r="K105" i="26"/>
  <c r="K146" i="26" s="1"/>
  <c r="EL151" i="26"/>
  <c r="ER151" i="26"/>
  <c r="EJ151" i="26"/>
  <c r="EP151" i="26"/>
  <c r="N6" i="26"/>
  <c r="I48" i="26" s="1"/>
  <c r="M10" i="26"/>
  <c r="M16" i="26"/>
  <c r="N17" i="26"/>
  <c r="F58" i="26" s="1"/>
  <c r="I102" i="26"/>
  <c r="I143" i="26" s="1"/>
  <c r="C143" i="26" s="1"/>
  <c r="J102" i="26"/>
  <c r="J143" i="26" s="1"/>
  <c r="EQ143" i="26" s="1"/>
  <c r="M24" i="26"/>
  <c r="N25" i="26"/>
  <c r="G108" i="26" s="1"/>
  <c r="G149" i="26" s="1"/>
  <c r="U31" i="26"/>
  <c r="V31" i="26" s="1"/>
  <c r="N32" i="26"/>
  <c r="F73" i="26" s="1"/>
  <c r="U34" i="26"/>
  <c r="V34" i="26" s="1"/>
  <c r="Q35" i="26"/>
  <c r="R35" i="26" s="1"/>
  <c r="I117" i="26"/>
  <c r="I158" i="26" s="1"/>
  <c r="C158" i="26" s="1"/>
  <c r="K117" i="26"/>
  <c r="K158" i="26" s="1"/>
  <c r="S36" i="26"/>
  <c r="T36" i="26" s="1"/>
  <c r="N37" i="26"/>
  <c r="E123" i="26"/>
  <c r="E164" i="26" s="1"/>
  <c r="Q41" i="26"/>
  <c r="R41" i="26" s="1"/>
  <c r="M42" i="26"/>
  <c r="N42" i="26" s="1"/>
  <c r="I124" i="26"/>
  <c r="I165" i="26" s="1"/>
  <c r="C165" i="26" s="1"/>
  <c r="K124" i="26"/>
  <c r="K165" i="26" s="1"/>
  <c r="J124" i="26"/>
  <c r="J165" i="26" s="1"/>
  <c r="EK129" i="26"/>
  <c r="GC129" i="26"/>
  <c r="GC173" i="26" s="1"/>
  <c r="CW214" i="26" s="1"/>
  <c r="EN130" i="26"/>
  <c r="EX130" i="26"/>
  <c r="GD130" i="26"/>
  <c r="GD174" i="26" s="1"/>
  <c r="GL130" i="26"/>
  <c r="GL174" i="26" s="1"/>
  <c r="EQ132" i="26"/>
  <c r="EZ132" i="26"/>
  <c r="GF132" i="26"/>
  <c r="GF176" i="26" s="1"/>
  <c r="GN132" i="26"/>
  <c r="GN176" i="26" s="1"/>
  <c r="CU136" i="26"/>
  <c r="CU180" i="26" s="1"/>
  <c r="DD136" i="26"/>
  <c r="DD180" i="26" s="1"/>
  <c r="DL136" i="26"/>
  <c r="DL180" i="26" s="1"/>
  <c r="DT136" i="26"/>
  <c r="DT180" i="26" s="1"/>
  <c r="EK136" i="26"/>
  <c r="FL136" i="26"/>
  <c r="FL180" i="26" s="1"/>
  <c r="FT136" i="26"/>
  <c r="FT180" i="26" s="1"/>
  <c r="GB136" i="26"/>
  <c r="GB180" i="26" s="1"/>
  <c r="GJ136" i="26"/>
  <c r="GJ180" i="26" s="1"/>
  <c r="GZ136" i="26"/>
  <c r="GZ180" i="26" s="1"/>
  <c r="E96" i="26"/>
  <c r="E137" i="26" s="1"/>
  <c r="GU137" i="26"/>
  <c r="GU181" i="26" s="1"/>
  <c r="DF222" i="26" s="1"/>
  <c r="W143" i="26"/>
  <c r="EL154" i="26"/>
  <c r="ER154" i="26"/>
  <c r="EJ154" i="26"/>
  <c r="EP154" i="26"/>
  <c r="O6" i="26"/>
  <c r="P6" i="26" s="1"/>
  <c r="M7" i="26"/>
  <c r="U7" i="26"/>
  <c r="V7" i="26" s="1"/>
  <c r="S8" i="26"/>
  <c r="T8" i="26" s="1"/>
  <c r="Q9" i="26"/>
  <c r="R9" i="26" s="1"/>
  <c r="S13" i="26"/>
  <c r="T13" i="26" s="1"/>
  <c r="M15" i="26"/>
  <c r="U15" i="26"/>
  <c r="V15" i="26" s="1"/>
  <c r="O17" i="26"/>
  <c r="P17" i="26" s="1"/>
  <c r="Q19" i="26"/>
  <c r="R19" i="26" s="1"/>
  <c r="S21" i="26"/>
  <c r="T21" i="26" s="1"/>
  <c r="M23" i="26"/>
  <c r="U23" i="26"/>
  <c r="V23" i="26" s="1"/>
  <c r="O25" i="26"/>
  <c r="P25" i="26" s="1"/>
  <c r="Q27" i="26"/>
  <c r="R27" i="26" s="1"/>
  <c r="S29" i="26"/>
  <c r="T29" i="26" s="1"/>
  <c r="M31" i="26"/>
  <c r="O37" i="26"/>
  <c r="P37" i="26" s="1"/>
  <c r="Q38" i="26"/>
  <c r="R38" i="26" s="1"/>
  <c r="U39" i="26"/>
  <c r="V39" i="26" s="1"/>
  <c r="N40" i="26"/>
  <c r="O42" i="26"/>
  <c r="P42" i="26" s="1"/>
  <c r="I60" i="26"/>
  <c r="EM129" i="26"/>
  <c r="EW129" i="26"/>
  <c r="GL129" i="26"/>
  <c r="GL173" i="26" s="1"/>
  <c r="I89" i="26"/>
  <c r="I130" i="26" s="1"/>
  <c r="C130" i="26" s="1"/>
  <c r="EQ131" i="26"/>
  <c r="EZ131" i="26"/>
  <c r="GN131" i="26"/>
  <c r="GN175" i="26" s="1"/>
  <c r="EA133" i="26"/>
  <c r="EA177" i="26" s="1"/>
  <c r="CG218" i="26" s="1"/>
  <c r="K92" i="26"/>
  <c r="K133" i="26" s="1"/>
  <c r="FW133" i="26" s="1"/>
  <c r="FW177" i="26" s="1"/>
  <c r="CT218" i="26" s="1"/>
  <c r="G219" i="26"/>
  <c r="D219" i="26"/>
  <c r="FE134" i="26"/>
  <c r="FE178" i="26" s="1"/>
  <c r="CK219" i="26" s="1"/>
  <c r="GS136" i="26"/>
  <c r="GS180" i="26" s="1"/>
  <c r="EM146" i="26"/>
  <c r="I53" i="26"/>
  <c r="K100" i="26"/>
  <c r="K141" i="26" s="1"/>
  <c r="J100" i="26"/>
  <c r="J141" i="26" s="1"/>
  <c r="I100" i="26"/>
  <c r="I141" i="26" s="1"/>
  <c r="C141" i="26" s="1"/>
  <c r="G109" i="26"/>
  <c r="G150" i="26" s="1"/>
  <c r="F109" i="26"/>
  <c r="F150" i="26" s="1"/>
  <c r="E109" i="26"/>
  <c r="E150" i="26" s="1"/>
  <c r="K108" i="26"/>
  <c r="K149" i="26" s="1"/>
  <c r="FY149" i="26" s="1"/>
  <c r="FY193" i="26" s="1"/>
  <c r="CU234" i="26" s="1"/>
  <c r="J108" i="26"/>
  <c r="J149" i="26" s="1"/>
  <c r="I108" i="26"/>
  <c r="I149" i="26" s="1"/>
  <c r="C149" i="26" s="1"/>
  <c r="E113" i="26"/>
  <c r="E154" i="26" s="1"/>
  <c r="S35" i="26"/>
  <c r="T35" i="26" s="1"/>
  <c r="U36" i="26"/>
  <c r="V36" i="26" s="1"/>
  <c r="S38" i="26"/>
  <c r="T38" i="26" s="1"/>
  <c r="F53" i="26"/>
  <c r="G58" i="26"/>
  <c r="F61" i="26"/>
  <c r="EN129" i="26"/>
  <c r="EX129" i="26"/>
  <c r="GM129" i="26"/>
  <c r="GM173" i="26" s="1"/>
  <c r="GU129" i="26"/>
  <c r="GU173" i="26" s="1"/>
  <c r="DF214" i="26" s="1"/>
  <c r="EQ130" i="26"/>
  <c r="EZ130" i="26"/>
  <c r="GF130" i="26"/>
  <c r="GF174" i="26" s="1"/>
  <c r="GN130" i="26"/>
  <c r="GN174" i="26" s="1"/>
  <c r="ES131" i="26"/>
  <c r="FA131" i="26"/>
  <c r="FQ131" i="26"/>
  <c r="FQ175" i="26" s="1"/>
  <c r="ET132" i="26"/>
  <c r="FB132" i="26"/>
  <c r="FR132" i="26"/>
  <c r="FR176" i="26" s="1"/>
  <c r="EB133" i="26"/>
  <c r="EB177" i="26" s="1"/>
  <c r="G93" i="26"/>
  <c r="G134" i="26" s="1"/>
  <c r="BP134" i="26" s="1"/>
  <c r="BP178" i="26" s="1"/>
  <c r="BX134" i="26"/>
  <c r="BX178" i="26" s="1"/>
  <c r="G221" i="26"/>
  <c r="D221" i="26"/>
  <c r="CN136" i="26"/>
  <c r="CN180" i="26" s="1"/>
  <c r="DF136" i="26"/>
  <c r="DF180" i="26" s="1"/>
  <c r="DN136" i="26"/>
  <c r="DN180" i="26" s="1"/>
  <c r="DV136" i="26"/>
  <c r="DV180" i="26" s="1"/>
  <c r="EN136" i="26"/>
  <c r="FF136" i="26"/>
  <c r="FF180" i="26" s="1"/>
  <c r="FN136" i="26"/>
  <c r="FN180" i="26" s="1"/>
  <c r="FV136" i="26"/>
  <c r="FV180" i="26" s="1"/>
  <c r="GD136" i="26"/>
  <c r="GD180" i="26" s="1"/>
  <c r="GL136" i="26"/>
  <c r="GL180" i="26" s="1"/>
  <c r="FU138" i="26"/>
  <c r="FU182" i="26" s="1"/>
  <c r="K103" i="26"/>
  <c r="K144" i="26" s="1"/>
  <c r="GV145" i="26"/>
  <c r="GV189" i="26" s="1"/>
  <c r="GT146" i="26"/>
  <c r="GT190" i="26" s="1"/>
  <c r="EP153" i="26"/>
  <c r="EL153" i="26"/>
  <c r="ER153" i="26"/>
  <c r="EJ153" i="26"/>
  <c r="M8" i="26"/>
  <c r="N11" i="26"/>
  <c r="G52" i="26" s="1"/>
  <c r="M13" i="26"/>
  <c r="N14" i="26"/>
  <c r="G96" i="26" s="1"/>
  <c r="G137" i="26" s="1"/>
  <c r="K99" i="26"/>
  <c r="K140" i="26" s="1"/>
  <c r="CS140" i="26" s="1"/>
  <c r="CS184" i="26" s="1"/>
  <c r="BP225" i="26" s="1"/>
  <c r="I99" i="26"/>
  <c r="I140" i="26" s="1"/>
  <c r="C140" i="26" s="1"/>
  <c r="M21" i="26"/>
  <c r="N22" i="26"/>
  <c r="F63" i="26" s="1"/>
  <c r="Z26" i="26"/>
  <c r="M29" i="26"/>
  <c r="N30" i="26"/>
  <c r="F113" i="26" s="1"/>
  <c r="F154" i="26" s="1"/>
  <c r="O31" i="26"/>
  <c r="P31" i="26" s="1"/>
  <c r="U33" i="26"/>
  <c r="V33" i="26" s="1"/>
  <c r="M33" i="26"/>
  <c r="N39" i="26"/>
  <c r="Q42" i="26"/>
  <c r="R42" i="26" s="1"/>
  <c r="ES130" i="26"/>
  <c r="FA130" i="26"/>
  <c r="FQ130" i="26"/>
  <c r="FQ174" i="26" s="1"/>
  <c r="ET131" i="26"/>
  <c r="FB131" i="26"/>
  <c r="I93" i="26"/>
  <c r="I134" i="26" s="1"/>
  <c r="C134" i="26" s="1"/>
  <c r="EE136" i="26"/>
  <c r="EE180" i="26" s="1"/>
  <c r="FW136" i="26"/>
  <c r="FW180" i="26" s="1"/>
  <c r="GR144" i="26"/>
  <c r="GR188" i="26" s="1"/>
  <c r="DG146" i="26"/>
  <c r="DG190" i="26" s="1"/>
  <c r="BW231" i="26" s="1"/>
  <c r="DN149" i="26"/>
  <c r="DN193" i="26" s="1"/>
  <c r="H54" i="26"/>
  <c r="F93" i="26"/>
  <c r="F134" i="26" s="1"/>
  <c r="BL134" i="26" s="1"/>
  <c r="BL178" i="26" s="1"/>
  <c r="AV219" i="26" s="1"/>
  <c r="E93" i="26"/>
  <c r="E134" i="26" s="1"/>
  <c r="G102" i="26"/>
  <c r="G143" i="26" s="1"/>
  <c r="F102" i="26"/>
  <c r="F143" i="26" s="1"/>
  <c r="AA143" i="26" s="1"/>
  <c r="H62" i="26"/>
  <c r="E102" i="26"/>
  <c r="E143" i="26" s="1"/>
  <c r="U41" i="26"/>
  <c r="V41" i="26" s="1"/>
  <c r="M41" i="26"/>
  <c r="EQ129" i="26"/>
  <c r="EZ129" i="26"/>
  <c r="FQ129" i="26"/>
  <c r="FQ173" i="26" s="1"/>
  <c r="GO129" i="26"/>
  <c r="GO173" i="26" s="1"/>
  <c r="DC214" i="26" s="1"/>
  <c r="GW129" i="26"/>
  <c r="GW173" i="26" s="1"/>
  <c r="DG214" i="26" s="1"/>
  <c r="ET130" i="26"/>
  <c r="FB130" i="26"/>
  <c r="EU131" i="26"/>
  <c r="FC131" i="26"/>
  <c r="D217" i="26"/>
  <c r="G217" i="26"/>
  <c r="EK132" i="26"/>
  <c r="EV132" i="26"/>
  <c r="FD132" i="26"/>
  <c r="GJ132" i="26"/>
  <c r="GJ176" i="26" s="1"/>
  <c r="E92" i="26"/>
  <c r="E133" i="26" s="1"/>
  <c r="DN133" i="26"/>
  <c r="DN177" i="26" s="1"/>
  <c r="EN133" i="26"/>
  <c r="EX133" i="26"/>
  <c r="GL133" i="26"/>
  <c r="GL177" i="26" s="1"/>
  <c r="AJ134" i="26"/>
  <c r="AJ178" i="26" s="1"/>
  <c r="BH134" i="26"/>
  <c r="BH178" i="26" s="1"/>
  <c r="BR134" i="26"/>
  <c r="BR178" i="26" s="1"/>
  <c r="GV134" i="26"/>
  <c r="GV178" i="26" s="1"/>
  <c r="I95" i="26"/>
  <c r="I136" i="26" s="1"/>
  <c r="C136" i="26" s="1"/>
  <c r="K96" i="26"/>
  <c r="K137" i="26" s="1"/>
  <c r="DI140" i="26"/>
  <c r="DI184" i="26" s="1"/>
  <c r="HE140" i="26"/>
  <c r="HE184" i="26" s="1"/>
  <c r="FX143" i="26"/>
  <c r="FX187" i="26" s="1"/>
  <c r="FE144" i="26"/>
  <c r="FE188" i="26" s="1"/>
  <c r="EK138" i="26"/>
  <c r="EV138" i="26"/>
  <c r="FD138" i="26"/>
  <c r="FL138" i="26"/>
  <c r="FL182" i="26" s="1"/>
  <c r="FT138" i="26"/>
  <c r="FT182" i="26" s="1"/>
  <c r="GJ138" i="26"/>
  <c r="GJ182" i="26" s="1"/>
  <c r="GZ138" i="26"/>
  <c r="GZ182" i="26" s="1"/>
  <c r="EI139" i="26"/>
  <c r="G225" i="26"/>
  <c r="D225" i="26"/>
  <c r="DB140" i="26"/>
  <c r="DB184" i="26" s="1"/>
  <c r="DJ140" i="26"/>
  <c r="DJ184" i="26" s="1"/>
  <c r="DR140" i="26"/>
  <c r="DR184" i="26" s="1"/>
  <c r="DZ140" i="26"/>
  <c r="DZ184" i="26" s="1"/>
  <c r="ET140" i="26"/>
  <c r="FR140" i="26"/>
  <c r="FR184" i="26" s="1"/>
  <c r="FZ140" i="26"/>
  <c r="FZ184" i="26" s="1"/>
  <c r="GP140" i="26"/>
  <c r="GP184" i="26" s="1"/>
  <c r="GX140" i="26"/>
  <c r="GX184" i="26" s="1"/>
  <c r="M141" i="26"/>
  <c r="U141" i="26"/>
  <c r="AC141" i="26"/>
  <c r="AK141" i="26"/>
  <c r="AK185" i="26" s="1"/>
  <c r="AI226" i="26" s="1"/>
  <c r="AS141" i="26"/>
  <c r="AS185" i="26" s="1"/>
  <c r="AM226" i="26" s="1"/>
  <c r="BA141" i="26"/>
  <c r="BA185" i="26" s="1"/>
  <c r="AQ226" i="26" s="1"/>
  <c r="BK141" i="26"/>
  <c r="BK185" i="26" s="1"/>
  <c r="CI141" i="26"/>
  <c r="CI185" i="26" s="1"/>
  <c r="CR141" i="26"/>
  <c r="CR185" i="26" s="1"/>
  <c r="DQ141" i="26"/>
  <c r="DQ185" i="26" s="1"/>
  <c r="DY141" i="26"/>
  <c r="DY185" i="26" s="1"/>
  <c r="ES141" i="26"/>
  <c r="FA141" i="26"/>
  <c r="FI141" i="26"/>
  <c r="FI185" i="26" s="1"/>
  <c r="CM226" i="26" s="1"/>
  <c r="FQ141" i="26"/>
  <c r="FQ185" i="26" s="1"/>
  <c r="FY141" i="26"/>
  <c r="FY185" i="26" s="1"/>
  <c r="GO141" i="26"/>
  <c r="GO185" i="26" s="1"/>
  <c r="DC226" i="26" s="1"/>
  <c r="GW141" i="26"/>
  <c r="GW185" i="26" s="1"/>
  <c r="S143" i="26"/>
  <c r="AB143" i="26"/>
  <c r="AJ143" i="26"/>
  <c r="AJ187" i="26" s="1"/>
  <c r="AZ143" i="26"/>
  <c r="AZ187" i="26" s="1"/>
  <c r="BH143" i="26"/>
  <c r="BH187" i="26" s="1"/>
  <c r="BZ143" i="26"/>
  <c r="BZ187" i="26" s="1"/>
  <c r="EZ143" i="26"/>
  <c r="FH143" i="26"/>
  <c r="FH187" i="26" s="1"/>
  <c r="GF143" i="26"/>
  <c r="GF187" i="26" s="1"/>
  <c r="GV143" i="26"/>
  <c r="GV187" i="26" s="1"/>
  <c r="CO144" i="26"/>
  <c r="CO188" i="26" s="1"/>
  <c r="CY144" i="26"/>
  <c r="CY188" i="26" s="1"/>
  <c r="DG144" i="26"/>
  <c r="DG188" i="26" s="1"/>
  <c r="DO144" i="26"/>
  <c r="DO188" i="26" s="1"/>
  <c r="DW144" i="26"/>
  <c r="DW188" i="26" s="1"/>
  <c r="EE144" i="26"/>
  <c r="EE188" i="26" s="1"/>
  <c r="CI229" i="26" s="1"/>
  <c r="EO144" i="26"/>
  <c r="EY144" i="26"/>
  <c r="FG144" i="26"/>
  <c r="FG188" i="26" s="1"/>
  <c r="CL229" i="26" s="1"/>
  <c r="FO144" i="26"/>
  <c r="FO188" i="26" s="1"/>
  <c r="FW144" i="26"/>
  <c r="FW188" i="26" s="1"/>
  <c r="GU144" i="26"/>
  <c r="GU188" i="26" s="1"/>
  <c r="HC144" i="26"/>
  <c r="HC188" i="26" s="1"/>
  <c r="ES145" i="26"/>
  <c r="FA145" i="26"/>
  <c r="FI145" i="26"/>
  <c r="FI189" i="26" s="1"/>
  <c r="CM230" i="26" s="1"/>
  <c r="FQ145" i="26"/>
  <c r="FQ189" i="26" s="1"/>
  <c r="CQ230" i="26" s="1"/>
  <c r="FY145" i="26"/>
  <c r="FY189" i="26" s="1"/>
  <c r="CU230" i="26" s="1"/>
  <c r="GO145" i="26"/>
  <c r="GO189" i="26" s="1"/>
  <c r="GW145" i="26"/>
  <c r="GW189" i="26" s="1"/>
  <c r="HE145" i="26"/>
  <c r="HE189" i="26" s="1"/>
  <c r="CL146" i="26"/>
  <c r="CL190" i="26" s="1"/>
  <c r="CU146" i="26"/>
  <c r="CU190" i="26" s="1"/>
  <c r="BQ231" i="26" s="1"/>
  <c r="DD146" i="26"/>
  <c r="DD190" i="26" s="1"/>
  <c r="DL146" i="26"/>
  <c r="DL190" i="26" s="1"/>
  <c r="DT146" i="26"/>
  <c r="DT190" i="26" s="1"/>
  <c r="EB146" i="26"/>
  <c r="EB190" i="26" s="1"/>
  <c r="EK146" i="26"/>
  <c r="EV146" i="26"/>
  <c r="FD146" i="26"/>
  <c r="FL146" i="26"/>
  <c r="FL190" i="26" s="1"/>
  <c r="FT146" i="26"/>
  <c r="FT190" i="26" s="1"/>
  <c r="GB146" i="26"/>
  <c r="GB190" i="26" s="1"/>
  <c r="DQ149" i="26"/>
  <c r="DQ193" i="26" s="1"/>
  <c r="CB234" i="26" s="1"/>
  <c r="ES149" i="26"/>
  <c r="FA149" i="26"/>
  <c r="FI149" i="26"/>
  <c r="FI193" i="26" s="1"/>
  <c r="CM234" i="26" s="1"/>
  <c r="Z150" i="26"/>
  <c r="ET151" i="26"/>
  <c r="FB151" i="26"/>
  <c r="FJ151" i="26"/>
  <c r="FJ195" i="26" s="1"/>
  <c r="P152" i="26"/>
  <c r="AD152" i="26"/>
  <c r="BL152" i="26"/>
  <c r="BL196" i="26" s="1"/>
  <c r="EI140" i="26"/>
  <c r="EM132" i="26"/>
  <c r="EW132" i="26"/>
  <c r="GC132" i="26"/>
  <c r="GC176" i="26" s="1"/>
  <c r="GK132" i="26"/>
  <c r="GK176" i="26" s="1"/>
  <c r="DL133" i="26"/>
  <c r="DL177" i="26" s="1"/>
  <c r="EK133" i="26"/>
  <c r="EV133" i="26"/>
  <c r="FD133" i="26"/>
  <c r="GB133" i="26"/>
  <c r="GB177" i="26" s="1"/>
  <c r="GJ133" i="26"/>
  <c r="GJ177" i="26" s="1"/>
  <c r="O134" i="26"/>
  <c r="AE134" i="26"/>
  <c r="EA134" i="26"/>
  <c r="EA178" i="26" s="1"/>
  <c r="CO136" i="26"/>
  <c r="CO180" i="26" s="1"/>
  <c r="DO136" i="26"/>
  <c r="DO180" i="26" s="1"/>
  <c r="DW136" i="26"/>
  <c r="DW180" i="26" s="1"/>
  <c r="EO136" i="26"/>
  <c r="EY136" i="26"/>
  <c r="FG136" i="26"/>
  <c r="FG180" i="26" s="1"/>
  <c r="CL221" i="26" s="1"/>
  <c r="FO136" i="26"/>
  <c r="FO180" i="26" s="1"/>
  <c r="GE136" i="26"/>
  <c r="GE180" i="26" s="1"/>
  <c r="GM136" i="26"/>
  <c r="GM180" i="26" s="1"/>
  <c r="EN137" i="26"/>
  <c r="EX137" i="26"/>
  <c r="FF137" i="26"/>
  <c r="FF181" i="26" s="1"/>
  <c r="GT137" i="26"/>
  <c r="GT181" i="26" s="1"/>
  <c r="DM138" i="26"/>
  <c r="DM182" i="26" s="1"/>
  <c r="BZ223" i="26" s="1"/>
  <c r="EM138" i="26"/>
  <c r="EW138" i="26"/>
  <c r="FE138" i="26"/>
  <c r="FE182" i="26" s="1"/>
  <c r="FM138" i="26"/>
  <c r="FM182" i="26" s="1"/>
  <c r="GC138" i="26"/>
  <c r="GC182" i="26" s="1"/>
  <c r="CW223" i="26" s="1"/>
  <c r="GK138" i="26"/>
  <c r="GK182" i="26" s="1"/>
  <c r="FD139" i="26"/>
  <c r="CK140" i="26"/>
  <c r="CK184" i="26" s="1"/>
  <c r="CT140" i="26"/>
  <c r="CT184" i="26" s="1"/>
  <c r="DK140" i="26"/>
  <c r="DK184" i="26" s="1"/>
  <c r="BY225" i="26" s="1"/>
  <c r="EA140" i="26"/>
  <c r="EA184" i="26" s="1"/>
  <c r="CG225" i="26" s="1"/>
  <c r="EU140" i="26"/>
  <c r="FC140" i="26"/>
  <c r="FK140" i="26"/>
  <c r="FK184" i="26" s="1"/>
  <c r="FS140" i="26"/>
  <c r="FS184" i="26" s="1"/>
  <c r="GI140" i="26"/>
  <c r="GI184" i="26" s="1"/>
  <c r="GY140" i="26"/>
  <c r="GY184" i="26" s="1"/>
  <c r="G226" i="26"/>
  <c r="D226" i="26"/>
  <c r="N141" i="26"/>
  <c r="V141" i="26"/>
  <c r="AD141" i="26"/>
  <c r="AL141" i="26"/>
  <c r="AL185" i="26" s="1"/>
  <c r="AT141" i="26"/>
  <c r="AT185" i="26" s="1"/>
  <c r="BB141" i="26"/>
  <c r="BB185" i="26" s="1"/>
  <c r="BL141" i="26"/>
  <c r="BL185" i="26" s="1"/>
  <c r="CJ141" i="26"/>
  <c r="CJ185" i="26" s="1"/>
  <c r="DR141" i="26"/>
  <c r="DR185" i="26" s="1"/>
  <c r="DZ141" i="26"/>
  <c r="DZ185" i="26" s="1"/>
  <c r="EH141" i="26"/>
  <c r="EH185" i="26" s="1"/>
  <c r="ET141" i="26"/>
  <c r="FB141" i="26"/>
  <c r="FJ141" i="26"/>
  <c r="FJ185" i="26" s="1"/>
  <c r="FR141" i="26"/>
  <c r="FR185" i="26" s="1"/>
  <c r="FZ141" i="26"/>
  <c r="FZ185" i="26" s="1"/>
  <c r="GX141" i="26"/>
  <c r="GX185" i="26" s="1"/>
  <c r="T143" i="26"/>
  <c r="AC143" i="26"/>
  <c r="AK143" i="26"/>
  <c r="AK187" i="26" s="1"/>
  <c r="BS143" i="26"/>
  <c r="BS187" i="26" s="1"/>
  <c r="AZ228" i="26" s="1"/>
  <c r="ES143" i="26"/>
  <c r="FA143" i="26"/>
  <c r="FI143" i="26"/>
  <c r="FI187" i="26" s="1"/>
  <c r="CM228" i="26" s="1"/>
  <c r="GW143" i="26"/>
  <c r="GW187" i="26" s="1"/>
  <c r="DG228" i="26" s="1"/>
  <c r="CP144" i="26"/>
  <c r="CZ144" i="26"/>
  <c r="CZ188" i="26" s="1"/>
  <c r="DH144" i="26"/>
  <c r="DH188" i="26" s="1"/>
  <c r="DP144" i="26"/>
  <c r="DP188" i="26" s="1"/>
  <c r="DX144" i="26"/>
  <c r="DX188" i="26" s="1"/>
  <c r="EF144" i="26"/>
  <c r="EF188" i="26" s="1"/>
  <c r="EQ144" i="26"/>
  <c r="EZ144" i="26"/>
  <c r="FH144" i="26"/>
  <c r="FH188" i="26" s="1"/>
  <c r="FP144" i="26"/>
  <c r="FP188" i="26" s="1"/>
  <c r="FX144" i="26"/>
  <c r="FX188" i="26" s="1"/>
  <c r="GF144" i="26"/>
  <c r="GF188" i="26" s="1"/>
  <c r="GN144" i="26"/>
  <c r="GN188" i="26" s="1"/>
  <c r="GV144" i="26"/>
  <c r="GV188" i="26" s="1"/>
  <c r="HD144" i="26"/>
  <c r="HD188" i="26" s="1"/>
  <c r="ET145" i="26"/>
  <c r="FB145" i="26"/>
  <c r="FR145" i="26"/>
  <c r="FR189" i="26" s="1"/>
  <c r="GP145" i="26"/>
  <c r="GP189" i="26" s="1"/>
  <c r="GX145" i="26"/>
  <c r="GX189" i="26" s="1"/>
  <c r="HF145" i="26"/>
  <c r="HF189" i="26" s="1"/>
  <c r="CM146" i="26"/>
  <c r="CM190" i="26" s="1"/>
  <c r="BM231" i="26" s="1"/>
  <c r="CV146" i="26"/>
  <c r="CV190" i="26" s="1"/>
  <c r="DE146" i="26"/>
  <c r="DE190" i="26" s="1"/>
  <c r="DM146" i="26"/>
  <c r="DM190" i="26" s="1"/>
  <c r="DU146" i="26"/>
  <c r="DU190" i="26" s="1"/>
  <c r="EC146" i="26"/>
  <c r="EC190" i="26" s="1"/>
  <c r="CH231" i="26" s="1"/>
  <c r="EW146" i="26"/>
  <c r="FE146" i="26"/>
  <c r="FE190" i="26" s="1"/>
  <c r="CK231" i="26" s="1"/>
  <c r="FM146" i="26"/>
  <c r="FM190" i="26" s="1"/>
  <c r="CO231" i="26" s="1"/>
  <c r="FU146" i="26"/>
  <c r="FU190" i="26" s="1"/>
  <c r="CS231" i="26" s="1"/>
  <c r="J106" i="26"/>
  <c r="J147" i="26" s="1"/>
  <c r="FG147" i="26" s="1"/>
  <c r="FG191" i="26" s="1"/>
  <c r="CL232" i="26" s="1"/>
  <c r="GF147" i="26"/>
  <c r="GF191" i="26" s="1"/>
  <c r="DR149" i="26"/>
  <c r="DR193" i="26" s="1"/>
  <c r="DZ149" i="26"/>
  <c r="DZ193" i="26" s="1"/>
  <c r="ET149" i="26"/>
  <c r="FB149" i="26"/>
  <c r="FJ149" i="26"/>
  <c r="FJ193" i="26" s="1"/>
  <c r="FZ149" i="26"/>
  <c r="FZ193" i="26" s="1"/>
  <c r="N150" i="26"/>
  <c r="AA150" i="26"/>
  <c r="EI151" i="26"/>
  <c r="EU151" i="26"/>
  <c r="FC151" i="26"/>
  <c r="FK151" i="26"/>
  <c r="FK195" i="26" s="1"/>
  <c r="CN236" i="26" s="1"/>
  <c r="D237" i="26"/>
  <c r="G237" i="26"/>
  <c r="R152" i="26"/>
  <c r="AE152" i="26"/>
  <c r="D238" i="26"/>
  <c r="G238" i="26"/>
  <c r="GZ153" i="26"/>
  <c r="GZ197" i="26" s="1"/>
  <c r="EI154" i="26"/>
  <c r="EU154" i="26"/>
  <c r="FC154" i="26"/>
  <c r="GI154" i="26"/>
  <c r="GI198" i="26" s="1"/>
  <c r="GQ154" i="26"/>
  <c r="GQ198" i="26" s="1"/>
  <c r="GY154" i="26"/>
  <c r="GY198" i="26" s="1"/>
  <c r="D240" i="26"/>
  <c r="G240" i="26"/>
  <c r="EO157" i="26"/>
  <c r="K116" i="26"/>
  <c r="K157" i="26" s="1"/>
  <c r="EY157" i="26"/>
  <c r="K118" i="26"/>
  <c r="K159" i="26" s="1"/>
  <c r="K121" i="26"/>
  <c r="K162" i="26" s="1"/>
  <c r="BS171" i="26"/>
  <c r="BY128" i="26"/>
  <c r="EO129" i="26"/>
  <c r="EY129" i="26"/>
  <c r="GN129" i="26"/>
  <c r="GN173" i="26" s="1"/>
  <c r="EO130" i="26"/>
  <c r="EY130" i="26"/>
  <c r="GM130" i="26"/>
  <c r="GM174" i="26" s="1"/>
  <c r="DB215" i="26" s="1"/>
  <c r="EO131" i="26"/>
  <c r="EY131" i="26"/>
  <c r="GM131" i="26"/>
  <c r="GM175" i="26" s="1"/>
  <c r="DB216" i="26" s="1"/>
  <c r="EN132" i="26"/>
  <c r="GD132" i="26"/>
  <c r="GD176" i="26" s="1"/>
  <c r="DM133" i="26"/>
  <c r="DM177" i="26" s="1"/>
  <c r="EM133" i="26"/>
  <c r="EW133" i="26"/>
  <c r="GC133" i="26"/>
  <c r="GC177" i="26" s="1"/>
  <c r="GK133" i="26"/>
  <c r="GK177" i="26" s="1"/>
  <c r="DA218" i="26" s="1"/>
  <c r="P134" i="26"/>
  <c r="X134" i="26"/>
  <c r="AF134" i="26"/>
  <c r="AN134" i="26"/>
  <c r="AN178" i="26" s="1"/>
  <c r="BD134" i="26"/>
  <c r="BD178" i="26" s="1"/>
  <c r="BN134" i="26"/>
  <c r="BN178" i="26" s="1"/>
  <c r="CP136" i="26"/>
  <c r="DP136" i="26"/>
  <c r="DP180" i="26" s="1"/>
  <c r="DX136" i="26"/>
  <c r="DX180" i="26" s="1"/>
  <c r="EF136" i="26"/>
  <c r="EF180" i="26" s="1"/>
  <c r="EQ136" i="26"/>
  <c r="EZ136" i="26"/>
  <c r="FH136" i="26"/>
  <c r="FH180" i="26" s="1"/>
  <c r="FP136" i="26"/>
  <c r="FP180" i="26" s="1"/>
  <c r="FX136" i="26"/>
  <c r="FX180" i="26" s="1"/>
  <c r="GF136" i="26"/>
  <c r="GF180" i="26" s="1"/>
  <c r="GN136" i="26"/>
  <c r="GN180" i="26" s="1"/>
  <c r="GV136" i="26"/>
  <c r="GV180" i="26" s="1"/>
  <c r="J96" i="26"/>
  <c r="J137" i="26" s="1"/>
  <c r="EM137" i="26" s="1"/>
  <c r="EO137" i="26"/>
  <c r="EY137" i="26"/>
  <c r="FG137" i="26"/>
  <c r="FG181" i="26" s="1"/>
  <c r="DF138" i="26"/>
  <c r="DF182" i="26" s="1"/>
  <c r="EN138" i="26"/>
  <c r="EX138" i="26"/>
  <c r="FF138" i="26"/>
  <c r="FF182" i="26" s="1"/>
  <c r="FN138" i="26"/>
  <c r="FN182" i="26" s="1"/>
  <c r="FV138" i="26"/>
  <c r="FV182" i="26" s="1"/>
  <c r="GD138" i="26"/>
  <c r="GD182" i="26" s="1"/>
  <c r="GL138" i="26"/>
  <c r="GL182" i="26" s="1"/>
  <c r="CL140" i="26"/>
  <c r="CL184" i="26" s="1"/>
  <c r="CU140" i="26"/>
  <c r="CU184" i="26" s="1"/>
  <c r="DD140" i="26"/>
  <c r="DD184" i="26" s="1"/>
  <c r="DL140" i="26"/>
  <c r="DL184" i="26" s="1"/>
  <c r="DT140" i="26"/>
  <c r="DT184" i="26" s="1"/>
  <c r="EB140" i="26"/>
  <c r="EB184" i="26" s="1"/>
  <c r="EK140" i="26"/>
  <c r="EV140" i="26"/>
  <c r="FD140" i="26"/>
  <c r="FL140" i="26"/>
  <c r="FL184" i="26" s="1"/>
  <c r="FT140" i="26"/>
  <c r="FT184" i="26" s="1"/>
  <c r="GB140" i="26"/>
  <c r="GB184" i="26" s="1"/>
  <c r="GJ140" i="26"/>
  <c r="GJ184" i="26" s="1"/>
  <c r="GR140" i="26"/>
  <c r="GR184" i="26" s="1"/>
  <c r="GZ140" i="26"/>
  <c r="GZ184" i="26" s="1"/>
  <c r="O141" i="26"/>
  <c r="W141" i="26"/>
  <c r="AE141" i="26"/>
  <c r="AM141" i="26"/>
  <c r="AM185" i="26" s="1"/>
  <c r="AU141" i="26"/>
  <c r="AU185" i="26" s="1"/>
  <c r="AN226" i="26" s="1"/>
  <c r="BM141" i="26"/>
  <c r="BM185" i="26" s="1"/>
  <c r="CK141" i="26"/>
  <c r="CK185" i="26" s="1"/>
  <c r="DC141" i="26"/>
  <c r="DC185" i="26" s="1"/>
  <c r="DK141" i="26"/>
  <c r="DK185" i="26" s="1"/>
  <c r="BY226" i="26" s="1"/>
  <c r="DS141" i="26"/>
  <c r="DS185" i="26" s="1"/>
  <c r="CC226" i="26" s="1"/>
  <c r="EA141" i="26"/>
  <c r="EA185" i="26" s="1"/>
  <c r="EI141" i="26"/>
  <c r="EU141" i="26"/>
  <c r="FC141" i="26"/>
  <c r="FK141" i="26"/>
  <c r="FK185" i="26" s="1"/>
  <c r="FS141" i="26"/>
  <c r="FS185" i="26" s="1"/>
  <c r="CR226" i="26" s="1"/>
  <c r="GA141" i="26"/>
  <c r="GA185" i="26" s="1"/>
  <c r="CV226" i="26" s="1"/>
  <c r="GI141" i="26"/>
  <c r="GI185" i="26" s="1"/>
  <c r="CZ226" i="26" s="1"/>
  <c r="G227" i="26"/>
  <c r="D227" i="26"/>
  <c r="FB142" i="26"/>
  <c r="M143" i="26"/>
  <c r="U143" i="26"/>
  <c r="AD143" i="26"/>
  <c r="AL143" i="26"/>
  <c r="AL187" i="26" s="1"/>
  <c r="BL143" i="26"/>
  <c r="BL187" i="26" s="1"/>
  <c r="BT143" i="26"/>
  <c r="BT187" i="26" s="1"/>
  <c r="CB143" i="26"/>
  <c r="CB187" i="26" s="1"/>
  <c r="DZ143" i="26"/>
  <c r="DZ187" i="26" s="1"/>
  <c r="ET143" i="26"/>
  <c r="FB143" i="26"/>
  <c r="FJ143" i="26"/>
  <c r="FJ187" i="26" s="1"/>
  <c r="CI144" i="26"/>
  <c r="CI188" i="26" s="1"/>
  <c r="CR144" i="26"/>
  <c r="CR188" i="26" s="1"/>
  <c r="DA144" i="26"/>
  <c r="DA188" i="26" s="1"/>
  <c r="DI144" i="26"/>
  <c r="DI188" i="26" s="1"/>
  <c r="DQ144" i="26"/>
  <c r="DQ188" i="26" s="1"/>
  <c r="CB229" i="26" s="1"/>
  <c r="DY144" i="26"/>
  <c r="DY188" i="26" s="1"/>
  <c r="EG144" i="26"/>
  <c r="EG188" i="26" s="1"/>
  <c r="CJ229" i="26" s="1"/>
  <c r="ES144" i="26"/>
  <c r="FA144" i="26"/>
  <c r="FI144" i="26"/>
  <c r="FI188" i="26" s="1"/>
  <c r="CM229" i="26" s="1"/>
  <c r="FQ144" i="26"/>
  <c r="FQ188" i="26" s="1"/>
  <c r="FY144" i="26"/>
  <c r="FY188" i="26" s="1"/>
  <c r="GO144" i="26"/>
  <c r="GO188" i="26" s="1"/>
  <c r="DC229" i="26" s="1"/>
  <c r="GW144" i="26"/>
  <c r="GW188" i="26" s="1"/>
  <c r="HE144" i="26"/>
  <c r="HE188" i="26" s="1"/>
  <c r="DK229" i="26" s="1"/>
  <c r="EI145" i="26"/>
  <c r="EU145" i="26"/>
  <c r="FS145" i="26"/>
  <c r="FS189" i="26" s="1"/>
  <c r="CR230" i="26" s="1"/>
  <c r="GA145" i="26"/>
  <c r="GA189" i="26" s="1"/>
  <c r="GQ145" i="26"/>
  <c r="GQ189" i="26" s="1"/>
  <c r="GY145" i="26"/>
  <c r="GY189" i="26" s="1"/>
  <c r="DH230" i="26" s="1"/>
  <c r="D231" i="26"/>
  <c r="G231" i="26"/>
  <c r="CN146" i="26"/>
  <c r="CN190" i="26" s="1"/>
  <c r="CW146" i="26"/>
  <c r="CW190" i="26" s="1"/>
  <c r="DF146" i="26"/>
  <c r="DF190" i="26" s="1"/>
  <c r="DN146" i="26"/>
  <c r="DN190" i="26" s="1"/>
  <c r="DV146" i="26"/>
  <c r="DV190" i="26" s="1"/>
  <c r="ED146" i="26"/>
  <c r="ED190" i="26" s="1"/>
  <c r="EN146" i="26"/>
  <c r="EX146" i="26"/>
  <c r="FF146" i="26"/>
  <c r="FF190" i="26" s="1"/>
  <c r="FN146" i="26"/>
  <c r="FN190" i="26" s="1"/>
  <c r="GD146" i="26"/>
  <c r="GD190" i="26" s="1"/>
  <c r="GL146" i="26"/>
  <c r="GL190" i="26" s="1"/>
  <c r="ES147" i="26"/>
  <c r="FA147" i="26"/>
  <c r="DX148" i="26"/>
  <c r="DX192" i="26" s="1"/>
  <c r="GN148" i="26"/>
  <c r="GN192" i="26" s="1"/>
  <c r="DC149" i="26"/>
  <c r="DC193" i="26" s="1"/>
  <c r="BU234" i="26" s="1"/>
  <c r="DK149" i="26"/>
  <c r="DK193" i="26" s="1"/>
  <c r="DS149" i="26"/>
  <c r="DS193" i="26" s="1"/>
  <c r="EI149" i="26"/>
  <c r="EU149" i="26"/>
  <c r="FC149" i="26"/>
  <c r="FK149" i="26"/>
  <c r="FK193" i="26" s="1"/>
  <c r="GA149" i="26"/>
  <c r="GA193" i="26" s="1"/>
  <c r="D235" i="26"/>
  <c r="G235" i="26"/>
  <c r="P150" i="26"/>
  <c r="AB150" i="26"/>
  <c r="EK151" i="26"/>
  <c r="EV151" i="26"/>
  <c r="FD151" i="26"/>
  <c r="GJ151" i="26"/>
  <c r="GJ195" i="26" s="1"/>
  <c r="T152" i="26"/>
  <c r="AF152" i="26"/>
  <c r="EK154" i="26"/>
  <c r="EV154" i="26"/>
  <c r="FD154" i="26"/>
  <c r="FL154" i="26"/>
  <c r="FL198" i="26" s="1"/>
  <c r="GJ154" i="26"/>
  <c r="GJ198" i="26" s="1"/>
  <c r="GR154" i="26"/>
  <c r="GR198" i="26" s="1"/>
  <c r="K115" i="26"/>
  <c r="K156" i="26" s="1"/>
  <c r="EN156" i="26" s="1"/>
  <c r="J115" i="26"/>
  <c r="J156" i="26" s="1"/>
  <c r="FD156" i="26" s="1"/>
  <c r="EV156" i="26"/>
  <c r="EZ157" i="26"/>
  <c r="CI136" i="26"/>
  <c r="CI180" i="26" s="1"/>
  <c r="BK221" i="26" s="1"/>
  <c r="CR136" i="26"/>
  <c r="CR180" i="26" s="1"/>
  <c r="DQ136" i="26"/>
  <c r="DQ180" i="26" s="1"/>
  <c r="DY136" i="26"/>
  <c r="DY180" i="26" s="1"/>
  <c r="EG136" i="26"/>
  <c r="EG180" i="26" s="1"/>
  <c r="ES136" i="26"/>
  <c r="FI136" i="26"/>
  <c r="FI180" i="26" s="1"/>
  <c r="FQ136" i="26"/>
  <c r="FQ180" i="26" s="1"/>
  <c r="FY136" i="26"/>
  <c r="FY180" i="26" s="1"/>
  <c r="CU221" i="26" s="1"/>
  <c r="GO136" i="26"/>
  <c r="GO180" i="26" s="1"/>
  <c r="GW136" i="26"/>
  <c r="GW180" i="26" s="1"/>
  <c r="EQ137" i="26"/>
  <c r="EZ137" i="26"/>
  <c r="FH137" i="26"/>
  <c r="FH181" i="26" s="1"/>
  <c r="GF137" i="26"/>
  <c r="GF181" i="26" s="1"/>
  <c r="GN137" i="26"/>
  <c r="GN181" i="26" s="1"/>
  <c r="EO138" i="26"/>
  <c r="EY138" i="26"/>
  <c r="FG138" i="26"/>
  <c r="FG182" i="26" s="1"/>
  <c r="FO138" i="26"/>
  <c r="FO182" i="26" s="1"/>
  <c r="FW138" i="26"/>
  <c r="FW182" i="26" s="1"/>
  <c r="GE138" i="26"/>
  <c r="GE182" i="26" s="1"/>
  <c r="GM138" i="26"/>
  <c r="GM182" i="26" s="1"/>
  <c r="GD139" i="26"/>
  <c r="GD183" i="26" s="1"/>
  <c r="CM140" i="26"/>
  <c r="CM184" i="26" s="1"/>
  <c r="CV140" i="26"/>
  <c r="CV184" i="26" s="1"/>
  <c r="DE140" i="26"/>
  <c r="DE184" i="26" s="1"/>
  <c r="DM140" i="26"/>
  <c r="DM184" i="26" s="1"/>
  <c r="DU140" i="26"/>
  <c r="DU184" i="26" s="1"/>
  <c r="CD225" i="26" s="1"/>
  <c r="EC140" i="26"/>
  <c r="EC184" i="26" s="1"/>
  <c r="EM140" i="26"/>
  <c r="EW140" i="26"/>
  <c r="FE140" i="26"/>
  <c r="FE184" i="26" s="1"/>
  <c r="FU140" i="26"/>
  <c r="FU184" i="26" s="1"/>
  <c r="GS140" i="26"/>
  <c r="GS184" i="26" s="1"/>
  <c r="HA140" i="26"/>
  <c r="HA184" i="26" s="1"/>
  <c r="DI225" i="26" s="1"/>
  <c r="P141" i="26"/>
  <c r="X141" i="26"/>
  <c r="AF141" i="26"/>
  <c r="AN141" i="26"/>
  <c r="AN185" i="26" s="1"/>
  <c r="BD141" i="26"/>
  <c r="BD185" i="26" s="1"/>
  <c r="BN141" i="26"/>
  <c r="BN185" i="26" s="1"/>
  <c r="CL141" i="26"/>
  <c r="CL185" i="26" s="1"/>
  <c r="CU141" i="26"/>
  <c r="CU185" i="26" s="1"/>
  <c r="DD141" i="26"/>
  <c r="DD185" i="26" s="1"/>
  <c r="DL141" i="26"/>
  <c r="DL185" i="26" s="1"/>
  <c r="DT141" i="26"/>
  <c r="DT185" i="26" s="1"/>
  <c r="EB141" i="26"/>
  <c r="EB185" i="26" s="1"/>
  <c r="EK141" i="26"/>
  <c r="EV141" i="26"/>
  <c r="FD141" i="26"/>
  <c r="FL141" i="26"/>
  <c r="FL185" i="26" s="1"/>
  <c r="GB141" i="26"/>
  <c r="GB185" i="26" s="1"/>
  <c r="GJ141" i="26"/>
  <c r="GJ185" i="26" s="1"/>
  <c r="EI142" i="26"/>
  <c r="G228" i="26"/>
  <c r="D228" i="26"/>
  <c r="N143" i="26"/>
  <c r="V143" i="26"/>
  <c r="AE143" i="26"/>
  <c r="BC143" i="26"/>
  <c r="BC187" i="26" s="1"/>
  <c r="AR228" i="26" s="1"/>
  <c r="BU143" i="26"/>
  <c r="BU187" i="26" s="1"/>
  <c r="DC143" i="26"/>
  <c r="DC187" i="26" s="1"/>
  <c r="EI143" i="26"/>
  <c r="EU143" i="26"/>
  <c r="FC143" i="26"/>
  <c r="GA143" i="26"/>
  <c r="GA187" i="26" s="1"/>
  <c r="CV228" i="26" s="1"/>
  <c r="GQ143" i="26"/>
  <c r="GQ187" i="26" s="1"/>
  <c r="GY143" i="26"/>
  <c r="GY187" i="26" s="1"/>
  <c r="G229" i="26"/>
  <c r="D229" i="26"/>
  <c r="CJ144" i="26"/>
  <c r="CJ188" i="26" s="1"/>
  <c r="CS144" i="26"/>
  <c r="CS188" i="26" s="1"/>
  <c r="DB144" i="26"/>
  <c r="DB188" i="26" s="1"/>
  <c r="DJ144" i="26"/>
  <c r="DJ188" i="26" s="1"/>
  <c r="DR144" i="26"/>
  <c r="DR188" i="26" s="1"/>
  <c r="DZ144" i="26"/>
  <c r="DZ188" i="26" s="1"/>
  <c r="EH144" i="26"/>
  <c r="EH188" i="26" s="1"/>
  <c r="ET144" i="26"/>
  <c r="FB144" i="26"/>
  <c r="FJ144" i="26"/>
  <c r="FJ188" i="26" s="1"/>
  <c r="FR144" i="26"/>
  <c r="FR188" i="26" s="1"/>
  <c r="FZ144" i="26"/>
  <c r="FZ188" i="26" s="1"/>
  <c r="GP144" i="26"/>
  <c r="GP188" i="26" s="1"/>
  <c r="GX144" i="26"/>
  <c r="GX188" i="26" s="1"/>
  <c r="HF144" i="26"/>
  <c r="HF188" i="26" s="1"/>
  <c r="EK145" i="26"/>
  <c r="EV145" i="26"/>
  <c r="FD145" i="26"/>
  <c r="FT145" i="26"/>
  <c r="FT189" i="26" s="1"/>
  <c r="GB145" i="26"/>
  <c r="GB189" i="26" s="1"/>
  <c r="GJ145" i="26"/>
  <c r="GJ189" i="26" s="1"/>
  <c r="GR145" i="26"/>
  <c r="GR189" i="26" s="1"/>
  <c r="GZ145" i="26"/>
  <c r="GZ189" i="26" s="1"/>
  <c r="CO146" i="26"/>
  <c r="CO190" i="26" s="1"/>
  <c r="CY146" i="26"/>
  <c r="CY190" i="26" s="1"/>
  <c r="BS231" i="26" s="1"/>
  <c r="DO146" i="26"/>
  <c r="DO190" i="26" s="1"/>
  <c r="DW146" i="26"/>
  <c r="DW190" i="26" s="1"/>
  <c r="CE231" i="26" s="1"/>
  <c r="EE146" i="26"/>
  <c r="EE190" i="26" s="1"/>
  <c r="EO146" i="26"/>
  <c r="EY146" i="26"/>
  <c r="FG146" i="26"/>
  <c r="FG190" i="26" s="1"/>
  <c r="FO146" i="26"/>
  <c r="FO190" i="26" s="1"/>
  <c r="FW146" i="26"/>
  <c r="FW190" i="26" s="1"/>
  <c r="CT231" i="26" s="1"/>
  <c r="GU146" i="26"/>
  <c r="GU190" i="26" s="1"/>
  <c r="DF231" i="26" s="1"/>
  <c r="HC146" i="26"/>
  <c r="HC190" i="26" s="1"/>
  <c r="DJ231" i="26" s="1"/>
  <c r="ET147" i="26"/>
  <c r="FJ147" i="26"/>
  <c r="FJ191" i="26" s="1"/>
  <c r="DA148" i="26"/>
  <c r="DA192" i="26" s="1"/>
  <c r="FY148" i="26"/>
  <c r="FY192" i="26" s="1"/>
  <c r="DD149" i="26"/>
  <c r="DD193" i="26" s="1"/>
  <c r="DL149" i="26"/>
  <c r="DL193" i="26" s="1"/>
  <c r="DT149" i="26"/>
  <c r="DT193" i="26" s="1"/>
  <c r="EK149" i="26"/>
  <c r="EV149" i="26"/>
  <c r="FD149" i="26"/>
  <c r="FL149" i="26"/>
  <c r="FL193" i="26" s="1"/>
  <c r="GB149" i="26"/>
  <c r="GB193" i="26" s="1"/>
  <c r="R150" i="26"/>
  <c r="AC150" i="26"/>
  <c r="EM151" i="26"/>
  <c r="EW151" i="26"/>
  <c r="FE151" i="26"/>
  <c r="FE195" i="26" s="1"/>
  <c r="FM151" i="26"/>
  <c r="FM195" i="26" s="1"/>
  <c r="EN153" i="26"/>
  <c r="EX153" i="26"/>
  <c r="GD153" i="26"/>
  <c r="GD197" i="26" s="1"/>
  <c r="GL153" i="26"/>
  <c r="GL197" i="26" s="1"/>
  <c r="GT153" i="26"/>
  <c r="GT197" i="26" s="1"/>
  <c r="HB153" i="26"/>
  <c r="HB197" i="26" s="1"/>
  <c r="EM154" i="26"/>
  <c r="EW154" i="26"/>
  <c r="GK154" i="26"/>
  <c r="GK198" i="26" s="1"/>
  <c r="GS154" i="26"/>
  <c r="GS198" i="26" s="1"/>
  <c r="DE239" i="26" s="1"/>
  <c r="HA154" i="26"/>
  <c r="HA198" i="26" s="1"/>
  <c r="DI239" i="26" s="1"/>
  <c r="ES157" i="26"/>
  <c r="FA157" i="26"/>
  <c r="ET165" i="26"/>
  <c r="FB165" i="26"/>
  <c r="BK171" i="26"/>
  <c r="BQ128" i="26"/>
  <c r="GO137" i="26"/>
  <c r="GO181" i="26" s="1"/>
  <c r="DC222" i="26" s="1"/>
  <c r="GW137" i="26"/>
  <c r="GW181" i="26" s="1"/>
  <c r="EQ138" i="26"/>
  <c r="FH138" i="26"/>
  <c r="FH182" i="26" s="1"/>
  <c r="FP138" i="26"/>
  <c r="FP182" i="26" s="1"/>
  <c r="FX138" i="26"/>
  <c r="FX182" i="26" s="1"/>
  <c r="GF138" i="26"/>
  <c r="GF182" i="26" s="1"/>
  <c r="GN138" i="26"/>
  <c r="GN182" i="26" s="1"/>
  <c r="J98" i="26"/>
  <c r="J139" i="26" s="1"/>
  <c r="DM139" i="26" s="1"/>
  <c r="DM183" i="26" s="1"/>
  <c r="BZ224" i="26" s="1"/>
  <c r="BQ265" i="26" s="1"/>
  <c r="EO139" i="26"/>
  <c r="CN140" i="26"/>
  <c r="CN184" i="26" s="1"/>
  <c r="CW140" i="26"/>
  <c r="CW184" i="26" s="1"/>
  <c r="DF140" i="26"/>
  <c r="DF184" i="26" s="1"/>
  <c r="DN140" i="26"/>
  <c r="DN184" i="26" s="1"/>
  <c r="DV140" i="26"/>
  <c r="DV184" i="26" s="1"/>
  <c r="ED140" i="26"/>
  <c r="ED184" i="26" s="1"/>
  <c r="EN140" i="26"/>
  <c r="EX140" i="26"/>
  <c r="FF140" i="26"/>
  <c r="FF184" i="26" s="1"/>
  <c r="FN140" i="26"/>
  <c r="FN184" i="26" s="1"/>
  <c r="FV140" i="26"/>
  <c r="FV184" i="26" s="1"/>
  <c r="GD140" i="26"/>
  <c r="GD184" i="26" s="1"/>
  <c r="GL140" i="26"/>
  <c r="GL184" i="26" s="1"/>
  <c r="GT140" i="26"/>
  <c r="GT184" i="26" s="1"/>
  <c r="HB140" i="26"/>
  <c r="HB184" i="26" s="1"/>
  <c r="Q141" i="26"/>
  <c r="Y141" i="26"/>
  <c r="AG141" i="26"/>
  <c r="AG185" i="26" s="1"/>
  <c r="AO141" i="26"/>
  <c r="AO185" i="26" s="1"/>
  <c r="AW141" i="26"/>
  <c r="AW185" i="26" s="1"/>
  <c r="AO226" i="26" s="1"/>
  <c r="BO141" i="26"/>
  <c r="BO185" i="26" s="1"/>
  <c r="CV141" i="26"/>
  <c r="CV185" i="26" s="1"/>
  <c r="DE141" i="26"/>
  <c r="DE185" i="26" s="1"/>
  <c r="DM141" i="26"/>
  <c r="DM185" i="26" s="1"/>
  <c r="EM141" i="26"/>
  <c r="EW141" i="26"/>
  <c r="FE141" i="26"/>
  <c r="FE185" i="26" s="1"/>
  <c r="FM141" i="26"/>
  <c r="FM185" i="26" s="1"/>
  <c r="CO226" i="26" s="1"/>
  <c r="FU141" i="26"/>
  <c r="FU185" i="26" s="1"/>
  <c r="GK141" i="26"/>
  <c r="GK185" i="26" s="1"/>
  <c r="DL142" i="26"/>
  <c r="DL186" i="26" s="1"/>
  <c r="GJ142" i="26"/>
  <c r="GJ186" i="26" s="1"/>
  <c r="O143" i="26"/>
  <c r="AF143" i="26"/>
  <c r="AN143" i="26"/>
  <c r="AN187" i="26" s="1"/>
  <c r="BD143" i="26"/>
  <c r="BD187" i="26" s="1"/>
  <c r="BN143" i="26"/>
  <c r="BN187" i="26" s="1"/>
  <c r="BV143" i="26"/>
  <c r="BV187" i="26" s="1"/>
  <c r="DD143" i="26"/>
  <c r="DD187" i="26" s="1"/>
  <c r="EK143" i="26"/>
  <c r="EV143" i="26"/>
  <c r="FD143" i="26"/>
  <c r="FL143" i="26"/>
  <c r="FL187" i="26" s="1"/>
  <c r="GB143" i="26"/>
  <c r="GB187" i="26" s="1"/>
  <c r="GJ143" i="26"/>
  <c r="GJ187" i="26" s="1"/>
  <c r="GR143" i="26"/>
  <c r="GR187" i="26" s="1"/>
  <c r="GZ143" i="26"/>
  <c r="GZ187" i="26" s="1"/>
  <c r="CT144" i="26"/>
  <c r="CT188" i="26" s="1"/>
  <c r="DC144" i="26"/>
  <c r="DC188" i="26" s="1"/>
  <c r="BU229" i="26" s="1"/>
  <c r="DK144" i="26"/>
  <c r="DK188" i="26" s="1"/>
  <c r="DS144" i="26"/>
  <c r="DS188" i="26" s="1"/>
  <c r="EA144" i="26"/>
  <c r="EA188" i="26" s="1"/>
  <c r="EI144" i="26"/>
  <c r="EU144" i="26"/>
  <c r="FC144" i="26"/>
  <c r="FK144" i="26"/>
  <c r="FK188" i="26" s="1"/>
  <c r="FS144" i="26"/>
  <c r="FS188" i="26" s="1"/>
  <c r="GA144" i="26"/>
  <c r="GA188" i="26" s="1"/>
  <c r="GQ144" i="26"/>
  <c r="GQ188" i="26" s="1"/>
  <c r="DD229" i="26" s="1"/>
  <c r="GY144" i="26"/>
  <c r="GY188" i="26" s="1"/>
  <c r="D230" i="26"/>
  <c r="G230" i="26"/>
  <c r="EM145" i="26"/>
  <c r="EW145" i="26"/>
  <c r="FE145" i="26"/>
  <c r="FE189" i="26" s="1"/>
  <c r="FM145" i="26"/>
  <c r="FM189" i="26" s="1"/>
  <c r="FU145" i="26"/>
  <c r="FU189" i="26" s="1"/>
  <c r="GS145" i="26"/>
  <c r="GS189" i="26" s="1"/>
  <c r="HA145" i="26"/>
  <c r="HA189" i="26" s="1"/>
  <c r="CP146" i="26"/>
  <c r="CZ146" i="26"/>
  <c r="CZ190" i="26" s="1"/>
  <c r="DH146" i="26"/>
  <c r="DH190" i="26" s="1"/>
  <c r="DP146" i="26"/>
  <c r="DP190" i="26" s="1"/>
  <c r="DX146" i="26"/>
  <c r="DX190" i="26" s="1"/>
  <c r="EF146" i="26"/>
  <c r="EF190" i="26" s="1"/>
  <c r="EQ146" i="26"/>
  <c r="EZ146" i="26"/>
  <c r="FH146" i="26"/>
  <c r="FH190" i="26" s="1"/>
  <c r="FP146" i="26"/>
  <c r="FP190" i="26" s="1"/>
  <c r="FX146" i="26"/>
  <c r="FX190" i="26" s="1"/>
  <c r="GF146" i="26"/>
  <c r="GF190" i="26" s="1"/>
  <c r="GN146" i="26"/>
  <c r="GN190" i="26" s="1"/>
  <c r="EI147" i="26"/>
  <c r="FC147" i="26"/>
  <c r="FK147" i="26"/>
  <c r="FK191" i="26" s="1"/>
  <c r="CN232" i="26" s="1"/>
  <c r="D233" i="26"/>
  <c r="G233" i="26"/>
  <c r="DZ148" i="26"/>
  <c r="DZ192" i="26" s="1"/>
  <c r="HF148" i="26"/>
  <c r="HF192" i="26" s="1"/>
  <c r="CV149" i="26"/>
  <c r="CV193" i="26" s="1"/>
  <c r="DE149" i="26"/>
  <c r="DE193" i="26" s="1"/>
  <c r="DM149" i="26"/>
  <c r="DM193" i="26" s="1"/>
  <c r="BZ234" i="26" s="1"/>
  <c r="DU149" i="26"/>
  <c r="DU193" i="26" s="1"/>
  <c r="CD234" i="26" s="1"/>
  <c r="EM149" i="26"/>
  <c r="EW149" i="26"/>
  <c r="FE149" i="26"/>
  <c r="FE193" i="26" s="1"/>
  <c r="CK234" i="26" s="1"/>
  <c r="FM149" i="26"/>
  <c r="FM193" i="26" s="1"/>
  <c r="T150" i="26"/>
  <c r="AD150" i="26"/>
  <c r="FB150" i="26"/>
  <c r="X152" i="26"/>
  <c r="BF152" i="26"/>
  <c r="BF196" i="26" s="1"/>
  <c r="BP152" i="26"/>
  <c r="BP196" i="26" s="1"/>
  <c r="CW152" i="26"/>
  <c r="CW196" i="26" s="1"/>
  <c r="EO153" i="26"/>
  <c r="EY153" i="26"/>
  <c r="GM153" i="26"/>
  <c r="GM197" i="26" s="1"/>
  <c r="GU153" i="26"/>
  <c r="GU197" i="26" s="1"/>
  <c r="HC153" i="26"/>
  <c r="HC197" i="26" s="1"/>
  <c r="DJ238" i="26" s="1"/>
  <c r="EN154" i="26"/>
  <c r="EX154" i="26"/>
  <c r="FN154" i="26"/>
  <c r="FN198" i="26" s="1"/>
  <c r="GD154" i="26"/>
  <c r="GD198" i="26" s="1"/>
  <c r="GL154" i="26"/>
  <c r="GL198" i="26" s="1"/>
  <c r="GT154" i="26"/>
  <c r="GT198" i="26" s="1"/>
  <c r="HB154" i="26"/>
  <c r="HB198" i="26" s="1"/>
  <c r="EX156" i="26"/>
  <c r="EL157" i="26"/>
  <c r="EJ157" i="26"/>
  <c r="ER157" i="26"/>
  <c r="EP157" i="26"/>
  <c r="ES164" i="26"/>
  <c r="J119" i="26"/>
  <c r="J160" i="26" s="1"/>
  <c r="EO160" i="26" s="1"/>
  <c r="I119" i="26"/>
  <c r="I160" i="26" s="1"/>
  <c r="C160" i="26" s="1"/>
  <c r="G214" i="26"/>
  <c r="D214" i="26"/>
  <c r="ET129" i="26"/>
  <c r="FC129" i="26"/>
  <c r="FS129" i="26"/>
  <c r="FS173" i="26" s="1"/>
  <c r="CR214" i="26" s="1"/>
  <c r="GI129" i="26"/>
  <c r="GI173" i="26" s="1"/>
  <c r="CZ214" i="26" s="1"/>
  <c r="GY129" i="26"/>
  <c r="GY173" i="26" s="1"/>
  <c r="DH214" i="26" s="1"/>
  <c r="G215" i="26"/>
  <c r="D215" i="26"/>
  <c r="DZ130" i="26"/>
  <c r="DZ174" i="26" s="1"/>
  <c r="FR130" i="26"/>
  <c r="FR174" i="26" s="1"/>
  <c r="FR131" i="26"/>
  <c r="FR175" i="26" s="1"/>
  <c r="ES132" i="26"/>
  <c r="FA132" i="26"/>
  <c r="FQ132" i="26"/>
  <c r="FQ176" i="26" s="1"/>
  <c r="GW132" i="26"/>
  <c r="GW176" i="26" s="1"/>
  <c r="DG217" i="26" s="1"/>
  <c r="DP133" i="26"/>
  <c r="DP177" i="26" s="1"/>
  <c r="DX133" i="26"/>
  <c r="DX177" i="26" s="1"/>
  <c r="EQ133" i="26"/>
  <c r="EZ133" i="26"/>
  <c r="GF133" i="26"/>
  <c r="GF177" i="26" s="1"/>
  <c r="GN133" i="26"/>
  <c r="GN177" i="26" s="1"/>
  <c r="J93" i="26"/>
  <c r="J134" i="26" s="1"/>
  <c r="DM134" i="26" s="1"/>
  <c r="DM178" i="26" s="1"/>
  <c r="S134" i="26"/>
  <c r="AA134" i="26"/>
  <c r="AI134" i="26"/>
  <c r="AI178" i="26" s="1"/>
  <c r="BQ134" i="26"/>
  <c r="BQ178" i="26" s="1"/>
  <c r="AY219" i="26" s="1"/>
  <c r="DO134" i="26"/>
  <c r="DO178" i="26" s="1"/>
  <c r="EO134" i="26"/>
  <c r="EY134" i="26"/>
  <c r="GM134" i="26"/>
  <c r="GM178" i="26" s="1"/>
  <c r="CK136" i="26"/>
  <c r="CK180" i="26" s="1"/>
  <c r="DC136" i="26"/>
  <c r="DC180" i="26" s="1"/>
  <c r="BU221" i="26" s="1"/>
  <c r="DS136" i="26"/>
  <c r="DS180" i="26" s="1"/>
  <c r="CC221" i="26" s="1"/>
  <c r="EA136" i="26"/>
  <c r="EA180" i="26" s="1"/>
  <c r="EI136" i="26"/>
  <c r="EU136" i="26"/>
  <c r="FC136" i="26"/>
  <c r="FK136" i="26"/>
  <c r="FK180" i="26" s="1"/>
  <c r="CN221" i="26" s="1"/>
  <c r="FS136" i="26"/>
  <c r="FS180" i="26" s="1"/>
  <c r="CR221" i="26" s="1"/>
  <c r="GA136" i="26"/>
  <c r="GA180" i="26" s="1"/>
  <c r="CV221" i="26" s="1"/>
  <c r="GI136" i="26"/>
  <c r="GI180" i="26" s="1"/>
  <c r="CZ221" i="26" s="1"/>
  <c r="GQ136" i="26"/>
  <c r="GQ180" i="26" s="1"/>
  <c r="GY136" i="26"/>
  <c r="GY180" i="26" s="1"/>
  <c r="DH221" i="26" s="1"/>
  <c r="G222" i="26"/>
  <c r="D222" i="26"/>
  <c r="CS137" i="26"/>
  <c r="CS181" i="26" s="1"/>
  <c r="ET137" i="26"/>
  <c r="FB137" i="26"/>
  <c r="GX137" i="26"/>
  <c r="GX181" i="26" s="1"/>
  <c r="ES138" i="26"/>
  <c r="FA138" i="26"/>
  <c r="FI138" i="26"/>
  <c r="FI182" i="26" s="1"/>
  <c r="CM223" i="26" s="1"/>
  <c r="FY138" i="26"/>
  <c r="FY182" i="26" s="1"/>
  <c r="K98" i="26"/>
  <c r="K139" i="26" s="1"/>
  <c r="EZ139" i="26"/>
  <c r="GF139" i="26"/>
  <c r="GF183" i="26" s="1"/>
  <c r="GN139" i="26"/>
  <c r="GN183" i="26" s="1"/>
  <c r="CO140" i="26"/>
  <c r="CO184" i="26" s="1"/>
  <c r="CY140" i="26"/>
  <c r="CY184" i="26" s="1"/>
  <c r="DG140" i="26"/>
  <c r="DG184" i="26" s="1"/>
  <c r="DO140" i="26"/>
  <c r="DO184" i="26" s="1"/>
  <c r="DW140" i="26"/>
  <c r="DW184" i="26" s="1"/>
  <c r="EE140" i="26"/>
  <c r="EE184" i="26" s="1"/>
  <c r="CI225" i="26" s="1"/>
  <c r="EO140" i="26"/>
  <c r="EY140" i="26"/>
  <c r="FG140" i="26"/>
  <c r="FG184" i="26" s="1"/>
  <c r="CL225" i="26" s="1"/>
  <c r="FO140" i="26"/>
  <c r="FO184" i="26" s="1"/>
  <c r="FW140" i="26"/>
  <c r="FW184" i="26" s="1"/>
  <c r="GU140" i="26"/>
  <c r="GU184" i="26" s="1"/>
  <c r="HC140" i="26"/>
  <c r="HC184" i="26" s="1"/>
  <c r="R141" i="26"/>
  <c r="Z141" i="26"/>
  <c r="AH141" i="26"/>
  <c r="AH185" i="26" s="1"/>
  <c r="AP141" i="26"/>
  <c r="AP185" i="26" s="1"/>
  <c r="AX141" i="26"/>
  <c r="AX185" i="26" s="1"/>
  <c r="BF141" i="26"/>
  <c r="BF185" i="26" s="1"/>
  <c r="BP141" i="26"/>
  <c r="BP185" i="26" s="1"/>
  <c r="BX141" i="26"/>
  <c r="BX185" i="26" s="1"/>
  <c r="DF141" i="26"/>
  <c r="DF185" i="26" s="1"/>
  <c r="DN141" i="26"/>
  <c r="DN185" i="26" s="1"/>
  <c r="ED141" i="26"/>
  <c r="ED185" i="26" s="1"/>
  <c r="EN141" i="26"/>
  <c r="EX141" i="26"/>
  <c r="FF141" i="26"/>
  <c r="FF185" i="26" s="1"/>
  <c r="FN141" i="26"/>
  <c r="FN185" i="26" s="1"/>
  <c r="FV141" i="26"/>
  <c r="FV185" i="26" s="1"/>
  <c r="GD141" i="26"/>
  <c r="GD185" i="26" s="1"/>
  <c r="GL141" i="26"/>
  <c r="GL185" i="26" s="1"/>
  <c r="DM142" i="26"/>
  <c r="DM186" i="26" s="1"/>
  <c r="P143" i="26"/>
  <c r="X143" i="26"/>
  <c r="AG143" i="26"/>
  <c r="AG187" i="26" s="1"/>
  <c r="AO143" i="26"/>
  <c r="AO187" i="26" s="1"/>
  <c r="AK228" i="26" s="1"/>
  <c r="BO143" i="26"/>
  <c r="BO187" i="26" s="1"/>
  <c r="BW143" i="26"/>
  <c r="BW187" i="26" s="1"/>
  <c r="BB228" i="26" s="1"/>
  <c r="DE143" i="26"/>
  <c r="DE187" i="26" s="1"/>
  <c r="EM143" i="26"/>
  <c r="EW143" i="26"/>
  <c r="FE143" i="26"/>
  <c r="FE187" i="26" s="1"/>
  <c r="FM143" i="26"/>
  <c r="FM187" i="26" s="1"/>
  <c r="CO228" i="26" s="1"/>
  <c r="GS143" i="26"/>
  <c r="GS187" i="26" s="1"/>
  <c r="DE228" i="26" s="1"/>
  <c r="CL144" i="26"/>
  <c r="CL188" i="26" s="1"/>
  <c r="CU144" i="26"/>
  <c r="CU188" i="26" s="1"/>
  <c r="BQ229" i="26" s="1"/>
  <c r="DD144" i="26"/>
  <c r="DD188" i="26" s="1"/>
  <c r="DL144" i="26"/>
  <c r="DL188" i="26" s="1"/>
  <c r="EB144" i="26"/>
  <c r="EB188" i="26" s="1"/>
  <c r="EK144" i="26"/>
  <c r="EV144" i="26"/>
  <c r="FD144" i="26"/>
  <c r="FL144" i="26"/>
  <c r="FL188" i="26" s="1"/>
  <c r="FT144" i="26"/>
  <c r="FT188" i="26" s="1"/>
  <c r="GB144" i="26"/>
  <c r="GB188" i="26" s="1"/>
  <c r="GJ144" i="26"/>
  <c r="GJ188" i="26" s="1"/>
  <c r="GZ144" i="26"/>
  <c r="GZ188" i="26" s="1"/>
  <c r="EN145" i="26"/>
  <c r="EX145" i="26"/>
  <c r="FF145" i="26"/>
  <c r="FF189" i="26" s="1"/>
  <c r="FN145" i="26"/>
  <c r="FN189" i="26" s="1"/>
  <c r="FV145" i="26"/>
  <c r="FV189" i="26" s="1"/>
  <c r="GD145" i="26"/>
  <c r="GD189" i="26" s="1"/>
  <c r="GL145" i="26"/>
  <c r="GL189" i="26" s="1"/>
  <c r="GT145" i="26"/>
  <c r="GT189" i="26" s="1"/>
  <c r="HB145" i="26"/>
  <c r="HB189" i="26" s="1"/>
  <c r="CI146" i="26"/>
  <c r="CI190" i="26" s="1"/>
  <c r="BK231" i="26" s="1"/>
  <c r="BK272" i="26" s="1"/>
  <c r="CR146" i="26"/>
  <c r="CR190" i="26" s="1"/>
  <c r="DA146" i="26"/>
  <c r="DA190" i="26" s="1"/>
  <c r="BT231" i="26" s="1"/>
  <c r="DI146" i="26"/>
  <c r="DI190" i="26" s="1"/>
  <c r="DQ146" i="26"/>
  <c r="DQ190" i="26" s="1"/>
  <c r="CB231" i="26" s="1"/>
  <c r="DY146" i="26"/>
  <c r="DY190" i="26" s="1"/>
  <c r="CF231" i="26" s="1"/>
  <c r="EG146" i="26"/>
  <c r="EG190" i="26" s="1"/>
  <c r="ES146" i="26"/>
  <c r="FA146" i="26"/>
  <c r="FI146" i="26"/>
  <c r="FI190" i="26" s="1"/>
  <c r="FQ146" i="26"/>
  <c r="FQ190" i="26" s="1"/>
  <c r="CQ231" i="26" s="1"/>
  <c r="FY146" i="26"/>
  <c r="FY190" i="26" s="1"/>
  <c r="GO146" i="26"/>
  <c r="GO190" i="26" s="1"/>
  <c r="DC231" i="26" s="1"/>
  <c r="HE146" i="26"/>
  <c r="HE190" i="26" s="1"/>
  <c r="DK231" i="26" s="1"/>
  <c r="EK147" i="26"/>
  <c r="EV147" i="26"/>
  <c r="FD147" i="26"/>
  <c r="FL147" i="26"/>
  <c r="FL191" i="26" s="1"/>
  <c r="EI148" i="26"/>
  <c r="D234" i="26"/>
  <c r="G234" i="26"/>
  <c r="DF149" i="26"/>
  <c r="DF193" i="26" s="1"/>
  <c r="DV149" i="26"/>
  <c r="DV193" i="26" s="1"/>
  <c r="EN149" i="26"/>
  <c r="EX149" i="26"/>
  <c r="FF149" i="26"/>
  <c r="FF193" i="26" s="1"/>
  <c r="FN149" i="26"/>
  <c r="FN193" i="26" s="1"/>
  <c r="GD149" i="26"/>
  <c r="GD193" i="26" s="1"/>
  <c r="GL149" i="26"/>
  <c r="GL193" i="26" s="1"/>
  <c r="V150" i="26"/>
  <c r="AE150" i="26"/>
  <c r="D236" i="26"/>
  <c r="G236" i="26"/>
  <c r="EO151" i="26"/>
  <c r="EY151" i="26"/>
  <c r="FG151" i="26"/>
  <c r="FG195" i="26" s="1"/>
  <c r="J111" i="26"/>
  <c r="J152" i="26" s="1"/>
  <c r="DZ152" i="26" s="1"/>
  <c r="DZ196" i="26" s="1"/>
  <c r="Z152" i="26"/>
  <c r="CY152" i="26"/>
  <c r="CY196" i="26" s="1"/>
  <c r="EQ153" i="26"/>
  <c r="EZ153" i="26"/>
  <c r="FH153" i="26"/>
  <c r="FH197" i="26" s="1"/>
  <c r="GF153" i="26"/>
  <c r="GF197" i="26" s="1"/>
  <c r="GN153" i="26"/>
  <c r="GN197" i="26" s="1"/>
  <c r="GV153" i="26"/>
  <c r="GV197" i="26" s="1"/>
  <c r="HD153" i="26"/>
  <c r="HD197" i="26" s="1"/>
  <c r="EO154" i="26"/>
  <c r="HC154" i="26"/>
  <c r="HC198" i="26" s="1"/>
  <c r="EY159" i="26"/>
  <c r="J120" i="26"/>
  <c r="J161" i="26" s="1"/>
  <c r="FD161" i="26" s="1"/>
  <c r="EI137" i="26"/>
  <c r="EU137" i="26"/>
  <c r="FC137" i="26"/>
  <c r="GY137" i="26"/>
  <c r="GY181" i="26" s="1"/>
  <c r="DH222" i="26" s="1"/>
  <c r="G223" i="26"/>
  <c r="D223" i="26"/>
  <c r="ET138" i="26"/>
  <c r="FB138" i="26"/>
  <c r="FJ138" i="26"/>
  <c r="FJ182" i="26" s="1"/>
  <c r="FR138" i="26"/>
  <c r="FR182" i="26" s="1"/>
  <c r="FZ138" i="26"/>
  <c r="FZ182" i="26" s="1"/>
  <c r="FA139" i="26"/>
  <c r="GO139" i="26"/>
  <c r="GO183" i="26" s="1"/>
  <c r="DC224" i="26" s="1"/>
  <c r="CP140" i="26"/>
  <c r="CZ140" i="26"/>
  <c r="CZ184" i="26" s="1"/>
  <c r="DH140" i="26"/>
  <c r="DH184" i="26" s="1"/>
  <c r="DP140" i="26"/>
  <c r="DP184" i="26" s="1"/>
  <c r="DX140" i="26"/>
  <c r="DX184" i="26" s="1"/>
  <c r="EF140" i="26"/>
  <c r="EF184" i="26" s="1"/>
  <c r="EQ140" i="26"/>
  <c r="EZ140" i="26"/>
  <c r="FH140" i="26"/>
  <c r="FH184" i="26" s="1"/>
  <c r="FP140" i="26"/>
  <c r="FP184" i="26" s="1"/>
  <c r="FX140" i="26"/>
  <c r="FX184" i="26" s="1"/>
  <c r="GF140" i="26"/>
  <c r="GF184" i="26" s="1"/>
  <c r="GN140" i="26"/>
  <c r="GN184" i="26" s="1"/>
  <c r="GV140" i="26"/>
  <c r="GV184" i="26" s="1"/>
  <c r="HD140" i="26"/>
  <c r="HD184" i="26" s="1"/>
  <c r="S141" i="26"/>
  <c r="AI141" i="26"/>
  <c r="AI185" i="26" s="1"/>
  <c r="AQ141" i="26"/>
  <c r="AQ185" i="26" s="1"/>
  <c r="AY141" i="26"/>
  <c r="AY185" i="26" s="1"/>
  <c r="AP226" i="26" s="1"/>
  <c r="BG141" i="26"/>
  <c r="BG185" i="26" s="1"/>
  <c r="BY141" i="26"/>
  <c r="BY185" i="26" s="1"/>
  <c r="BC226" i="26" s="1"/>
  <c r="DO141" i="26"/>
  <c r="DO185" i="26" s="1"/>
  <c r="CA226" i="26" s="1"/>
  <c r="DW141" i="26"/>
  <c r="DW185" i="26" s="1"/>
  <c r="EO141" i="26"/>
  <c r="EY141" i="26"/>
  <c r="FG141" i="26"/>
  <c r="FG185" i="26" s="1"/>
  <c r="FW141" i="26"/>
  <c r="FW185" i="26" s="1"/>
  <c r="CT226" i="26" s="1"/>
  <c r="GE141" i="26"/>
  <c r="GE185" i="26" s="1"/>
  <c r="CX226" i="26" s="1"/>
  <c r="GM141" i="26"/>
  <c r="GM185" i="26" s="1"/>
  <c r="DB226" i="26" s="1"/>
  <c r="EX142" i="26"/>
  <c r="GD142" i="26"/>
  <c r="GD186" i="26" s="1"/>
  <c r="Q143" i="26"/>
  <c r="Y143" i="26"/>
  <c r="AH143" i="26"/>
  <c r="AH187" i="26" s="1"/>
  <c r="BF143" i="26"/>
  <c r="BF187" i="26" s="1"/>
  <c r="BX143" i="26"/>
  <c r="BX187" i="26" s="1"/>
  <c r="DF143" i="26"/>
  <c r="DF187" i="26" s="1"/>
  <c r="EN143" i="26"/>
  <c r="EX143" i="26"/>
  <c r="FF143" i="26"/>
  <c r="FF187" i="26" s="1"/>
  <c r="GD143" i="26"/>
  <c r="GD187" i="26" s="1"/>
  <c r="GL143" i="26"/>
  <c r="GL187" i="26" s="1"/>
  <c r="GT143" i="26"/>
  <c r="GT187" i="26" s="1"/>
  <c r="CM144" i="26"/>
  <c r="CM188" i="26" s="1"/>
  <c r="CV144" i="26"/>
  <c r="CV188" i="26" s="1"/>
  <c r="DE144" i="26"/>
  <c r="DE188" i="26" s="1"/>
  <c r="BV229" i="26" s="1"/>
  <c r="DM144" i="26"/>
  <c r="DM188" i="26" s="1"/>
  <c r="BZ229" i="26" s="1"/>
  <c r="DU144" i="26"/>
  <c r="DU188" i="26" s="1"/>
  <c r="EC144" i="26"/>
  <c r="EC188" i="26" s="1"/>
  <c r="EM144" i="26"/>
  <c r="EW144" i="26"/>
  <c r="FM144" i="26"/>
  <c r="FM188" i="26" s="1"/>
  <c r="FU144" i="26"/>
  <c r="FU188" i="26" s="1"/>
  <c r="GS144" i="26"/>
  <c r="GS188" i="26" s="1"/>
  <c r="DE229" i="26" s="1"/>
  <c r="HA144" i="26"/>
  <c r="HA188" i="26" s="1"/>
  <c r="EO145" i="26"/>
  <c r="EY145" i="26"/>
  <c r="FG145" i="26"/>
  <c r="FG189" i="26" s="1"/>
  <c r="FO145" i="26"/>
  <c r="FO189" i="26" s="1"/>
  <c r="CP230" i="26" s="1"/>
  <c r="FW145" i="26"/>
  <c r="FW189" i="26" s="1"/>
  <c r="GM145" i="26"/>
  <c r="GM189" i="26" s="1"/>
  <c r="GU145" i="26"/>
  <c r="GU189" i="26" s="1"/>
  <c r="DF230" i="26" s="1"/>
  <c r="HC145" i="26"/>
  <c r="HC189" i="26" s="1"/>
  <c r="CJ146" i="26"/>
  <c r="CJ190" i="26" s="1"/>
  <c r="CS146" i="26"/>
  <c r="CS190" i="26" s="1"/>
  <c r="DB146" i="26"/>
  <c r="DB190" i="26" s="1"/>
  <c r="DJ146" i="26"/>
  <c r="DJ190" i="26" s="1"/>
  <c r="DR146" i="26"/>
  <c r="DR190" i="26" s="1"/>
  <c r="DZ146" i="26"/>
  <c r="DZ190" i="26" s="1"/>
  <c r="EH146" i="26"/>
  <c r="EH190" i="26" s="1"/>
  <c r="ET146" i="26"/>
  <c r="FB146" i="26"/>
  <c r="FJ146" i="26"/>
  <c r="FJ190" i="26" s="1"/>
  <c r="FR146" i="26"/>
  <c r="FR190" i="26" s="1"/>
  <c r="FZ146" i="26"/>
  <c r="FZ190" i="26" s="1"/>
  <c r="GP146" i="26"/>
  <c r="GP190" i="26" s="1"/>
  <c r="HF146" i="26"/>
  <c r="HF190" i="26" s="1"/>
  <c r="EM147" i="26"/>
  <c r="EW147" i="26"/>
  <c r="FE147" i="26"/>
  <c r="FE191" i="26" s="1"/>
  <c r="CK232" i="26" s="1"/>
  <c r="J107" i="26"/>
  <c r="J148" i="26" s="1"/>
  <c r="ED148" i="26" s="1"/>
  <c r="ED192" i="26" s="1"/>
  <c r="DT148" i="26"/>
  <c r="DT192" i="26" s="1"/>
  <c r="GR148" i="26"/>
  <c r="GR192" i="26" s="1"/>
  <c r="DO149" i="26"/>
  <c r="DO193" i="26" s="1"/>
  <c r="CA234" i="26" s="1"/>
  <c r="EO149" i="26"/>
  <c r="EY149" i="26"/>
  <c r="FG149" i="26"/>
  <c r="FG193" i="26" s="1"/>
  <c r="CL234" i="26" s="1"/>
  <c r="FO149" i="26"/>
  <c r="FO193" i="26" s="1"/>
  <c r="FW149" i="26"/>
  <c r="FW193" i="26" s="1"/>
  <c r="GE149" i="26"/>
  <c r="GE193" i="26" s="1"/>
  <c r="X150" i="26"/>
  <c r="AF150" i="26"/>
  <c r="EQ151" i="26"/>
  <c r="EZ151" i="26"/>
  <c r="FH151" i="26"/>
  <c r="FH195" i="26" s="1"/>
  <c r="FP151" i="26"/>
  <c r="FP195" i="26" s="1"/>
  <c r="FX151" i="26"/>
  <c r="FX195" i="26" s="1"/>
  <c r="GF151" i="26"/>
  <c r="GF195" i="26" s="1"/>
  <c r="AB152" i="26"/>
  <c r="BH152" i="26"/>
  <c r="BH196" i="26" s="1"/>
  <c r="CH152" i="26"/>
  <c r="DH152" i="26"/>
  <c r="DH196" i="26" s="1"/>
  <c r="DX152" i="26"/>
  <c r="DX196" i="26" s="1"/>
  <c r="EZ152" i="26"/>
  <c r="FX152" i="26"/>
  <c r="FX196" i="26" s="1"/>
  <c r="GN152" i="26"/>
  <c r="GN196" i="26" s="1"/>
  <c r="ES153" i="26"/>
  <c r="FA153" i="26"/>
  <c r="GO153" i="26"/>
  <c r="GO197" i="26" s="1"/>
  <c r="GW153" i="26"/>
  <c r="GW197" i="26" s="1"/>
  <c r="HE153" i="26"/>
  <c r="HE197" i="26" s="1"/>
  <c r="EV129" i="26"/>
  <c r="FU129" i="26"/>
  <c r="FU173" i="26" s="1"/>
  <c r="CS214" i="26" s="1"/>
  <c r="GK129" i="26"/>
  <c r="GK173" i="26" s="1"/>
  <c r="DA214" i="26" s="1"/>
  <c r="EK130" i="26"/>
  <c r="EV130" i="26"/>
  <c r="FD130" i="26"/>
  <c r="EI131" i="26"/>
  <c r="EV131" i="26"/>
  <c r="FD131" i="26"/>
  <c r="EI132" i="26"/>
  <c r="EU132" i="26"/>
  <c r="FC132" i="26"/>
  <c r="GI132" i="26"/>
  <c r="GI176" i="26" s="1"/>
  <c r="CZ217" i="26" s="1"/>
  <c r="GQ132" i="26"/>
  <c r="GQ176" i="26" s="1"/>
  <c r="DD217" i="26" s="1"/>
  <c r="GY132" i="26"/>
  <c r="GY176" i="26" s="1"/>
  <c r="DH217" i="26" s="1"/>
  <c r="D218" i="26"/>
  <c r="G218" i="26"/>
  <c r="DZ133" i="26"/>
  <c r="DZ177" i="26" s="1"/>
  <c r="ET133" i="26"/>
  <c r="FB133" i="26"/>
  <c r="M134" i="26"/>
  <c r="U134" i="26"/>
  <c r="AC134" i="26"/>
  <c r="DY134" i="26"/>
  <c r="DY178" i="26" s="1"/>
  <c r="ES134" i="26"/>
  <c r="FA134" i="26"/>
  <c r="GO134" i="26"/>
  <c r="GO178" i="26" s="1"/>
  <c r="CM136" i="26"/>
  <c r="CM180" i="26" s="1"/>
  <c r="BM221" i="26" s="1"/>
  <c r="CV136" i="26"/>
  <c r="CV180" i="26" s="1"/>
  <c r="DE136" i="26"/>
  <c r="DE180" i="26" s="1"/>
  <c r="BV221" i="26" s="1"/>
  <c r="DM136" i="26"/>
  <c r="DM180" i="26" s="1"/>
  <c r="BZ221" i="26" s="1"/>
  <c r="DU136" i="26"/>
  <c r="DU180" i="26" s="1"/>
  <c r="CD221" i="26" s="1"/>
  <c r="EC136" i="26"/>
  <c r="EC180" i="26" s="1"/>
  <c r="EM136" i="26"/>
  <c r="EW136" i="26"/>
  <c r="FE136" i="26"/>
  <c r="FE180" i="26" s="1"/>
  <c r="CK221" i="26" s="1"/>
  <c r="FM136" i="26"/>
  <c r="FM180" i="26" s="1"/>
  <c r="CO221" i="26" s="1"/>
  <c r="FU136" i="26"/>
  <c r="FU180" i="26" s="1"/>
  <c r="CS221" i="26" s="1"/>
  <c r="GC136" i="26"/>
  <c r="GC180" i="26" s="1"/>
  <c r="CW221" i="26" s="1"/>
  <c r="GK136" i="26"/>
  <c r="GK180" i="26" s="1"/>
  <c r="DA221" i="26" s="1"/>
  <c r="DD137" i="26"/>
  <c r="DD181" i="26" s="1"/>
  <c r="EK137" i="26"/>
  <c r="EV137" i="26"/>
  <c r="FD137" i="26"/>
  <c r="GZ137" i="26"/>
  <c r="GZ181" i="26" s="1"/>
  <c r="DK138" i="26"/>
  <c r="DK182" i="26" s="1"/>
  <c r="BY223" i="26" s="1"/>
  <c r="BQ264" i="26" s="1"/>
  <c r="EI138" i="26"/>
  <c r="EU138" i="26"/>
  <c r="FC138" i="26"/>
  <c r="FK138" i="26"/>
  <c r="FK182" i="26" s="1"/>
  <c r="CN223" i="26" s="1"/>
  <c r="FS138" i="26"/>
  <c r="FS182" i="26" s="1"/>
  <c r="CR223" i="26" s="1"/>
  <c r="GA138" i="26"/>
  <c r="GA182" i="26" s="1"/>
  <c r="CV223" i="26" s="1"/>
  <c r="GI138" i="26"/>
  <c r="GI182" i="26" s="1"/>
  <c r="CZ223" i="26" s="1"/>
  <c r="G224" i="26"/>
  <c r="D224" i="26"/>
  <c r="ET139" i="26"/>
  <c r="FB139" i="26"/>
  <c r="CI140" i="26"/>
  <c r="CI184" i="26" s="1"/>
  <c r="CR140" i="26"/>
  <c r="CR184" i="26" s="1"/>
  <c r="DA140" i="26"/>
  <c r="DA184" i="26" s="1"/>
  <c r="BT225" i="26" s="1"/>
  <c r="DQ140" i="26"/>
  <c r="DQ184" i="26" s="1"/>
  <c r="CB225" i="26" s="1"/>
  <c r="DY140" i="26"/>
  <c r="DY184" i="26" s="1"/>
  <c r="CF225" i="26" s="1"/>
  <c r="EG140" i="26"/>
  <c r="EG184" i="26" s="1"/>
  <c r="ES140" i="26"/>
  <c r="FA140" i="26"/>
  <c r="FI140" i="26"/>
  <c r="FI184" i="26" s="1"/>
  <c r="FQ140" i="26"/>
  <c r="FQ184" i="26" s="1"/>
  <c r="CQ225" i="26" s="1"/>
  <c r="FY140" i="26"/>
  <c r="FY184" i="26" s="1"/>
  <c r="CU225" i="26" s="1"/>
  <c r="GO140" i="26"/>
  <c r="GO184" i="26" s="1"/>
  <c r="DC225" i="26" s="1"/>
  <c r="GW140" i="26"/>
  <c r="GW184" i="26" s="1"/>
  <c r="DG225" i="26" s="1"/>
  <c r="T141" i="26"/>
  <c r="AB141" i="26"/>
  <c r="AJ141" i="26"/>
  <c r="AJ185" i="26" s="1"/>
  <c r="AR141" i="26"/>
  <c r="AR185" i="26" s="1"/>
  <c r="AZ141" i="26"/>
  <c r="AZ185" i="26" s="1"/>
  <c r="BH141" i="26"/>
  <c r="BH185" i="26" s="1"/>
  <c r="BZ141" i="26"/>
  <c r="BZ185" i="26" s="1"/>
  <c r="DP141" i="26"/>
  <c r="DP185" i="26" s="1"/>
  <c r="DX141" i="26"/>
  <c r="DX185" i="26" s="1"/>
  <c r="EQ141" i="26"/>
  <c r="EZ141" i="26"/>
  <c r="FH141" i="26"/>
  <c r="FH185" i="26" s="1"/>
  <c r="FP141" i="26"/>
  <c r="FP185" i="26" s="1"/>
  <c r="FX141" i="26"/>
  <c r="FX185" i="26" s="1"/>
  <c r="GF141" i="26"/>
  <c r="GF185" i="26" s="1"/>
  <c r="GN141" i="26"/>
  <c r="GN185" i="26" s="1"/>
  <c r="GV141" i="26"/>
  <c r="GV185" i="26" s="1"/>
  <c r="DF226" i="26" s="1"/>
  <c r="J101" i="26"/>
  <c r="J142" i="26" s="1"/>
  <c r="FH142" i="26" s="1"/>
  <c r="FH186" i="26" s="1"/>
  <c r="DO142" i="26"/>
  <c r="DO186" i="26" s="1"/>
  <c r="DW142" i="26"/>
  <c r="DW186" i="26" s="1"/>
  <c r="EY142" i="26"/>
  <c r="FW142" i="26"/>
  <c r="FW186" i="26" s="1"/>
  <c r="GE142" i="26"/>
  <c r="GE186" i="26" s="1"/>
  <c r="GU142" i="26"/>
  <c r="GU186" i="26" s="1"/>
  <c r="R143" i="26"/>
  <c r="Z143" i="26"/>
  <c r="AI143" i="26"/>
  <c r="AI187" i="26" s="1"/>
  <c r="AH228" i="26" s="1"/>
  <c r="BY143" i="26"/>
  <c r="BY187" i="26" s="1"/>
  <c r="BC228" i="26" s="1"/>
  <c r="EO143" i="26"/>
  <c r="EY143" i="26"/>
  <c r="FG143" i="26"/>
  <c r="FG187" i="26" s="1"/>
  <c r="CL228" i="26" s="1"/>
  <c r="GM143" i="26"/>
  <c r="GM187" i="26" s="1"/>
  <c r="DB228" i="26" s="1"/>
  <c r="GU143" i="26"/>
  <c r="GU187" i="26" s="1"/>
  <c r="DF228" i="26" s="1"/>
  <c r="CN144" i="26"/>
  <c r="CN188" i="26" s="1"/>
  <c r="CW144" i="26"/>
  <c r="CW188" i="26" s="1"/>
  <c r="DF144" i="26"/>
  <c r="DF188" i="26" s="1"/>
  <c r="DN144" i="26"/>
  <c r="DN188" i="26" s="1"/>
  <c r="DV144" i="26"/>
  <c r="DV188" i="26" s="1"/>
  <c r="ED144" i="26"/>
  <c r="ED188" i="26" s="1"/>
  <c r="EN144" i="26"/>
  <c r="EX144" i="26"/>
  <c r="FF144" i="26"/>
  <c r="FF188" i="26" s="1"/>
  <c r="FN144" i="26"/>
  <c r="FN188" i="26" s="1"/>
  <c r="FV144" i="26"/>
  <c r="FV188" i="26" s="1"/>
  <c r="GD144" i="26"/>
  <c r="GD188" i="26" s="1"/>
  <c r="GL144" i="26"/>
  <c r="GL188" i="26" s="1"/>
  <c r="GT144" i="26"/>
  <c r="GT188" i="26" s="1"/>
  <c r="HB144" i="26"/>
  <c r="HB188" i="26" s="1"/>
  <c r="EQ145" i="26"/>
  <c r="EZ145" i="26"/>
  <c r="FH145" i="26"/>
  <c r="FH189" i="26" s="1"/>
  <c r="FP145" i="26"/>
  <c r="FP189" i="26" s="1"/>
  <c r="FX145" i="26"/>
  <c r="FX189" i="26" s="1"/>
  <c r="GN145" i="26"/>
  <c r="GN189" i="26" s="1"/>
  <c r="HD145" i="26"/>
  <c r="HD189" i="26" s="1"/>
  <c r="CK146" i="26"/>
  <c r="CK190" i="26" s="1"/>
  <c r="BL231" i="26" s="1"/>
  <c r="CT146" i="26"/>
  <c r="CT190" i="26" s="1"/>
  <c r="DC146" i="26"/>
  <c r="DC190" i="26" s="1"/>
  <c r="BU231" i="26" s="1"/>
  <c r="DK146" i="26"/>
  <c r="DK190" i="26" s="1"/>
  <c r="BY231" i="26" s="1"/>
  <c r="DS146" i="26"/>
  <c r="DS190" i="26" s="1"/>
  <c r="CC231" i="26" s="1"/>
  <c r="EA146" i="26"/>
  <c r="EA190" i="26" s="1"/>
  <c r="CG231" i="26" s="1"/>
  <c r="EI146" i="26"/>
  <c r="EU146" i="26"/>
  <c r="FC146" i="26"/>
  <c r="FK146" i="26"/>
  <c r="FK190" i="26" s="1"/>
  <c r="CN231" i="26" s="1"/>
  <c r="FS146" i="26"/>
  <c r="FS190" i="26" s="1"/>
  <c r="CR231" i="26" s="1"/>
  <c r="GA146" i="26"/>
  <c r="GA190" i="26" s="1"/>
  <c r="CV231" i="26" s="1"/>
  <c r="D232" i="26"/>
  <c r="G232" i="26"/>
  <c r="EN147" i="26"/>
  <c r="GL147" i="26"/>
  <c r="GL191" i="26" s="1"/>
  <c r="K107" i="26"/>
  <c r="K148" i="26" s="1"/>
  <c r="FE148" i="26" s="1"/>
  <c r="FE192" i="26" s="1"/>
  <c r="CM148" i="26"/>
  <c r="CM192" i="26" s="1"/>
  <c r="DM148" i="26"/>
  <c r="DM192" i="26" s="1"/>
  <c r="EW148" i="26"/>
  <c r="FM148" i="26"/>
  <c r="FM192" i="26" s="1"/>
  <c r="GS148" i="26"/>
  <c r="GS192" i="26" s="1"/>
  <c r="DP149" i="26"/>
  <c r="DP193" i="26" s="1"/>
  <c r="EQ149" i="26"/>
  <c r="EZ149" i="26"/>
  <c r="FH149" i="26"/>
  <c r="FH193" i="26" s="1"/>
  <c r="FP149" i="26"/>
  <c r="FP193" i="26" s="1"/>
  <c r="FX149" i="26"/>
  <c r="FX193" i="26" s="1"/>
  <c r="GN149" i="26"/>
  <c r="GN193" i="26" s="1"/>
  <c r="J109" i="26"/>
  <c r="J150" i="26" s="1"/>
  <c r="EO150" i="26" s="1"/>
  <c r="Y150" i="26"/>
  <c r="EW150" i="26"/>
  <c r="ES151" i="26"/>
  <c r="FA151" i="26"/>
  <c r="FI151" i="26"/>
  <c r="FI195" i="26" s="1"/>
  <c r="CM236" i="26" s="1"/>
  <c r="N152" i="26"/>
  <c r="AC152" i="26"/>
  <c r="CI152" i="26"/>
  <c r="CI196" i="26" s="1"/>
  <c r="DI152" i="26"/>
  <c r="DI196" i="26" s="1"/>
  <c r="DQ152" i="26"/>
  <c r="DQ196" i="26" s="1"/>
  <c r="DY152" i="26"/>
  <c r="DY196" i="26" s="1"/>
  <c r="EG152" i="26"/>
  <c r="EG196" i="26" s="1"/>
  <c r="FA152" i="26"/>
  <c r="GO152" i="26"/>
  <c r="GO196" i="26" s="1"/>
  <c r="GW152" i="26"/>
  <c r="GW196" i="26" s="1"/>
  <c r="K114" i="26"/>
  <c r="K155" i="26" s="1"/>
  <c r="EU155" i="26" s="1"/>
  <c r="J114" i="26"/>
  <c r="J155" i="26" s="1"/>
  <c r="FC155" i="26"/>
  <c r="G241" i="26"/>
  <c r="D241" i="26"/>
  <c r="J117" i="26"/>
  <c r="J158" i="26" s="1"/>
  <c r="GD158" i="26" s="1"/>
  <c r="GD202" i="26" s="1"/>
  <c r="CW243" i="26" s="1"/>
  <c r="BY284" i="26" s="1"/>
  <c r="FD155" i="26"/>
  <c r="EO156" i="26"/>
  <c r="EY156" i="26"/>
  <c r="ET157" i="26"/>
  <c r="FB157" i="26"/>
  <c r="GS158" i="26"/>
  <c r="GS202" i="26" s="1"/>
  <c r="DE243" i="26" s="1"/>
  <c r="EQ160" i="26"/>
  <c r="EZ160" i="26"/>
  <c r="EV161" i="26"/>
  <c r="EQ162" i="26"/>
  <c r="EZ162" i="26"/>
  <c r="EI163" i="26"/>
  <c r="G249" i="26"/>
  <c r="D249" i="26"/>
  <c r="EN164" i="26"/>
  <c r="EY164" i="26"/>
  <c r="EU165" i="26"/>
  <c r="FC165" i="26"/>
  <c r="BN152" i="26"/>
  <c r="BN196" i="26" s="1"/>
  <c r="CU152" i="26"/>
  <c r="CU196" i="26" s="1"/>
  <c r="DD152" i="26"/>
  <c r="DD196" i="26" s="1"/>
  <c r="DL152" i="26"/>
  <c r="DL196" i="26" s="1"/>
  <c r="DT152" i="26"/>
  <c r="DT196" i="26" s="1"/>
  <c r="EK152" i="26"/>
  <c r="FL152" i="26"/>
  <c r="FL196" i="26" s="1"/>
  <c r="GB152" i="26"/>
  <c r="GB196" i="26" s="1"/>
  <c r="GJ152" i="26"/>
  <c r="GJ196" i="26" s="1"/>
  <c r="GR152" i="26"/>
  <c r="GR196" i="26" s="1"/>
  <c r="ET153" i="26"/>
  <c r="FB153" i="26"/>
  <c r="GP153" i="26"/>
  <c r="GP197" i="26" s="1"/>
  <c r="GX153" i="26"/>
  <c r="GX197" i="26" s="1"/>
  <c r="HF153" i="26"/>
  <c r="HF197" i="26" s="1"/>
  <c r="EY154" i="26"/>
  <c r="GM154" i="26"/>
  <c r="GM198" i="26" s="1"/>
  <c r="GU154" i="26"/>
  <c r="GU198" i="26" s="1"/>
  <c r="EQ156" i="26"/>
  <c r="EZ156" i="26"/>
  <c r="EI157" i="26"/>
  <c r="EU157" i="26"/>
  <c r="FC157" i="26"/>
  <c r="G243" i="26"/>
  <c r="D243" i="26"/>
  <c r="EX158" i="26"/>
  <c r="J118" i="26"/>
  <c r="J159" i="26" s="1"/>
  <c r="ES159" i="26" s="1"/>
  <c r="FK159" i="26"/>
  <c r="FK203" i="26" s="1"/>
  <c r="CN244" i="26" s="1"/>
  <c r="G245" i="26"/>
  <c r="D245" i="26"/>
  <c r="ES160" i="26"/>
  <c r="FB160" i="26"/>
  <c r="EM161" i="26"/>
  <c r="GD161" i="26"/>
  <c r="GD205" i="26" s="1"/>
  <c r="J121" i="26"/>
  <c r="J162" i="26" s="1"/>
  <c r="EO162" i="26" s="1"/>
  <c r="ES162" i="26"/>
  <c r="EV163" i="26"/>
  <c r="EO164" i="26"/>
  <c r="EZ164" i="26"/>
  <c r="EI165" i="26"/>
  <c r="EV165" i="26"/>
  <c r="FD165" i="26"/>
  <c r="BU128" i="26"/>
  <c r="EN151" i="26"/>
  <c r="EX151" i="26"/>
  <c r="FF151" i="26"/>
  <c r="FF195" i="26" s="1"/>
  <c r="FN151" i="26"/>
  <c r="FN195" i="26" s="1"/>
  <c r="GD151" i="26"/>
  <c r="GD195" i="26" s="1"/>
  <c r="GL151" i="26"/>
  <c r="GL195" i="26" s="1"/>
  <c r="V152" i="26"/>
  <c r="CV152" i="26"/>
  <c r="CV196" i="26" s="1"/>
  <c r="DE152" i="26"/>
  <c r="DE196" i="26" s="1"/>
  <c r="DU152" i="26"/>
  <c r="DU196" i="26" s="1"/>
  <c r="EC152" i="26"/>
  <c r="EC196" i="26" s="1"/>
  <c r="EW152" i="26"/>
  <c r="GS152" i="26"/>
  <c r="GS196" i="26" s="1"/>
  <c r="HA152" i="26"/>
  <c r="HA196" i="26" s="1"/>
  <c r="DI237" i="26" s="1"/>
  <c r="EI153" i="26"/>
  <c r="EU153" i="26"/>
  <c r="FC153" i="26"/>
  <c r="GI153" i="26"/>
  <c r="GI197" i="26" s="1"/>
  <c r="GQ153" i="26"/>
  <c r="GQ197" i="26" s="1"/>
  <c r="DD238" i="26" s="1"/>
  <c r="GY153" i="26"/>
  <c r="GY197" i="26" s="1"/>
  <c r="DH238" i="26" s="1"/>
  <c r="G239" i="26"/>
  <c r="D239" i="26"/>
  <c r="EQ154" i="26"/>
  <c r="EZ154" i="26"/>
  <c r="GF154" i="26"/>
  <c r="GF198" i="26" s="1"/>
  <c r="GN154" i="26"/>
  <c r="GN198" i="26" s="1"/>
  <c r="GV154" i="26"/>
  <c r="GV198" i="26" s="1"/>
  <c r="HD154" i="26"/>
  <c r="HD198" i="26" s="1"/>
  <c r="EN155" i="26"/>
  <c r="ES156" i="26"/>
  <c r="FA156" i="26"/>
  <c r="EK157" i="26"/>
  <c r="EV157" i="26"/>
  <c r="FD157" i="26"/>
  <c r="EO158" i="26"/>
  <c r="GM158" i="26"/>
  <c r="GM202" i="26" s="1"/>
  <c r="FC159" i="26"/>
  <c r="ET160" i="26"/>
  <c r="FC160" i="26"/>
  <c r="G246" i="26"/>
  <c r="D246" i="26"/>
  <c r="FG161" i="26"/>
  <c r="FG205" i="26" s="1"/>
  <c r="ET162" i="26"/>
  <c r="FB162" i="26"/>
  <c r="EM163" i="26"/>
  <c r="EQ164" i="26"/>
  <c r="EK165" i="26"/>
  <c r="EW165" i="26"/>
  <c r="BV128" i="26"/>
  <c r="FN152" i="26"/>
  <c r="FN196" i="26" s="1"/>
  <c r="GD152" i="26"/>
  <c r="GD196" i="26" s="1"/>
  <c r="EK153" i="26"/>
  <c r="EV153" i="26"/>
  <c r="FD153" i="26"/>
  <c r="GJ153" i="26"/>
  <c r="GJ197" i="26" s="1"/>
  <c r="GR153" i="26"/>
  <c r="GR197" i="26" s="1"/>
  <c r="ES154" i="26"/>
  <c r="FA154" i="26"/>
  <c r="GO154" i="26"/>
  <c r="GO198" i="26" s="1"/>
  <c r="GW154" i="26"/>
  <c r="GW198" i="26" s="1"/>
  <c r="HE154" i="26"/>
  <c r="HE198" i="26" s="1"/>
  <c r="DK239" i="26" s="1"/>
  <c r="EO155" i="26"/>
  <c r="ET156" i="26"/>
  <c r="FB156" i="26"/>
  <c r="EM157" i="26"/>
  <c r="EW157" i="26"/>
  <c r="EQ158" i="26"/>
  <c r="GF158" i="26"/>
  <c r="GF202" i="26" s="1"/>
  <c r="EU159" i="26"/>
  <c r="EI160" i="26"/>
  <c r="EU160" i="26"/>
  <c r="FD160" i="26"/>
  <c r="GJ160" i="26"/>
  <c r="GJ204" i="26" s="1"/>
  <c r="EO161" i="26"/>
  <c r="EI162" i="26"/>
  <c r="EU162" i="26"/>
  <c r="FC162" i="26"/>
  <c r="G248" i="26"/>
  <c r="D248" i="26"/>
  <c r="EN163" i="26"/>
  <c r="ET164" i="26"/>
  <c r="EN165" i="26"/>
  <c r="EX165" i="26"/>
  <c r="DG152" i="26"/>
  <c r="DG196" i="26" s="1"/>
  <c r="DO152" i="26"/>
  <c r="DO196" i="26" s="1"/>
  <c r="EE152" i="26"/>
  <c r="EE196" i="26" s="1"/>
  <c r="EO152" i="26"/>
  <c r="EY152" i="26"/>
  <c r="FW152" i="26"/>
  <c r="FW196" i="26" s="1"/>
  <c r="CT237" i="26" s="1"/>
  <c r="EM153" i="26"/>
  <c r="EW153" i="26"/>
  <c r="GK153" i="26"/>
  <c r="GK197" i="26" s="1"/>
  <c r="DA238" i="26" s="1"/>
  <c r="GS153" i="26"/>
  <c r="GS197" i="26" s="1"/>
  <c r="DE238" i="26" s="1"/>
  <c r="HA153" i="26"/>
  <c r="HA197" i="26" s="1"/>
  <c r="DI238" i="26" s="1"/>
  <c r="ET154" i="26"/>
  <c r="FB154" i="26"/>
  <c r="GP154" i="26"/>
  <c r="GP198" i="26" s="1"/>
  <c r="GX154" i="26"/>
  <c r="GX198" i="26" s="1"/>
  <c r="HF154" i="26"/>
  <c r="HF198" i="26" s="1"/>
  <c r="FH155" i="26"/>
  <c r="FH199" i="26" s="1"/>
  <c r="GV155" i="26"/>
  <c r="GV199" i="26" s="1"/>
  <c r="EI156" i="26"/>
  <c r="EU156" i="26"/>
  <c r="FC156" i="26"/>
  <c r="G242" i="26"/>
  <c r="D242" i="26"/>
  <c r="EN157" i="26"/>
  <c r="EX157" i="26"/>
  <c r="ES158" i="26"/>
  <c r="EV159" i="26"/>
  <c r="EK160" i="26"/>
  <c r="EV160" i="26"/>
  <c r="FE160" i="26"/>
  <c r="FE204" i="26" s="1"/>
  <c r="FA161" i="26"/>
  <c r="EK162" i="26"/>
  <c r="EV162" i="26"/>
  <c r="FD162" i="26"/>
  <c r="EY163" i="26"/>
  <c r="K123" i="26"/>
  <c r="K164" i="26" s="1"/>
  <c r="EP164" i="26" s="1"/>
  <c r="EU164" i="26"/>
  <c r="FC164" i="26"/>
  <c r="G250" i="26"/>
  <c r="D250" i="26"/>
  <c r="EO165" i="26"/>
  <c r="EY165" i="26"/>
  <c r="GP158" i="26"/>
  <c r="GP202" i="26" s="1"/>
  <c r="FG159" i="26"/>
  <c r="FG203" i="26" s="1"/>
  <c r="CL244" i="26" s="1"/>
  <c r="EM160" i="26"/>
  <c r="EW160" i="26"/>
  <c r="FF160" i="26"/>
  <c r="FF204" i="26" s="1"/>
  <c r="EM162" i="26"/>
  <c r="EW162" i="26"/>
  <c r="FE162" i="26"/>
  <c r="FE206" i="26" s="1"/>
  <c r="CK247" i="26" s="1"/>
  <c r="EI164" i="26"/>
  <c r="EV164" i="26"/>
  <c r="FD164" i="26"/>
  <c r="EQ165" i="26"/>
  <c r="EZ165" i="26"/>
  <c r="GZ154" i="26"/>
  <c r="GZ198" i="26" s="1"/>
  <c r="EM156" i="26"/>
  <c r="EW156" i="26"/>
  <c r="EQ157" i="26"/>
  <c r="FC158" i="26"/>
  <c r="G244" i="26"/>
  <c r="D244" i="26"/>
  <c r="EN159" i="26"/>
  <c r="GF159" i="26"/>
  <c r="GF203" i="26" s="1"/>
  <c r="EN160" i="26"/>
  <c r="EX160" i="26"/>
  <c r="FG160" i="26"/>
  <c r="FG204" i="26" s="1"/>
  <c r="K120" i="26"/>
  <c r="K161" i="26" s="1"/>
  <c r="EY161" i="26" s="1"/>
  <c r="ET161" i="26"/>
  <c r="G247" i="26"/>
  <c r="D247" i="26"/>
  <c r="EN162" i="26"/>
  <c r="EX162" i="26"/>
  <c r="FF162" i="26"/>
  <c r="FF206" i="26" s="1"/>
  <c r="J122" i="26"/>
  <c r="J163" i="26" s="1"/>
  <c r="EW163" i="26" s="1"/>
  <c r="ES163" i="26"/>
  <c r="FI163" i="26"/>
  <c r="FI207" i="26" s="1"/>
  <c r="EW164" i="26"/>
  <c r="ES165" i="26"/>
  <c r="FA165" i="26"/>
  <c r="BR128" i="26"/>
  <c r="BZ128" i="26"/>
  <c r="CZ209" i="26"/>
  <c r="CZ204" i="26"/>
  <c r="CZ205" i="26"/>
  <c r="CZ206" i="26"/>
  <c r="CZ198" i="26"/>
  <c r="CZ207" i="26"/>
  <c r="CZ208" i="26"/>
  <c r="CZ201" i="26"/>
  <c r="CZ200" i="26"/>
  <c r="CZ203" i="26"/>
  <c r="CZ202" i="26"/>
  <c r="CZ197" i="26"/>
  <c r="CZ199" i="26"/>
  <c r="CZ193" i="26"/>
  <c r="CZ186" i="26"/>
  <c r="CZ195" i="26"/>
  <c r="CZ187" i="26"/>
  <c r="CZ191" i="26"/>
  <c r="CZ194" i="26"/>
  <c r="CZ189" i="26"/>
  <c r="CZ185" i="26"/>
  <c r="CZ183" i="26"/>
  <c r="CZ180" i="26"/>
  <c r="CZ181" i="26"/>
  <c r="CZ177" i="26"/>
  <c r="CZ178" i="26"/>
  <c r="CZ173" i="26"/>
  <c r="CZ174" i="26"/>
  <c r="CZ175" i="26"/>
  <c r="CZ182" i="26"/>
  <c r="CZ176" i="26"/>
  <c r="DR205" i="26"/>
  <c r="DR209" i="26"/>
  <c r="DR206" i="26"/>
  <c r="DR207" i="26"/>
  <c r="DR208" i="26"/>
  <c r="DR200" i="26"/>
  <c r="DR203" i="26"/>
  <c r="DR199" i="26"/>
  <c r="DR197" i="26"/>
  <c r="DR195" i="26"/>
  <c r="DR204" i="26"/>
  <c r="DR202" i="26"/>
  <c r="DR201" i="26"/>
  <c r="DR198" i="26"/>
  <c r="DR194" i="26"/>
  <c r="DR191" i="26"/>
  <c r="DR189" i="26"/>
  <c r="DR183" i="26"/>
  <c r="DR181" i="26"/>
  <c r="DR175" i="26"/>
  <c r="DR186" i="26"/>
  <c r="DR182" i="26"/>
  <c r="DR176" i="26"/>
  <c r="DR187" i="26"/>
  <c r="DR177" i="26"/>
  <c r="DR178" i="26"/>
  <c r="DR174" i="26"/>
  <c r="DR173" i="26"/>
  <c r="EF209" i="26"/>
  <c r="EF204" i="26"/>
  <c r="EF205" i="26"/>
  <c r="EF206" i="26"/>
  <c r="EF198" i="26"/>
  <c r="EF207" i="26"/>
  <c r="EF208" i="26"/>
  <c r="EF201" i="26"/>
  <c r="EF203" i="26"/>
  <c r="EF202" i="26"/>
  <c r="EF200" i="26"/>
  <c r="EF199" i="26"/>
  <c r="EF197" i="26"/>
  <c r="EF194" i="26"/>
  <c r="EF186" i="26"/>
  <c r="EF187" i="26"/>
  <c r="EF195" i="26"/>
  <c r="EF193" i="26"/>
  <c r="EF189" i="26"/>
  <c r="EF191" i="26"/>
  <c r="EF181" i="26"/>
  <c r="EF182" i="26"/>
  <c r="EF185" i="26"/>
  <c r="EF183" i="26"/>
  <c r="EF177" i="26"/>
  <c r="EF173" i="26"/>
  <c r="EF178" i="26"/>
  <c r="EF174" i="26"/>
  <c r="EF176" i="26"/>
  <c r="EF175" i="26"/>
  <c r="CX215" i="26"/>
  <c r="AS220" i="26"/>
  <c r="AE156" i="26"/>
  <c r="W156" i="26"/>
  <c r="O156" i="26"/>
  <c r="AC156" i="26"/>
  <c r="U156" i="26"/>
  <c r="M156" i="26"/>
  <c r="AA156" i="26"/>
  <c r="S156" i="26"/>
  <c r="Y156" i="26"/>
  <c r="Q156" i="26"/>
  <c r="O157" i="26"/>
  <c r="W157" i="26"/>
  <c r="AE157" i="26"/>
  <c r="BB209" i="26"/>
  <c r="BB210" i="26"/>
  <c r="BB204" i="26"/>
  <c r="BB205" i="26"/>
  <c r="BB206" i="26"/>
  <c r="BB198" i="26"/>
  <c r="BB207" i="26"/>
  <c r="BB208" i="26"/>
  <c r="BB201" i="26"/>
  <c r="BB199" i="26"/>
  <c r="AQ240" i="26" s="1"/>
  <c r="BB203" i="26"/>
  <c r="BB200" i="26"/>
  <c r="BB202" i="26"/>
  <c r="BB197" i="26"/>
  <c r="BB196" i="26"/>
  <c r="BB190" i="26"/>
  <c r="BB194" i="26"/>
  <c r="BB191" i="26"/>
  <c r="AQ232" i="26" s="1"/>
  <c r="BB187" i="26"/>
  <c r="BB189" i="26"/>
  <c r="BB192" i="26"/>
  <c r="BB183" i="26"/>
  <c r="BB181" i="26"/>
  <c r="AQ222" i="26" s="1"/>
  <c r="BB195" i="26"/>
  <c r="BB178" i="26"/>
  <c r="BB179" i="26"/>
  <c r="AQ220" i="26" s="1"/>
  <c r="BB173" i="26"/>
  <c r="AQ214" i="26" s="1"/>
  <c r="BB174" i="26"/>
  <c r="BB175" i="26"/>
  <c r="BB176" i="26"/>
  <c r="BT209" i="26"/>
  <c r="BT210" i="26"/>
  <c r="BT204" i="26"/>
  <c r="BT205" i="26"/>
  <c r="BT206" i="26"/>
  <c r="BT198" i="26"/>
  <c r="BT207" i="26"/>
  <c r="BT208" i="26"/>
  <c r="BT201" i="26"/>
  <c r="BT203" i="26"/>
  <c r="BT202" i="26"/>
  <c r="BT199" i="26"/>
  <c r="BT196" i="26"/>
  <c r="BT200" i="26"/>
  <c r="BT197" i="26"/>
  <c r="BT190" i="26"/>
  <c r="BT192" i="26"/>
  <c r="BT191" i="26"/>
  <c r="BT193" i="26"/>
  <c r="BT194" i="26"/>
  <c r="BT189" i="26"/>
  <c r="BT195" i="26"/>
  <c r="BT181" i="26"/>
  <c r="AZ222" i="26" s="1"/>
  <c r="BT183" i="26"/>
  <c r="BT177" i="26"/>
  <c r="BT173" i="26"/>
  <c r="BT176" i="26"/>
  <c r="BT178" i="26"/>
  <c r="BT175" i="26"/>
  <c r="BT185" i="26"/>
  <c r="BT179" i="26"/>
  <c r="AZ220" i="26" s="1"/>
  <c r="BT182" i="26"/>
  <c r="CH203" i="26"/>
  <c r="CH185" i="26"/>
  <c r="DB209" i="26"/>
  <c r="DB205" i="26"/>
  <c r="DB206" i="26"/>
  <c r="DB207" i="26"/>
  <c r="DB208" i="26"/>
  <c r="DB200" i="26"/>
  <c r="DB203" i="26"/>
  <c r="DB199" i="26"/>
  <c r="DB193" i="26"/>
  <c r="DB202" i="26"/>
  <c r="DB195" i="26"/>
  <c r="DB201" i="26"/>
  <c r="DB198" i="26"/>
  <c r="DB204" i="26"/>
  <c r="DB194" i="26"/>
  <c r="DB191" i="26"/>
  <c r="DB197" i="26"/>
  <c r="DB189" i="26"/>
  <c r="DB183" i="26"/>
  <c r="DB181" i="26"/>
  <c r="DB175" i="26"/>
  <c r="DB186" i="26"/>
  <c r="DB182" i="26"/>
  <c r="DB176" i="26"/>
  <c r="DB178" i="26"/>
  <c r="DB180" i="26"/>
  <c r="DB185" i="26"/>
  <c r="DB177" i="26"/>
  <c r="DT209" i="26"/>
  <c r="DT206" i="26"/>
  <c r="DT207" i="26"/>
  <c r="DT208" i="26"/>
  <c r="DT202" i="26"/>
  <c r="DT205" i="26"/>
  <c r="DT197" i="26"/>
  <c r="DT199" i="26"/>
  <c r="DT195" i="26"/>
  <c r="DT200" i="26"/>
  <c r="DT204" i="26"/>
  <c r="DT203" i="26"/>
  <c r="DT198" i="26"/>
  <c r="DT201" i="26"/>
  <c r="DT194" i="26"/>
  <c r="DT189" i="26"/>
  <c r="DT183" i="26"/>
  <c r="DT191" i="26"/>
  <c r="DT186" i="26"/>
  <c r="DT182" i="26"/>
  <c r="DT177" i="26"/>
  <c r="DT178" i="26"/>
  <c r="DT187" i="26"/>
  <c r="DT175" i="26"/>
  <c r="DT181" i="26"/>
  <c r="DT174" i="26"/>
  <c r="EH205" i="26"/>
  <c r="EH206" i="26"/>
  <c r="EH207" i="26"/>
  <c r="EH208" i="26"/>
  <c r="EH200" i="26"/>
  <c r="EH209" i="26"/>
  <c r="EH203" i="26"/>
  <c r="EH201" i="26"/>
  <c r="EH198" i="26"/>
  <c r="EH193" i="26"/>
  <c r="EH204" i="26"/>
  <c r="EH202" i="26"/>
  <c r="EH195" i="26"/>
  <c r="EH199" i="26"/>
  <c r="EH197" i="26"/>
  <c r="EH183" i="26"/>
  <c r="EH189" i="26"/>
  <c r="EH194" i="26"/>
  <c r="EH181" i="26"/>
  <c r="EH175" i="26"/>
  <c r="EH191" i="26"/>
  <c r="EH182" i="26"/>
  <c r="EH176" i="26"/>
  <c r="EH187" i="26"/>
  <c r="EH178" i="26"/>
  <c r="EH177" i="26"/>
  <c r="DB174" i="26"/>
  <c r="Q157" i="26"/>
  <c r="Y157" i="26"/>
  <c r="AA158" i="26"/>
  <c r="O161" i="26"/>
  <c r="AE161" i="26"/>
  <c r="BF206" i="26"/>
  <c r="BF207" i="26"/>
  <c r="BF208" i="26"/>
  <c r="BF202" i="26"/>
  <c r="BF209" i="26"/>
  <c r="BF210" i="26"/>
  <c r="BF205" i="26"/>
  <c r="BF204" i="26"/>
  <c r="BF203" i="26"/>
  <c r="BF201" i="26"/>
  <c r="BF192" i="26"/>
  <c r="BF194" i="26"/>
  <c r="BF200" i="26"/>
  <c r="BF190" i="26"/>
  <c r="BF189" i="26"/>
  <c r="BF191" i="26"/>
  <c r="BF179" i="26"/>
  <c r="BX206" i="26"/>
  <c r="BX209" i="26"/>
  <c r="BX207" i="26"/>
  <c r="BX208" i="26"/>
  <c r="BX210" i="26"/>
  <c r="BX202" i="26"/>
  <c r="BX205" i="26"/>
  <c r="BX197" i="26"/>
  <c r="BX195" i="26"/>
  <c r="BX200" i="26"/>
  <c r="BX204" i="26"/>
  <c r="BX203" i="26"/>
  <c r="BX198" i="26"/>
  <c r="BX192" i="26"/>
  <c r="BX201" i="26"/>
  <c r="BX194" i="26"/>
  <c r="BX193" i="26"/>
  <c r="BX183" i="26"/>
  <c r="BX196" i="26"/>
  <c r="BX190" i="26"/>
  <c r="BB231" i="26" s="1"/>
  <c r="BX191" i="26"/>
  <c r="BX177" i="26"/>
  <c r="BX189" i="26"/>
  <c r="BX181" i="26"/>
  <c r="BX179" i="26"/>
  <c r="BX182" i="26"/>
  <c r="BX174" i="26"/>
  <c r="CN206" i="26"/>
  <c r="CN207" i="26"/>
  <c r="CN208" i="26"/>
  <c r="CN209" i="26"/>
  <c r="CN202" i="26"/>
  <c r="CN205" i="26"/>
  <c r="CN197" i="26"/>
  <c r="CN204" i="26"/>
  <c r="CN195" i="26"/>
  <c r="CN203" i="26"/>
  <c r="CN201" i="26"/>
  <c r="CN199" i="26"/>
  <c r="CN200" i="26"/>
  <c r="CN198" i="26"/>
  <c r="CN194" i="26"/>
  <c r="CN183" i="26"/>
  <c r="CN193" i="26"/>
  <c r="CN185" i="26"/>
  <c r="CN189" i="26"/>
  <c r="CN186" i="26"/>
  <c r="CN177" i="26"/>
  <c r="CN178" i="26"/>
  <c r="CN191" i="26"/>
  <c r="CN187" i="26"/>
  <c r="CN176" i="26"/>
  <c r="CN181" i="26"/>
  <c r="CN174" i="26"/>
  <c r="DG203" i="26"/>
  <c r="DG204" i="26"/>
  <c r="DG209" i="26"/>
  <c r="DG205" i="26"/>
  <c r="DG197" i="26"/>
  <c r="DG206" i="26"/>
  <c r="DG207" i="26"/>
  <c r="DG208" i="26"/>
  <c r="DG200" i="26"/>
  <c r="DG199" i="26"/>
  <c r="DG202" i="26"/>
  <c r="DG195" i="26"/>
  <c r="DG201" i="26"/>
  <c r="DG198" i="26"/>
  <c r="DG189" i="26"/>
  <c r="DG185" i="26"/>
  <c r="DG186" i="26"/>
  <c r="DG187" i="26"/>
  <c r="DG194" i="26"/>
  <c r="DG193" i="26"/>
  <c r="DG191" i="26"/>
  <c r="DG183" i="26"/>
  <c r="DG180" i="26"/>
  <c r="DG182" i="26"/>
  <c r="DG176" i="26"/>
  <c r="DG173" i="26"/>
  <c r="DG178" i="26"/>
  <c r="DG174" i="26"/>
  <c r="DG181" i="26"/>
  <c r="DU207" i="26"/>
  <c r="DU208" i="26"/>
  <c r="DU202" i="26"/>
  <c r="DU203" i="26"/>
  <c r="DU209" i="26"/>
  <c r="DU206" i="26"/>
  <c r="DU198" i="26"/>
  <c r="DU200" i="26"/>
  <c r="DU197" i="26"/>
  <c r="DU204" i="26"/>
  <c r="DU201" i="26"/>
  <c r="DU205" i="26"/>
  <c r="DU199" i="26"/>
  <c r="DU195" i="26"/>
  <c r="DU194" i="26"/>
  <c r="DU189" i="26"/>
  <c r="DU192" i="26"/>
  <c r="DU191" i="26"/>
  <c r="DU186" i="26"/>
  <c r="DU187" i="26"/>
  <c r="DU183" i="26"/>
  <c r="DU178" i="26"/>
  <c r="DU185" i="26"/>
  <c r="DU181" i="26"/>
  <c r="DU175" i="26"/>
  <c r="DU182" i="26"/>
  <c r="DU173" i="26"/>
  <c r="DU176" i="26"/>
  <c r="BA214" i="26"/>
  <c r="CV214" i="26"/>
  <c r="AO216" i="26"/>
  <c r="BX175" i="26"/>
  <c r="BB216" i="26" s="1"/>
  <c r="BF221" i="26"/>
  <c r="Y159" i="26"/>
  <c r="Q159" i="26"/>
  <c r="AE159" i="26"/>
  <c r="W159" i="26"/>
  <c r="O159" i="26"/>
  <c r="S159" i="26"/>
  <c r="AA162" i="26"/>
  <c r="S162" i="26"/>
  <c r="Y162" i="26"/>
  <c r="Q162" i="26"/>
  <c r="W162" i="26"/>
  <c r="BH209" i="26"/>
  <c r="BH208" i="26"/>
  <c r="BH202" i="26"/>
  <c r="BH203" i="26"/>
  <c r="BH204" i="26"/>
  <c r="BH210" i="26"/>
  <c r="BH206" i="26"/>
  <c r="BH207" i="26"/>
  <c r="BH201" i="26"/>
  <c r="BH205" i="26"/>
  <c r="BH194" i="26"/>
  <c r="BH200" i="26"/>
  <c r="BH192" i="26"/>
  <c r="BH191" i="26"/>
  <c r="BH179" i="26"/>
  <c r="BH190" i="26"/>
  <c r="BH189" i="26"/>
  <c r="BH173" i="26"/>
  <c r="BZ209" i="26"/>
  <c r="BZ208" i="26"/>
  <c r="BZ210" i="26"/>
  <c r="BZ202" i="26"/>
  <c r="BZ203" i="26"/>
  <c r="BZ204" i="26"/>
  <c r="BZ206" i="26"/>
  <c r="BZ207" i="26"/>
  <c r="BZ199" i="26"/>
  <c r="BZ200" i="26"/>
  <c r="BZ197" i="26"/>
  <c r="BC238" i="26" s="1"/>
  <c r="BZ205" i="26"/>
  <c r="BZ198" i="26"/>
  <c r="BZ201" i="26"/>
  <c r="BZ194" i="26"/>
  <c r="BZ195" i="26"/>
  <c r="BZ196" i="26"/>
  <c r="BZ190" i="26"/>
  <c r="BZ191" i="26"/>
  <c r="BC232" i="26" s="1"/>
  <c r="BZ192" i="26"/>
  <c r="BZ183" i="26"/>
  <c r="BZ179" i="26"/>
  <c r="BZ189" i="26"/>
  <c r="BZ182" i="26"/>
  <c r="BC223" i="26" s="1"/>
  <c r="BZ177" i="26"/>
  <c r="BZ174" i="26"/>
  <c r="BZ176" i="26"/>
  <c r="BC217" i="26" s="1"/>
  <c r="BZ193" i="26"/>
  <c r="BZ178" i="26"/>
  <c r="CO207" i="26"/>
  <c r="CO208" i="26"/>
  <c r="CO209" i="26"/>
  <c r="CO202" i="26"/>
  <c r="CO203" i="26"/>
  <c r="CO206" i="26"/>
  <c r="CO198" i="26"/>
  <c r="CO205" i="26"/>
  <c r="CO201" i="26"/>
  <c r="CO199" i="26"/>
  <c r="CO200" i="26"/>
  <c r="CO197" i="26"/>
  <c r="CO193" i="26"/>
  <c r="CO204" i="26"/>
  <c r="CO195" i="26"/>
  <c r="CO186" i="26"/>
  <c r="CO194" i="26"/>
  <c r="CO187" i="26"/>
  <c r="CO185" i="26"/>
  <c r="CO178" i="26"/>
  <c r="CO191" i="26"/>
  <c r="CO183" i="26"/>
  <c r="CO181" i="26"/>
  <c r="CO177" i="26"/>
  <c r="CO176" i="26"/>
  <c r="CO189" i="26"/>
  <c r="CO173" i="26"/>
  <c r="CO182" i="26"/>
  <c r="CO175" i="26"/>
  <c r="AY215" i="26"/>
  <c r="DA215" i="26"/>
  <c r="S157" i="26"/>
  <c r="AA157" i="26"/>
  <c r="U159" i="26"/>
  <c r="CW207" i="26"/>
  <c r="CW208" i="26"/>
  <c r="CW202" i="26"/>
  <c r="CW209" i="26"/>
  <c r="CW203" i="26"/>
  <c r="CW206" i="26"/>
  <c r="CW198" i="26"/>
  <c r="CW204" i="26"/>
  <c r="CW201" i="26"/>
  <c r="CW205" i="26"/>
  <c r="CW200" i="26"/>
  <c r="CW199" i="26"/>
  <c r="CW197" i="26"/>
  <c r="CW193" i="26"/>
  <c r="CW195" i="26"/>
  <c r="CW186" i="26"/>
  <c r="CW187" i="26"/>
  <c r="CW194" i="26"/>
  <c r="CW178" i="26"/>
  <c r="CW185" i="26"/>
  <c r="CW183" i="26"/>
  <c r="CW191" i="26"/>
  <c r="CW180" i="26"/>
  <c r="CW181" i="26"/>
  <c r="CW177" i="26"/>
  <c r="CW176" i="26"/>
  <c r="CW189" i="26"/>
  <c r="CW173" i="26"/>
  <c r="CW175" i="26"/>
  <c r="DI204" i="26"/>
  <c r="DI205" i="26"/>
  <c r="DI209" i="26"/>
  <c r="DI206" i="26"/>
  <c r="DI207" i="26"/>
  <c r="DI199" i="26"/>
  <c r="DI208" i="26"/>
  <c r="DI202" i="26"/>
  <c r="DI200" i="26"/>
  <c r="DI203" i="26"/>
  <c r="DI197" i="26"/>
  <c r="DI201" i="26"/>
  <c r="DI198" i="26"/>
  <c r="DI191" i="26"/>
  <c r="DI187" i="26"/>
  <c r="DI195" i="26"/>
  <c r="DI194" i="26"/>
  <c r="DI193" i="26"/>
  <c r="DI189" i="26"/>
  <c r="DI183" i="26"/>
  <c r="DI180" i="26"/>
  <c r="DI181" i="26"/>
  <c r="DI185" i="26"/>
  <c r="DI182" i="26"/>
  <c r="DI178" i="26"/>
  <c r="DI174" i="26"/>
  <c r="DI186" i="26"/>
  <c r="DI175" i="26"/>
  <c r="DI177" i="26"/>
  <c r="EC209" i="26"/>
  <c r="EC207" i="26"/>
  <c r="EC208" i="26"/>
  <c r="EC201" i="26"/>
  <c r="EC202" i="26"/>
  <c r="EC203" i="26"/>
  <c r="EC206" i="26"/>
  <c r="EC198" i="26"/>
  <c r="EC200" i="26"/>
  <c r="EC199" i="26"/>
  <c r="EC197" i="26"/>
  <c r="EC204" i="26"/>
  <c r="EC193" i="26"/>
  <c r="EC205" i="26"/>
  <c r="EC195" i="26"/>
  <c r="EC189" i="26"/>
  <c r="EC194" i="26"/>
  <c r="EC191" i="26"/>
  <c r="EC186" i="26"/>
  <c r="EC187" i="26"/>
  <c r="EC183" i="26"/>
  <c r="EC178" i="26"/>
  <c r="EC185" i="26"/>
  <c r="CH226" i="26" s="1"/>
  <c r="EC181" i="26"/>
  <c r="EC177" i="26"/>
  <c r="EC175" i="26"/>
  <c r="EC173" i="26"/>
  <c r="EC182" i="26"/>
  <c r="EC176" i="26"/>
  <c r="DI173" i="26"/>
  <c r="BZ175" i="26"/>
  <c r="AP217" i="26"/>
  <c r="DI176" i="26"/>
  <c r="DT176" i="26"/>
  <c r="DG177" i="26"/>
  <c r="AE158" i="26"/>
  <c r="W158" i="26"/>
  <c r="O158" i="26"/>
  <c r="S158" i="26"/>
  <c r="BN210" i="26"/>
  <c r="BN209" i="26"/>
  <c r="BN205" i="26"/>
  <c r="BN206" i="26"/>
  <c r="BN207" i="26"/>
  <c r="BN208" i="26"/>
  <c r="BN200" i="26"/>
  <c r="BN203" i="26"/>
  <c r="BN201" i="26"/>
  <c r="BN204" i="26"/>
  <c r="BN202" i="26"/>
  <c r="BN190" i="26"/>
  <c r="AW231" i="26" s="1"/>
  <c r="BN192" i="26"/>
  <c r="BN194" i="26"/>
  <c r="BN189" i="26"/>
  <c r="BN183" i="26"/>
  <c r="BN191" i="26"/>
  <c r="BN181" i="26"/>
  <c r="BN179" i="26"/>
  <c r="CD210" i="26"/>
  <c r="CD205" i="26"/>
  <c r="CD206" i="26"/>
  <c r="CD207" i="26"/>
  <c r="CD208" i="26"/>
  <c r="CD200" i="26"/>
  <c r="CD209" i="26"/>
  <c r="CD203" i="26"/>
  <c r="CD204" i="26"/>
  <c r="BE245" i="26" s="1"/>
  <c r="CD198" i="26"/>
  <c r="CD193" i="26"/>
  <c r="CD202" i="26"/>
  <c r="CD201" i="26"/>
  <c r="CD195" i="26"/>
  <c r="BE236" i="26" s="1"/>
  <c r="CD199" i="26"/>
  <c r="CD190" i="26"/>
  <c r="CD197" i="26"/>
  <c r="CD192" i="26"/>
  <c r="CD189" i="26"/>
  <c r="CD194" i="26"/>
  <c r="CD183" i="26"/>
  <c r="CD181" i="26"/>
  <c r="CD196" i="26"/>
  <c r="CD182" i="26"/>
  <c r="CD176" i="26"/>
  <c r="BE217" i="26" s="1"/>
  <c r="CD191" i="26"/>
  <c r="CD179" i="26"/>
  <c r="CD187" i="26"/>
  <c r="CD186" i="26"/>
  <c r="CD185" i="26"/>
  <c r="CD180" i="26"/>
  <c r="CD177" i="26"/>
  <c r="CD175" i="26"/>
  <c r="BE216" i="26" s="1"/>
  <c r="CD178" i="26"/>
  <c r="BE214" i="26"/>
  <c r="CN214" i="26"/>
  <c r="DD214" i="26"/>
  <c r="DB187" i="26"/>
  <c r="M157" i="26"/>
  <c r="U157" i="26"/>
  <c r="AA161" i="26"/>
  <c r="S161" i="26"/>
  <c r="Y161" i="26"/>
  <c r="Q161" i="26"/>
  <c r="W161" i="26"/>
  <c r="DB173" i="26"/>
  <c r="DT173" i="26"/>
  <c r="EH173" i="26"/>
  <c r="BB215" i="26"/>
  <c r="BF216" i="26"/>
  <c r="AS226" i="26"/>
  <c r="S163" i="26"/>
  <c r="M164" i="26"/>
  <c r="U164" i="26"/>
  <c r="S165" i="26"/>
  <c r="N166" i="26"/>
  <c r="V166" i="26"/>
  <c r="AD166" i="26"/>
  <c r="BL209" i="26"/>
  <c r="BL210" i="26"/>
  <c r="BL204" i="26"/>
  <c r="BL205" i="26"/>
  <c r="BL206" i="26"/>
  <c r="BL207" i="26"/>
  <c r="BL208" i="26"/>
  <c r="BL201" i="26"/>
  <c r="BL200" i="26"/>
  <c r="BL203" i="26"/>
  <c r="BL197" i="26"/>
  <c r="BL202" i="26"/>
  <c r="BL190" i="26"/>
  <c r="BL194" i="26"/>
  <c r="BL193" i="26"/>
  <c r="BL191" i="26"/>
  <c r="BL189" i="26"/>
  <c r="BL192" i="26"/>
  <c r="BL183" i="26"/>
  <c r="BL181" i="26"/>
  <c r="CB209" i="26"/>
  <c r="CB210" i="26"/>
  <c r="CB204" i="26"/>
  <c r="CB205" i="26"/>
  <c r="CB206" i="26"/>
  <c r="CB198" i="26"/>
  <c r="CB207" i="26"/>
  <c r="CB208" i="26"/>
  <c r="CB201" i="26"/>
  <c r="CB197" i="26"/>
  <c r="CB203" i="26"/>
  <c r="CB202" i="26"/>
  <c r="CB196" i="26"/>
  <c r="CB199" i="26"/>
  <c r="CB200" i="26"/>
  <c r="CB190" i="26"/>
  <c r="CB195" i="26"/>
  <c r="BD236" i="26" s="1"/>
  <c r="CB191" i="26"/>
  <c r="CB192" i="26"/>
  <c r="CB193" i="26"/>
  <c r="CB189" i="26"/>
  <c r="CB194" i="26"/>
  <c r="BD235" i="26" s="1"/>
  <c r="CB185" i="26"/>
  <c r="CB183" i="26"/>
  <c r="CP172" i="26"/>
  <c r="DH209" i="26"/>
  <c r="DH204" i="26"/>
  <c r="DH205" i="26"/>
  <c r="DH206" i="26"/>
  <c r="DH198" i="26"/>
  <c r="DH207" i="26"/>
  <c r="DH208" i="26"/>
  <c r="DH201" i="26"/>
  <c r="DH199" i="26"/>
  <c r="DH200" i="26"/>
  <c r="DH203" i="26"/>
  <c r="DH202" i="26"/>
  <c r="DH186" i="26"/>
  <c r="DH187" i="26"/>
  <c r="DH195" i="26"/>
  <c r="DH194" i="26"/>
  <c r="DH193" i="26"/>
  <c r="DH191" i="26"/>
  <c r="DH197" i="26"/>
  <c r="DH189" i="26"/>
  <c r="DH183" i="26"/>
  <c r="DH180" i="26"/>
  <c r="DH181" i="26"/>
  <c r="DH185" i="26"/>
  <c r="DH177" i="26"/>
  <c r="DV209" i="26"/>
  <c r="DV208" i="26"/>
  <c r="DV202" i="26"/>
  <c r="DV203" i="26"/>
  <c r="DV204" i="26"/>
  <c r="DV205" i="26"/>
  <c r="DV206" i="26"/>
  <c r="DV207" i="26"/>
  <c r="DV199" i="26"/>
  <c r="DV201" i="26"/>
  <c r="DV198" i="26"/>
  <c r="DV194" i="26"/>
  <c r="DV195" i="26"/>
  <c r="DV200" i="26"/>
  <c r="DV197" i="26"/>
  <c r="DV191" i="26"/>
  <c r="DV185" i="26"/>
  <c r="DV186" i="26"/>
  <c r="DV187" i="26"/>
  <c r="DV189" i="26"/>
  <c r="DV181" i="26"/>
  <c r="DV175" i="26"/>
  <c r="DV182" i="26"/>
  <c r="BF214" i="26"/>
  <c r="CM173" i="26"/>
  <c r="DS173" i="26"/>
  <c r="CK214" i="26"/>
  <c r="CO214" i="26"/>
  <c r="DE214" i="26"/>
  <c r="DI214" i="26"/>
  <c r="CF174" i="26"/>
  <c r="BF215" i="26" s="1"/>
  <c r="AH216" i="26"/>
  <c r="AY216" i="26"/>
  <c r="BC216" i="26"/>
  <c r="CG175" i="26"/>
  <c r="BG216" i="26" s="1"/>
  <c r="CK216" i="26"/>
  <c r="CO216" i="26"/>
  <c r="CS216" i="26"/>
  <c r="CW216" i="26"/>
  <c r="DA216" i="26"/>
  <c r="AH217" i="26"/>
  <c r="AL217" i="26"/>
  <c r="BA218" i="26"/>
  <c r="CG177" i="26"/>
  <c r="BG218" i="26" s="1"/>
  <c r="CY177" i="26"/>
  <c r="DV177" i="26"/>
  <c r="BE220" i="26"/>
  <c r="CF180" i="26"/>
  <c r="DI221" i="26"/>
  <c r="CM181" i="26"/>
  <c r="DS181" i="26"/>
  <c r="BD224" i="26"/>
  <c r="CM187" i="26"/>
  <c r="BD219" i="26"/>
  <c r="AY222" i="26"/>
  <c r="CG190" i="26"/>
  <c r="BG231" i="26" s="1"/>
  <c r="AX206" i="26"/>
  <c r="AX207" i="26"/>
  <c r="AX208" i="26"/>
  <c r="AX209" i="26"/>
  <c r="AX202" i="26"/>
  <c r="AX210" i="26"/>
  <c r="AX205" i="26"/>
  <c r="AX197" i="26"/>
  <c r="AX200" i="26"/>
  <c r="AX195" i="26"/>
  <c r="AX198" i="26"/>
  <c r="AX201" i="26"/>
  <c r="AX192" i="26"/>
  <c r="AX204" i="26"/>
  <c r="AO245" i="26" s="1"/>
  <c r="AX199" i="26"/>
  <c r="AX203" i="26"/>
  <c r="AX194" i="26"/>
  <c r="AX183" i="26"/>
  <c r="AX193" i="26"/>
  <c r="AX196" i="26"/>
  <c r="AX191" i="26"/>
  <c r="AX190" i="26"/>
  <c r="AO231" i="26" s="1"/>
  <c r="AX178" i="26"/>
  <c r="BP206" i="26"/>
  <c r="BP210" i="26"/>
  <c r="BP207" i="26"/>
  <c r="BP208" i="26"/>
  <c r="BP202" i="26"/>
  <c r="BP209" i="26"/>
  <c r="BP205" i="26"/>
  <c r="BP197" i="26"/>
  <c r="BP199" i="26"/>
  <c r="BP195" i="26"/>
  <c r="AX236" i="26" s="1"/>
  <c r="BP204" i="26"/>
  <c r="BP200" i="26"/>
  <c r="BP203" i="26"/>
  <c r="BP198" i="26"/>
  <c r="BP192" i="26"/>
  <c r="BP201" i="26"/>
  <c r="BP194" i="26"/>
  <c r="BP190" i="26"/>
  <c r="AX231" i="26" s="1"/>
  <c r="BP189" i="26"/>
  <c r="BP187" i="26"/>
  <c r="BP191" i="26"/>
  <c r="CF206" i="26"/>
  <c r="CF207" i="26"/>
  <c r="CF208" i="26"/>
  <c r="CF209" i="26"/>
  <c r="CF202" i="26"/>
  <c r="BF243" i="26" s="1"/>
  <c r="CF210" i="26"/>
  <c r="CF205" i="26"/>
  <c r="CF197" i="26"/>
  <c r="CF201" i="26"/>
  <c r="CF195" i="26"/>
  <c r="CF199" i="26"/>
  <c r="CF200" i="26"/>
  <c r="CF192" i="26"/>
  <c r="BF233" i="26" s="1"/>
  <c r="CF204" i="26"/>
  <c r="CF198" i="26"/>
  <c r="CF203" i="26"/>
  <c r="CF194" i="26"/>
  <c r="CF193" i="26"/>
  <c r="CF183" i="26"/>
  <c r="CF185" i="26"/>
  <c r="CF196" i="26"/>
  <c r="BF237" i="26" s="1"/>
  <c r="CF190" i="26"/>
  <c r="CF177" i="26"/>
  <c r="CF191" i="26"/>
  <c r="CF178" i="26"/>
  <c r="CF187" i="26"/>
  <c r="BF228" i="26" s="1"/>
  <c r="CF186" i="26"/>
  <c r="CX209" i="26"/>
  <c r="CX208" i="26"/>
  <c r="CX202" i="26"/>
  <c r="CX203" i="26"/>
  <c r="CX204" i="26"/>
  <c r="CX205" i="26"/>
  <c r="CX206" i="26"/>
  <c r="CX207" i="26"/>
  <c r="CX199" i="26"/>
  <c r="CX200" i="26"/>
  <c r="CX194" i="26"/>
  <c r="CX195" i="26"/>
  <c r="CX201" i="26"/>
  <c r="CX198" i="26"/>
  <c r="CX196" i="26"/>
  <c r="CX190" i="26"/>
  <c r="CX184" i="26"/>
  <c r="CX185" i="26"/>
  <c r="CX193" i="26"/>
  <c r="CX192" i="26"/>
  <c r="CX186" i="26"/>
  <c r="CX197" i="26"/>
  <c r="CX187" i="26"/>
  <c r="CX191" i="26"/>
  <c r="CX188" i="26"/>
  <c r="CX183" i="26"/>
  <c r="CX181" i="26"/>
  <c r="CX189" i="26"/>
  <c r="CX182" i="26"/>
  <c r="DJ205" i="26"/>
  <c r="DJ209" i="26"/>
  <c r="DJ206" i="26"/>
  <c r="DJ207" i="26"/>
  <c r="DJ208" i="26"/>
  <c r="DJ200" i="26"/>
  <c r="DJ203" i="26"/>
  <c r="DJ193" i="26"/>
  <c r="DJ204" i="26"/>
  <c r="DJ197" i="26"/>
  <c r="DJ195" i="26"/>
  <c r="DJ202" i="26"/>
  <c r="DJ201" i="26"/>
  <c r="DJ198" i="26"/>
  <c r="DJ194" i="26"/>
  <c r="DJ199" i="26"/>
  <c r="DJ191" i="26"/>
  <c r="DJ189" i="26"/>
  <c r="DJ183" i="26"/>
  <c r="DJ181" i="26"/>
  <c r="DJ175" i="26"/>
  <c r="DJ185" i="26"/>
  <c r="DJ182" i="26"/>
  <c r="DJ176" i="26"/>
  <c r="DJ187" i="26"/>
  <c r="DJ186" i="26"/>
  <c r="ED209" i="26"/>
  <c r="ED208" i="26"/>
  <c r="ED202" i="26"/>
  <c r="ED203" i="26"/>
  <c r="ED204" i="26"/>
  <c r="ED205" i="26"/>
  <c r="ED206" i="26"/>
  <c r="ED207" i="26"/>
  <c r="ED199" i="26"/>
  <c r="ED201" i="26"/>
  <c r="ED198" i="26"/>
  <c r="ED194" i="26"/>
  <c r="ED195" i="26"/>
  <c r="ED200" i="26"/>
  <c r="ED197" i="26"/>
  <c r="ED191" i="26"/>
  <c r="ED186" i="26"/>
  <c r="ED187" i="26"/>
  <c r="ED193" i="26"/>
  <c r="ED189" i="26"/>
  <c r="ED181" i="26"/>
  <c r="ED175" i="26"/>
  <c r="ED182" i="26"/>
  <c r="AT214" i="26"/>
  <c r="CX174" i="26"/>
  <c r="DV174" i="26"/>
  <c r="ED174" i="26"/>
  <c r="AZ216" i="26"/>
  <c r="DH175" i="26"/>
  <c r="AY217" i="26"/>
  <c r="BC218" i="26"/>
  <c r="AO219" i="26"/>
  <c r="AZ219" i="26"/>
  <c r="CB178" i="26"/>
  <c r="ED178" i="26"/>
  <c r="AX179" i="26"/>
  <c r="AO220" i="26" s="1"/>
  <c r="BA220" i="26"/>
  <c r="CF179" i="26"/>
  <c r="BF220" i="26" s="1"/>
  <c r="CF181" i="26"/>
  <c r="BF222" i="26" s="1"/>
  <c r="AX187" i="26"/>
  <c r="AZ231" i="26"/>
  <c r="Q166" i="26"/>
  <c r="Y166" i="26"/>
  <c r="AZ209" i="26"/>
  <c r="AZ208" i="26"/>
  <c r="AZ202" i="26"/>
  <c r="AZ210" i="26"/>
  <c r="AZ203" i="26"/>
  <c r="AZ204" i="26"/>
  <c r="AZ206" i="26"/>
  <c r="AZ207" i="26"/>
  <c r="AZ199" i="26"/>
  <c r="AZ198" i="26"/>
  <c r="AZ205" i="26"/>
  <c r="AZ201" i="26"/>
  <c r="AZ194" i="26"/>
  <c r="AP235" i="26" s="1"/>
  <c r="AZ200" i="26"/>
  <c r="AZ195" i="26"/>
  <c r="AZ197" i="26"/>
  <c r="AZ196" i="26"/>
  <c r="AZ191" i="26"/>
  <c r="AZ190" i="26"/>
  <c r="AZ179" i="26"/>
  <c r="AZ183" i="26"/>
  <c r="AZ189" i="26"/>
  <c r="AZ181" i="26"/>
  <c r="AP222" i="26" s="1"/>
  <c r="BR209" i="26"/>
  <c r="BR208" i="26"/>
  <c r="BR202" i="26"/>
  <c r="BR203" i="26"/>
  <c r="BR204" i="26"/>
  <c r="BR206" i="26"/>
  <c r="BR210" i="26"/>
  <c r="BR207" i="26"/>
  <c r="BR199" i="26"/>
  <c r="AY240" i="26" s="1"/>
  <c r="BR205" i="26"/>
  <c r="BR200" i="26"/>
  <c r="BR198" i="26"/>
  <c r="BR201" i="26"/>
  <c r="BR194" i="26"/>
  <c r="BR195" i="26"/>
  <c r="BR196" i="26"/>
  <c r="BR197" i="26"/>
  <c r="AY238" i="26" s="1"/>
  <c r="BR190" i="26"/>
  <c r="BR185" i="26"/>
  <c r="BR192" i="26"/>
  <c r="BR186" i="26"/>
  <c r="BR191" i="26"/>
  <c r="BR187" i="26"/>
  <c r="BR193" i="26"/>
  <c r="BR189" i="26"/>
  <c r="AY230" i="26" s="1"/>
  <c r="BR179" i="26"/>
  <c r="BR181" i="26"/>
  <c r="BR183" i="26"/>
  <c r="AY224" i="26" s="1"/>
  <c r="BR182" i="26"/>
  <c r="CG207" i="26"/>
  <c r="CG208" i="26"/>
  <c r="CG209" i="26"/>
  <c r="CG202" i="26"/>
  <c r="BG243" i="26" s="1"/>
  <c r="CG210" i="26"/>
  <c r="CG203" i="26"/>
  <c r="CG206" i="26"/>
  <c r="CG198" i="26"/>
  <c r="CG196" i="26"/>
  <c r="BG237" i="26" s="1"/>
  <c r="CG200" i="26"/>
  <c r="CG204" i="26"/>
  <c r="CG193" i="26"/>
  <c r="BG234" i="26" s="1"/>
  <c r="CG205" i="26"/>
  <c r="CG201" i="26"/>
  <c r="CG195" i="26"/>
  <c r="BG236" i="26" s="1"/>
  <c r="CG197" i="26"/>
  <c r="BG238" i="26" s="1"/>
  <c r="CG192" i="26"/>
  <c r="BG233" i="26" s="1"/>
  <c r="CG194" i="26"/>
  <c r="BG235" i="26" s="1"/>
  <c r="CG199" i="26"/>
  <c r="BG240" i="26" s="1"/>
  <c r="CG186" i="26"/>
  <c r="BG227" i="26" s="1"/>
  <c r="CG191" i="26"/>
  <c r="BG232" i="26" s="1"/>
  <c r="CG187" i="26"/>
  <c r="BG228" i="26" s="1"/>
  <c r="CG178" i="26"/>
  <c r="BG219" i="26" s="1"/>
  <c r="CG179" i="26"/>
  <c r="CG183" i="26"/>
  <c r="BG224" i="26" s="1"/>
  <c r="CG185" i="26"/>
  <c r="CG180" i="26"/>
  <c r="BG221" i="26" s="1"/>
  <c r="CG189" i="26"/>
  <c r="BG230" i="26" s="1"/>
  <c r="CY203" i="26"/>
  <c r="CY209" i="26"/>
  <c r="CY204" i="26"/>
  <c r="CY205" i="26"/>
  <c r="CY197" i="26"/>
  <c r="CY206" i="26"/>
  <c r="CY207" i="26"/>
  <c r="CY208" i="26"/>
  <c r="CY200" i="26"/>
  <c r="CY199" i="26"/>
  <c r="CY202" i="26"/>
  <c r="CY195" i="26"/>
  <c r="CY201" i="26"/>
  <c r="CY198" i="26"/>
  <c r="CY189" i="26"/>
  <c r="CY185" i="26"/>
  <c r="CY193" i="26"/>
  <c r="CY186" i="26"/>
  <c r="CY187" i="26"/>
  <c r="CY191" i="26"/>
  <c r="CY194" i="26"/>
  <c r="CY183" i="26"/>
  <c r="CY180" i="26"/>
  <c r="CY182" i="26"/>
  <c r="CY176" i="26"/>
  <c r="DQ204" i="26"/>
  <c r="DQ205" i="26"/>
  <c r="DQ209" i="26"/>
  <c r="DQ206" i="26"/>
  <c r="DQ207" i="26"/>
  <c r="DQ199" i="26"/>
  <c r="DQ208" i="26"/>
  <c r="DQ202" i="26"/>
  <c r="DQ200" i="26"/>
  <c r="DQ197" i="26"/>
  <c r="DQ203" i="26"/>
  <c r="DQ201" i="26"/>
  <c r="DQ198" i="26"/>
  <c r="DQ191" i="26"/>
  <c r="DQ187" i="26"/>
  <c r="DQ194" i="26"/>
  <c r="DQ195" i="26"/>
  <c r="DQ189" i="26"/>
  <c r="DQ183" i="26"/>
  <c r="DQ181" i="26"/>
  <c r="DQ186" i="26"/>
  <c r="DQ182" i="26"/>
  <c r="DQ178" i="26"/>
  <c r="EE203" i="26"/>
  <c r="EE204" i="26"/>
  <c r="EE205" i="26"/>
  <c r="EE197" i="26"/>
  <c r="EE206" i="26"/>
  <c r="EE207" i="26"/>
  <c r="EE209" i="26"/>
  <c r="EE208" i="26"/>
  <c r="EE200" i="26"/>
  <c r="EE201" i="26"/>
  <c r="EE198" i="26"/>
  <c r="EE202" i="26"/>
  <c r="EE195" i="26"/>
  <c r="EE199" i="26"/>
  <c r="EE189" i="26"/>
  <c r="EE194" i="26"/>
  <c r="EE185" i="26"/>
  <c r="EE186" i="26"/>
  <c r="EE187" i="26"/>
  <c r="EE193" i="26"/>
  <c r="EE191" i="26"/>
  <c r="EE182" i="26"/>
  <c r="EE176" i="26"/>
  <c r="EE183" i="26"/>
  <c r="AZ173" i="26"/>
  <c r="AP214" i="26" s="1"/>
  <c r="CX173" i="26"/>
  <c r="DV173" i="26"/>
  <c r="ED173" i="26"/>
  <c r="AQ215" i="26"/>
  <c r="CY174" i="26"/>
  <c r="EE174" i="26"/>
  <c r="CM215" i="26"/>
  <c r="CU215" i="26"/>
  <c r="DC215" i="26"/>
  <c r="DG215" i="26"/>
  <c r="DK215" i="26"/>
  <c r="CB175" i="26"/>
  <c r="DS175" i="26"/>
  <c r="DC216" i="26"/>
  <c r="DG216" i="26"/>
  <c r="DK216" i="26"/>
  <c r="BR176" i="26"/>
  <c r="CB176" i="26"/>
  <c r="CL218" i="26"/>
  <c r="CP218" i="26"/>
  <c r="CX178" i="26"/>
  <c r="EE178" i="26"/>
  <c r="BL179" i="26"/>
  <c r="AV220" i="26" s="1"/>
  <c r="BB220" i="26"/>
  <c r="CX180" i="26"/>
  <c r="CG181" i="26"/>
  <c r="BV223" i="26"/>
  <c r="BO264" i="26" s="1"/>
  <c r="DB229" i="26"/>
  <c r="AZ214" i="26"/>
  <c r="CY173" i="26"/>
  <c r="EE173" i="26"/>
  <c r="CM214" i="26"/>
  <c r="CU214" i="26"/>
  <c r="DK214" i="26"/>
  <c r="DH174" i="26"/>
  <c r="AN216" i="26"/>
  <c r="CM216" i="26"/>
  <c r="CU216" i="26"/>
  <c r="AJ217" i="26"/>
  <c r="AZ178" i="26"/>
  <c r="AP219" i="26" s="1"/>
  <c r="CY178" i="26"/>
  <c r="DH178" i="26"/>
  <c r="AW220" i="26"/>
  <c r="DH182" i="26"/>
  <c r="AZ192" i="26"/>
  <c r="S166" i="26"/>
  <c r="BD210" i="26"/>
  <c r="BD205" i="26"/>
  <c r="BD206" i="26"/>
  <c r="BD207" i="26"/>
  <c r="BD208" i="26"/>
  <c r="BD200" i="26"/>
  <c r="BD209" i="26"/>
  <c r="BD203" i="26"/>
  <c r="BD204" i="26"/>
  <c r="BD195" i="26"/>
  <c r="AR236" i="26" s="1"/>
  <c r="BD202" i="26"/>
  <c r="BD197" i="26"/>
  <c r="BD198" i="26"/>
  <c r="BD190" i="26"/>
  <c r="BD201" i="26"/>
  <c r="BD192" i="26"/>
  <c r="AR233" i="26" s="1"/>
  <c r="BD196" i="26"/>
  <c r="BD199" i="26"/>
  <c r="BD189" i="26"/>
  <c r="BD183" i="26"/>
  <c r="BD194" i="26"/>
  <c r="AR235" i="26" s="1"/>
  <c r="BD181" i="26"/>
  <c r="BD182" i="26"/>
  <c r="BD176" i="26"/>
  <c r="AR217" i="26" s="1"/>
  <c r="BD179" i="26"/>
  <c r="BD191" i="26"/>
  <c r="BV210" i="26"/>
  <c r="BV205" i="26"/>
  <c r="BV206" i="26"/>
  <c r="BV209" i="26"/>
  <c r="BV207" i="26"/>
  <c r="BV208" i="26"/>
  <c r="BV200" i="26"/>
  <c r="BV203" i="26"/>
  <c r="BV193" i="26"/>
  <c r="BV201" i="26"/>
  <c r="BV195" i="26"/>
  <c r="BV199" i="26"/>
  <c r="BV197" i="26"/>
  <c r="BV190" i="26"/>
  <c r="BA231" i="26" s="1"/>
  <c r="BV204" i="26"/>
  <c r="BV202" i="26"/>
  <c r="BV198" i="26"/>
  <c r="BV192" i="26"/>
  <c r="BV194" i="26"/>
  <c r="BV189" i="26"/>
  <c r="BV183" i="26"/>
  <c r="BV196" i="26"/>
  <c r="BA237" i="26" s="1"/>
  <c r="BV191" i="26"/>
  <c r="BV182" i="26"/>
  <c r="BV176" i="26"/>
  <c r="BV185" i="26"/>
  <c r="BV179" i="26"/>
  <c r="CM206" i="26"/>
  <c r="CM207" i="26"/>
  <c r="CM208" i="26"/>
  <c r="CM201" i="26"/>
  <c r="CM209" i="26"/>
  <c r="CM204" i="26"/>
  <c r="CM198" i="26"/>
  <c r="CM194" i="26"/>
  <c r="CM205" i="26"/>
  <c r="CM203" i="26"/>
  <c r="CM202" i="26"/>
  <c r="CM199" i="26"/>
  <c r="CM200" i="26"/>
  <c r="CM191" i="26"/>
  <c r="CM197" i="26"/>
  <c r="CM193" i="26"/>
  <c r="CM195" i="26"/>
  <c r="CM189" i="26"/>
  <c r="CM185" i="26"/>
  <c r="CM182" i="26"/>
  <c r="CM176" i="26"/>
  <c r="CM186" i="26"/>
  <c r="CM177" i="26"/>
  <c r="CM183" i="26"/>
  <c r="DA204" i="26"/>
  <c r="DA209" i="26"/>
  <c r="DA205" i="26"/>
  <c r="DA206" i="26"/>
  <c r="DA207" i="26"/>
  <c r="DA199" i="26"/>
  <c r="DA208" i="26"/>
  <c r="DA202" i="26"/>
  <c r="DA200" i="26"/>
  <c r="DA203" i="26"/>
  <c r="DA197" i="26"/>
  <c r="DA201" i="26"/>
  <c r="DA198" i="26"/>
  <c r="DA191" i="26"/>
  <c r="DA193" i="26"/>
  <c r="DA195" i="26"/>
  <c r="DA187" i="26"/>
  <c r="DA194" i="26"/>
  <c r="DA189" i="26"/>
  <c r="DA185" i="26"/>
  <c r="DA183" i="26"/>
  <c r="DA180" i="26"/>
  <c r="DA181" i="26"/>
  <c r="DA186" i="26"/>
  <c r="DA182" i="26"/>
  <c r="DA178" i="26"/>
  <c r="DS209" i="26"/>
  <c r="DS206" i="26"/>
  <c r="DS207" i="26"/>
  <c r="DS208" i="26"/>
  <c r="DS201" i="26"/>
  <c r="DS204" i="26"/>
  <c r="DS194" i="26"/>
  <c r="DS200" i="26"/>
  <c r="DS203" i="26"/>
  <c r="DS202" i="26"/>
  <c r="DS198" i="26"/>
  <c r="DS191" i="26"/>
  <c r="DS205" i="26"/>
  <c r="DS195" i="26"/>
  <c r="DS189" i="26"/>
  <c r="DS199" i="26"/>
  <c r="DS186" i="26"/>
  <c r="DS183" i="26"/>
  <c r="DS182" i="26"/>
  <c r="DS176" i="26"/>
  <c r="DS177" i="26"/>
  <c r="DS187" i="26"/>
  <c r="DS197" i="26"/>
  <c r="EG204" i="26"/>
  <c r="EG205" i="26"/>
  <c r="EG206" i="26"/>
  <c r="EG207" i="26"/>
  <c r="EG199" i="26"/>
  <c r="EG208" i="26"/>
  <c r="EG209" i="26"/>
  <c r="EG202" i="26"/>
  <c r="EG201" i="26"/>
  <c r="EG203" i="26"/>
  <c r="EG200" i="26"/>
  <c r="EG197" i="26"/>
  <c r="EG191" i="26"/>
  <c r="EG187" i="26"/>
  <c r="EG198" i="26"/>
  <c r="EG195" i="26"/>
  <c r="EG193" i="26"/>
  <c r="EG189" i="26"/>
  <c r="EG194" i="26"/>
  <c r="EG181" i="26"/>
  <c r="EG182" i="26"/>
  <c r="EG183" i="26"/>
  <c r="EG178" i="26"/>
  <c r="BA215" i="26"/>
  <c r="BE215" i="26"/>
  <c r="DA174" i="26"/>
  <c r="DQ174" i="26"/>
  <c r="CF215" i="26"/>
  <c r="BS256" i="26" s="1"/>
  <c r="EG174" i="26"/>
  <c r="CN215" i="26"/>
  <c r="CR215" i="26"/>
  <c r="CV215" i="26"/>
  <c r="DD215" i="26"/>
  <c r="DH215" i="26"/>
  <c r="BD175" i="26"/>
  <c r="BV175" i="26"/>
  <c r="BA216" i="26" s="1"/>
  <c r="EE175" i="26"/>
  <c r="BA217" i="26"/>
  <c r="CT217" i="26"/>
  <c r="AY218" i="26"/>
  <c r="BE218" i="26"/>
  <c r="DQ177" i="26"/>
  <c r="ED177" i="26"/>
  <c r="AQ219" i="26"/>
  <c r="BV178" i="26"/>
  <c r="BF219" i="26"/>
  <c r="DJ178" i="26"/>
  <c r="DV178" i="26"/>
  <c r="AI220" i="26"/>
  <c r="AM220" i="26"/>
  <c r="AX220" i="26"/>
  <c r="AK222" i="26"/>
  <c r="AO222" i="26"/>
  <c r="AV222" i="26"/>
  <c r="CY181" i="26"/>
  <c r="DE222" i="26"/>
  <c r="AR224" i="26"/>
  <c r="ED183" i="26"/>
  <c r="CW229" i="26"/>
  <c r="BY270" i="26" s="1"/>
  <c r="AX189" i="26"/>
  <c r="CL217" i="26"/>
  <c r="CP217" i="26"/>
  <c r="CR218" i="26"/>
  <c r="DF218" i="26"/>
  <c r="DJ218" i="26"/>
  <c r="AI219" i="26"/>
  <c r="AM219" i="26"/>
  <c r="BB219" i="26"/>
  <c r="AR220" i="26"/>
  <c r="BP179" i="26"/>
  <c r="BD220" i="26"/>
  <c r="AX181" i="26"/>
  <c r="DA222" i="26"/>
  <c r="AY223" i="26"/>
  <c r="DV183" i="26"/>
  <c r="CX222" i="26"/>
  <c r="DB222" i="26"/>
  <c r="BA226" i="26"/>
  <c r="BF226" i="26"/>
  <c r="BF227" i="26"/>
  <c r="AP228" i="26"/>
  <c r="AP230" i="26"/>
  <c r="AQ233" i="26"/>
  <c r="AI217" i="26"/>
  <c r="AQ217" i="26"/>
  <c r="BD217" i="26"/>
  <c r="CM217" i="26"/>
  <c r="CU217" i="26"/>
  <c r="DC217" i="26"/>
  <c r="DK217" i="26"/>
  <c r="AJ219" i="26"/>
  <c r="AN219" i="26"/>
  <c r="AR219" i="26"/>
  <c r="AW219" i="26"/>
  <c r="BA219" i="26"/>
  <c r="BE219" i="26"/>
  <c r="CR219" i="26"/>
  <c r="DD219" i="26"/>
  <c r="DH219" i="26"/>
  <c r="DF221" i="26"/>
  <c r="DJ221" i="26"/>
  <c r="AZ223" i="26"/>
  <c r="CQ223" i="26"/>
  <c r="DC223" i="26"/>
  <c r="DG223" i="26"/>
  <c r="DK223" i="26"/>
  <c r="AZ224" i="26"/>
  <c r="BE224" i="26"/>
  <c r="CX229" i="26"/>
  <c r="AT231" i="26"/>
  <c r="AO224" i="26"/>
  <c r="BF224" i="26"/>
  <c r="CW224" i="26"/>
  <c r="BB226" i="26"/>
  <c r="CW227" i="26"/>
  <c r="BC230" i="26"/>
  <c r="BO231" i="26"/>
  <c r="BO221" i="26"/>
  <c r="BA223" i="26"/>
  <c r="BE223" i="26"/>
  <c r="DH223" i="26"/>
  <c r="AP224" i="26"/>
  <c r="AV224" i="26"/>
  <c r="BA224" i="26"/>
  <c r="CW226" i="26"/>
  <c r="BY267" i="26" s="1"/>
  <c r="AS228" i="26"/>
  <c r="AY228" i="26"/>
  <c r="AV231" i="26"/>
  <c r="BB233" i="26"/>
  <c r="BF218" i="26"/>
  <c r="AP220" i="26"/>
  <c r="AT220" i="26"/>
  <c r="AY220" i="26"/>
  <c r="BC220" i="26"/>
  <c r="AR222" i="26"/>
  <c r="AW222" i="26"/>
  <c r="BE222" i="26"/>
  <c r="CN222" i="26"/>
  <c r="CR222" i="26"/>
  <c r="CV222" i="26"/>
  <c r="CZ222" i="26"/>
  <c r="DD222" i="26"/>
  <c r="AL224" i="26"/>
  <c r="BB224" i="26"/>
  <c r="DA228" i="26"/>
  <c r="BC233" i="26"/>
  <c r="AG217" i="26"/>
  <c r="AK217" i="26"/>
  <c r="AO217" i="26"/>
  <c r="BB217" i="26"/>
  <c r="BF217" i="26"/>
  <c r="CK217" i="26"/>
  <c r="CO217" i="26"/>
  <c r="CS217" i="26"/>
  <c r="DE217" i="26"/>
  <c r="DI217" i="26"/>
  <c r="AL219" i="26"/>
  <c r="AT219" i="26"/>
  <c r="BC219" i="26"/>
  <c r="CL219" i="26"/>
  <c r="CP219" i="26"/>
  <c r="CT219" i="26"/>
  <c r="DF219" i="26"/>
  <c r="DJ219" i="26"/>
  <c r="BE221" i="26"/>
  <c r="BB223" i="26"/>
  <c r="BF223" i="26"/>
  <c r="DE223" i="26"/>
  <c r="AH224" i="26"/>
  <c r="AQ224" i="26"/>
  <c r="AW224" i="26"/>
  <c r="BC224" i="26"/>
  <c r="BO225" i="26"/>
  <c r="AR226" i="26"/>
  <c r="AT228" i="26"/>
  <c r="CW228" i="26"/>
  <c r="DA229" i="26"/>
  <c r="AP231" i="26"/>
  <c r="BF231" i="26"/>
  <c r="AM224" i="26"/>
  <c r="CQ224" i="26"/>
  <c r="CU224" i="26"/>
  <c r="BE226" i="26"/>
  <c r="AO227" i="26"/>
  <c r="BE227" i="26"/>
  <c r="CS227" i="26"/>
  <c r="CZ227" i="26"/>
  <c r="AO228" i="26"/>
  <c r="DI228" i="26"/>
  <c r="AT230" i="26"/>
  <c r="AP233" i="26"/>
  <c r="AW233" i="26"/>
  <c r="AY235" i="26"/>
  <c r="BF236" i="26"/>
  <c r="BE239" i="26"/>
  <c r="CT228" i="26"/>
  <c r="CX228" i="26"/>
  <c r="AQ230" i="26"/>
  <c r="AV230" i="26"/>
  <c r="AZ230" i="26"/>
  <c r="BD230" i="26"/>
  <c r="DE231" i="26"/>
  <c r="AP232" i="26"/>
  <c r="AT232" i="26"/>
  <c r="AY232" i="26"/>
  <c r="CX232" i="26"/>
  <c r="AX233" i="26"/>
  <c r="DB233" i="26"/>
  <c r="BD234" i="26"/>
  <c r="AZ235" i="26"/>
  <c r="BE235" i="26"/>
  <c r="CZ236" i="26"/>
  <c r="BB238" i="26"/>
  <c r="CL238" i="26"/>
  <c r="AX240" i="26"/>
  <c r="AO241" i="26"/>
  <c r="CW225" i="26"/>
  <c r="DA225" i="26"/>
  <c r="DJ227" i="26"/>
  <c r="BO229" i="26"/>
  <c r="AQ231" i="26"/>
  <c r="BC231" i="26"/>
  <c r="CW231" i="26"/>
  <c r="BY272" i="26" s="1"/>
  <c r="DA231" i="26"/>
  <c r="AY233" i="26"/>
  <c r="BD233" i="26"/>
  <c r="AZ234" i="26"/>
  <c r="AT235" i="26"/>
  <c r="BA236" i="26"/>
  <c r="DA236" i="26"/>
  <c r="AW237" i="26"/>
  <c r="AQ228" i="26"/>
  <c r="AV228" i="26"/>
  <c r="AR230" i="26"/>
  <c r="AW230" i="26"/>
  <c r="BA230" i="26"/>
  <c r="BE230" i="26"/>
  <c r="AR231" i="26"/>
  <c r="AV232" i="26"/>
  <c r="AZ232" i="26"/>
  <c r="BD232" i="26"/>
  <c r="AS233" i="26"/>
  <c r="AV234" i="26"/>
  <c r="BE234" i="26"/>
  <c r="AV235" i="26"/>
  <c r="BA235" i="26"/>
  <c r="BB236" i="26"/>
  <c r="AO238" i="26"/>
  <c r="AZ239" i="26"/>
  <c r="CN239" i="26"/>
  <c r="DI223" i="26"/>
  <c r="CX225" i="26"/>
  <c r="DB225" i="26"/>
  <c r="DK227" i="26"/>
  <c r="CZ229" i="26"/>
  <c r="AS231" i="26"/>
  <c r="AY231" i="26"/>
  <c r="BD231" i="26"/>
  <c r="CX231" i="26"/>
  <c r="DB231" i="26"/>
  <c r="CM232" i="26"/>
  <c r="AT233" i="26"/>
  <c r="AZ233" i="26"/>
  <c r="BE233" i="26"/>
  <c r="BA234" i="26"/>
  <c r="AO236" i="26"/>
  <c r="AR237" i="26"/>
  <c r="CL224" i="26"/>
  <c r="CP224" i="26"/>
  <c r="CT224" i="26"/>
  <c r="CX224" i="26"/>
  <c r="DB224" i="26"/>
  <c r="DF224" i="26"/>
  <c r="DJ224" i="26"/>
  <c r="AZ226" i="26"/>
  <c r="BD226" i="26"/>
  <c r="BO226" i="26"/>
  <c r="DK226" i="26"/>
  <c r="AJ228" i="26"/>
  <c r="AN228" i="26"/>
  <c r="AW228" i="26"/>
  <c r="BE228" i="26"/>
  <c r="CF228" i="26"/>
  <c r="BS269" i="26" s="1"/>
  <c r="CN228" i="26"/>
  <c r="CR228" i="26"/>
  <c r="CZ228" i="26"/>
  <c r="BZ269" i="26" s="1"/>
  <c r="AG230" i="26"/>
  <c r="AK230" i="26"/>
  <c r="AO230" i="26"/>
  <c r="AS230" i="26"/>
  <c r="AX230" i="26"/>
  <c r="BB230" i="26"/>
  <c r="BF230" i="26"/>
  <c r="CW230" i="26"/>
  <c r="DA230" i="26"/>
  <c r="BE231" i="26"/>
  <c r="AO233" i="26"/>
  <c r="CF234" i="26"/>
  <c r="BS275" i="26" s="1"/>
  <c r="AQ235" i="26"/>
  <c r="AW235" i="26"/>
  <c r="CM235" i="26"/>
  <c r="CQ235" i="26"/>
  <c r="CU235" i="26"/>
  <c r="CW236" i="26"/>
  <c r="AV233" i="26"/>
  <c r="BA233" i="26"/>
  <c r="AM234" i="26"/>
  <c r="BC235" i="26"/>
  <c r="AJ237" i="26"/>
  <c r="AN237" i="26"/>
  <c r="BE237" i="26"/>
  <c r="AR238" i="26"/>
  <c r="AJ232" i="26"/>
  <c r="AN232" i="26"/>
  <c r="AR232" i="26"/>
  <c r="AW232" i="26"/>
  <c r="BA232" i="26"/>
  <c r="BE232" i="26"/>
  <c r="CR232" i="26"/>
  <c r="CV232" i="26"/>
  <c r="CZ232" i="26"/>
  <c r="DD232" i="26"/>
  <c r="DH232" i="26"/>
  <c r="AO234" i="26"/>
  <c r="BB234" i="26"/>
  <c r="BF234" i="26"/>
  <c r="BQ234" i="26"/>
  <c r="BM275" i="26" s="1"/>
  <c r="CS234" i="26"/>
  <c r="CW234" i="26"/>
  <c r="DA234" i="26"/>
  <c r="DE234" i="26"/>
  <c r="DI234" i="26"/>
  <c r="AL236" i="26"/>
  <c r="AP236" i="26"/>
  <c r="AY236" i="26"/>
  <c r="BC236" i="26"/>
  <c r="CP236" i="26"/>
  <c r="CT236" i="26"/>
  <c r="CX236" i="26"/>
  <c r="DB236" i="26"/>
  <c r="DF236" i="26"/>
  <c r="DJ236" i="26"/>
  <c r="CR237" i="26"/>
  <c r="CZ237" i="26"/>
  <c r="DD237" i="26"/>
  <c r="AL238" i="26"/>
  <c r="BE238" i="26"/>
  <c r="AQ239" i="26"/>
  <c r="BF239" i="26"/>
  <c r="CK239" i="26"/>
  <c r="CO239" i="26"/>
  <c r="CS239" i="26"/>
  <c r="CW239" i="26"/>
  <c r="AK240" i="26"/>
  <c r="AO240" i="26"/>
  <c r="BD240" i="26"/>
  <c r="DI240" i="26"/>
  <c r="AH241" i="26"/>
  <c r="AL241" i="26"/>
  <c r="AP241" i="26"/>
  <c r="AJ242" i="26"/>
  <c r="AN242" i="26"/>
  <c r="AT245" i="26"/>
  <c r="BA245" i="26"/>
  <c r="AQ237" i="26"/>
  <c r="AV237" i="26"/>
  <c r="AZ237" i="26"/>
  <c r="BD237" i="26"/>
  <c r="BA238" i="26"/>
  <c r="AR239" i="26"/>
  <c r="BB239" i="26"/>
  <c r="AZ240" i="26"/>
  <c r="BE241" i="26"/>
  <c r="BC242" i="26"/>
  <c r="AQ243" i="26"/>
  <c r="BB243" i="26"/>
  <c r="CN230" i="26"/>
  <c r="CZ230" i="26"/>
  <c r="AG232" i="26"/>
  <c r="AK232" i="26"/>
  <c r="AO232" i="26"/>
  <c r="AS232" i="26"/>
  <c r="AX232" i="26"/>
  <c r="BB232" i="26"/>
  <c r="BF232" i="26"/>
  <c r="CO232" i="26"/>
  <c r="CS232" i="26"/>
  <c r="CW232" i="26"/>
  <c r="DA232" i="26"/>
  <c r="DE232" i="26"/>
  <c r="DI232" i="26"/>
  <c r="AY234" i="26"/>
  <c r="BC234" i="26"/>
  <c r="DB234" i="26"/>
  <c r="DF234" i="26"/>
  <c r="DJ234" i="26"/>
  <c r="AI236" i="26"/>
  <c r="AM236" i="26"/>
  <c r="AQ236" i="26"/>
  <c r="AZ236" i="26"/>
  <c r="CQ236" i="26"/>
  <c r="CU236" i="26"/>
  <c r="DC236" i="26"/>
  <c r="DG236" i="26"/>
  <c r="DK236" i="26"/>
  <c r="BF238" i="26"/>
  <c r="CN238" i="26"/>
  <c r="CR238" i="26"/>
  <c r="CV238" i="26"/>
  <c r="AJ239" i="26"/>
  <c r="AN239" i="26"/>
  <c r="AX239" i="26"/>
  <c r="AP240" i="26"/>
  <c r="CO240" i="26"/>
  <c r="CS240" i="26"/>
  <c r="CW240" i="26"/>
  <c r="BA241" i="26"/>
  <c r="BF241" i="26"/>
  <c r="AY242" i="26"/>
  <c r="CM243" i="26"/>
  <c r="CQ243" i="26"/>
  <c r="AP245" i="26"/>
  <c r="AW245" i="26"/>
  <c r="DF240" i="26"/>
  <c r="AW241" i="26"/>
  <c r="BB241" i="26"/>
  <c r="AT242" i="26"/>
  <c r="BD242" i="26"/>
  <c r="AI243" i="26"/>
  <c r="AM243" i="26"/>
  <c r="AX243" i="26"/>
  <c r="BD243" i="26"/>
  <c r="CW244" i="26"/>
  <c r="DB237" i="26"/>
  <c r="AX238" i="26"/>
  <c r="CW238" i="26"/>
  <c r="AO239" i="26"/>
  <c r="BF240" i="26"/>
  <c r="AR241" i="26"/>
  <c r="AX241" i="26"/>
  <c r="AP242" i="26"/>
  <c r="AZ242" i="26"/>
  <c r="BE242" i="26"/>
  <c r="AR245" i="26"/>
  <c r="BC245" i="26"/>
  <c r="CZ235" i="26"/>
  <c r="DD235" i="26"/>
  <c r="DH235" i="26"/>
  <c r="AG237" i="26"/>
  <c r="AK237" i="26"/>
  <c r="AO237" i="26"/>
  <c r="AS237" i="26"/>
  <c r="AX237" i="26"/>
  <c r="BB237" i="26"/>
  <c r="CX238" i="26"/>
  <c r="BD239" i="26"/>
  <c r="DC240" i="26"/>
  <c r="AS241" i="26"/>
  <c r="BC241" i="26"/>
  <c r="CL241" i="26"/>
  <c r="CP241" i="26"/>
  <c r="CT241" i="26"/>
  <c r="CX241" i="26"/>
  <c r="DB241" i="26"/>
  <c r="DF241" i="26"/>
  <c r="DJ241" i="26"/>
  <c r="AV242" i="26"/>
  <c r="BA242" i="26"/>
  <c r="AS243" i="26"/>
  <c r="AZ243" i="26"/>
  <c r="DG243" i="26"/>
  <c r="DK243" i="26"/>
  <c r="CS244" i="26"/>
  <c r="AY241" i="26"/>
  <c r="AQ242" i="26"/>
  <c r="AW242" i="26"/>
  <c r="AY245" i="26"/>
  <c r="AO235" i="26"/>
  <c r="AS235" i="26"/>
  <c r="AX235" i="26"/>
  <c r="BB235" i="26"/>
  <c r="BF235" i="26"/>
  <c r="AP237" i="26"/>
  <c r="AT237" i="26"/>
  <c r="AY237" i="26"/>
  <c r="BC237" i="26"/>
  <c r="AP238" i="26"/>
  <c r="BA239" i="26"/>
  <c r="BC240" i="26"/>
  <c r="AT241" i="26"/>
  <c r="AR242" i="26"/>
  <c r="AO243" i="26"/>
  <c r="AV243" i="26"/>
  <c r="CS237" i="26"/>
  <c r="CW237" i="26"/>
  <c r="AH239" i="26"/>
  <c r="AL239" i="26"/>
  <c r="AP239" i="26"/>
  <c r="AY239" i="26"/>
  <c r="BC239" i="26"/>
  <c r="CL239" i="26"/>
  <c r="CP239" i="26"/>
  <c r="CT239" i="26"/>
  <c r="CX239" i="26"/>
  <c r="AI241" i="26"/>
  <c r="AM241" i="26"/>
  <c r="AQ241" i="26"/>
  <c r="AV241" i="26"/>
  <c r="AZ241" i="26"/>
  <c r="BD241" i="26"/>
  <c r="CM241" i="26"/>
  <c r="CQ241" i="26"/>
  <c r="CU241" i="26"/>
  <c r="DC241" i="26"/>
  <c r="DG241" i="26"/>
  <c r="DK241" i="26"/>
  <c r="AJ243" i="26"/>
  <c r="AN243" i="26"/>
  <c r="AR243" i="26"/>
  <c r="AW243" i="26"/>
  <c r="BA243" i="26"/>
  <c r="BE243" i="26"/>
  <c r="CN243" i="26"/>
  <c r="CR243" i="26"/>
  <c r="CV243" i="26"/>
  <c r="DD243" i="26"/>
  <c r="DH243" i="26"/>
  <c r="AG245" i="26"/>
  <c r="AK245" i="26"/>
  <c r="AS245" i="26"/>
  <c r="AX245" i="26"/>
  <c r="BB245" i="26"/>
  <c r="BF245" i="26"/>
  <c r="CO245" i="26"/>
  <c r="CS245" i="26"/>
  <c r="CW245" i="26"/>
  <c r="DA245" i="26"/>
  <c r="DE245" i="26"/>
  <c r="DI245" i="26"/>
  <c r="CP247" i="26"/>
  <c r="CT247" i="26"/>
  <c r="CX247" i="26"/>
  <c r="DB247" i="26"/>
  <c r="DF247" i="26"/>
  <c r="DJ247" i="26"/>
  <c r="CM249" i="26"/>
  <c r="DB246" i="26"/>
  <c r="DF246" i="26"/>
  <c r="DJ246" i="26"/>
  <c r="DK248" i="26"/>
  <c r="AI238" i="26"/>
  <c r="AM238" i="26"/>
  <c r="AQ238" i="26"/>
  <c r="AV238" i="26"/>
  <c r="AZ238" i="26"/>
  <c r="BD238" i="26"/>
  <c r="CM238" i="26"/>
  <c r="CQ238" i="26"/>
  <c r="CU238" i="26"/>
  <c r="AJ240" i="26"/>
  <c r="AN240" i="26"/>
  <c r="AR240" i="26"/>
  <c r="BA240" i="26"/>
  <c r="BE240" i="26"/>
  <c r="CN240" i="26"/>
  <c r="CR240" i="26"/>
  <c r="CV240" i="26"/>
  <c r="DD240" i="26"/>
  <c r="DH240" i="26"/>
  <c r="AG242" i="26"/>
  <c r="AK242" i="26"/>
  <c r="AO242" i="26"/>
  <c r="AS242" i="26"/>
  <c r="AX242" i="26"/>
  <c r="BB242" i="26"/>
  <c r="BF242" i="26"/>
  <c r="CK242" i="26"/>
  <c r="CO242" i="26"/>
  <c r="CS242" i="26"/>
  <c r="CW242" i="26"/>
  <c r="DA242" i="26"/>
  <c r="DE242" i="26"/>
  <c r="DI242" i="26"/>
  <c r="CP244" i="26"/>
  <c r="CX244" i="26"/>
  <c r="DB244" i="26"/>
  <c r="DF244" i="26"/>
  <c r="DJ244" i="26"/>
  <c r="CM246" i="26"/>
  <c r="CQ246" i="26"/>
  <c r="CU246" i="26"/>
  <c r="DC246" i="26"/>
  <c r="DG246" i="26"/>
  <c r="DK246" i="26"/>
  <c r="CN248" i="26"/>
  <c r="CR248" i="26"/>
  <c r="CV248" i="26"/>
  <c r="CZ248" i="26"/>
  <c r="DD248" i="26"/>
  <c r="DH248" i="26"/>
  <c r="CK250" i="26"/>
  <c r="CO250" i="26"/>
  <c r="CS250" i="26"/>
  <c r="CW250" i="26"/>
  <c r="DA250" i="26"/>
  <c r="DE250" i="26"/>
  <c r="DI250" i="26"/>
  <c r="AP243" i="26"/>
  <c r="AT243" i="26"/>
  <c r="AY243" i="26"/>
  <c r="BC243" i="26"/>
  <c r="CX243" i="26"/>
  <c r="AQ245" i="26"/>
  <c r="AV245" i="26"/>
  <c r="AZ245" i="26"/>
  <c r="BD245" i="26"/>
  <c r="CU245" i="26"/>
  <c r="DC245" i="26"/>
  <c r="DG245" i="26"/>
  <c r="DK245" i="26"/>
  <c r="CN247" i="26"/>
  <c r="CR247" i="26"/>
  <c r="CV247" i="26"/>
  <c r="CZ247" i="26"/>
  <c r="DD247" i="26"/>
  <c r="DH247" i="26"/>
  <c r="CK249" i="26"/>
  <c r="CO249" i="26"/>
  <c r="CS249" i="26"/>
  <c r="CW249" i="26"/>
  <c r="DA249" i="26"/>
  <c r="DE249" i="26"/>
  <c r="DI249" i="26"/>
  <c r="CL242" i="26"/>
  <c r="CP242" i="26"/>
  <c r="CT242" i="26"/>
  <c r="CX242" i="26"/>
  <c r="DB242" i="26"/>
  <c r="DF242" i="26"/>
  <c r="DJ242" i="26"/>
  <c r="CM244" i="26"/>
  <c r="CQ244" i="26"/>
  <c r="CU244" i="26"/>
  <c r="DC244" i="26"/>
  <c r="DG244" i="26"/>
  <c r="DK244" i="26"/>
  <c r="CN246" i="26"/>
  <c r="CR246" i="26"/>
  <c r="CV246" i="26"/>
  <c r="DD246" i="26"/>
  <c r="DH246" i="26"/>
  <c r="CO248" i="26"/>
  <c r="CS248" i="26"/>
  <c r="CW248" i="26"/>
  <c r="DA248" i="26"/>
  <c r="DE248" i="26"/>
  <c r="DI248" i="26"/>
  <c r="CN245" i="26"/>
  <c r="CR245" i="26"/>
  <c r="CV245" i="26"/>
  <c r="CZ245" i="26"/>
  <c r="DD245" i="26"/>
  <c r="DH245" i="26"/>
  <c r="CO247" i="26"/>
  <c r="CS247" i="26"/>
  <c r="CW247" i="26"/>
  <c r="DA247" i="26"/>
  <c r="DE247" i="26"/>
  <c r="DI247" i="26"/>
  <c r="CL249" i="26"/>
  <c r="CP249" i="26"/>
  <c r="CW246" i="26"/>
  <c r="CT249" i="26"/>
  <c r="CX249" i="26"/>
  <c r="DB249" i="26"/>
  <c r="DF249" i="26"/>
  <c r="DJ249" i="26"/>
  <c r="CQ249" i="26"/>
  <c r="CU249" i="26"/>
  <c r="DC249" i="26"/>
  <c r="DG249" i="26"/>
  <c r="DK249" i="26"/>
  <c r="AM305" i="26"/>
  <c r="BW306" i="26"/>
  <c r="AI306" i="26"/>
  <c r="AO305" i="26"/>
  <c r="AJ306" i="26"/>
  <c r="AV214" i="15"/>
  <c r="AV221" i="15"/>
  <c r="AU213" i="15"/>
  <c r="AV222" i="15"/>
  <c r="AV229" i="15"/>
  <c r="AV230" i="15"/>
  <c r="AX227" i="15"/>
  <c r="AX220" i="15"/>
  <c r="AX228" i="15"/>
  <c r="AZ220" i="15"/>
  <c r="AZ228" i="15"/>
  <c r="AV215" i="15"/>
  <c r="AV223" i="15"/>
  <c r="AV231" i="15"/>
  <c r="AX213" i="15"/>
  <c r="AX221" i="15"/>
  <c r="AX229" i="15"/>
  <c r="AZ213" i="15"/>
  <c r="AZ221" i="15"/>
  <c r="AZ229" i="15"/>
  <c r="AV216" i="15"/>
  <c r="AV224" i="15"/>
  <c r="AX222" i="15"/>
  <c r="AZ214" i="15"/>
  <c r="AZ222" i="15"/>
  <c r="AZ230" i="15"/>
  <c r="AV218" i="15"/>
  <c r="AZ216" i="15"/>
  <c r="AZ224" i="15"/>
  <c r="AV225" i="15"/>
  <c r="AZ231" i="15"/>
  <c r="AV219" i="15"/>
  <c r="AV227" i="15"/>
  <c r="AX225" i="15"/>
  <c r="AZ225" i="15"/>
  <c r="AX223" i="15"/>
  <c r="AX231" i="15"/>
  <c r="AZ223" i="15"/>
  <c r="AV220" i="15"/>
  <c r="AV228" i="15"/>
  <c r="AX218" i="15"/>
  <c r="AZ218" i="15"/>
  <c r="AZ219" i="15"/>
  <c r="CH208" i="26" l="1"/>
  <c r="CH178" i="26"/>
  <c r="CH176" i="26"/>
  <c r="BG217" i="26" s="1"/>
  <c r="CH187" i="26"/>
  <c r="CH181" i="26"/>
  <c r="CH194" i="26"/>
  <c r="CH200" i="26"/>
  <c r="CH177" i="26"/>
  <c r="CH189" i="26"/>
  <c r="CH193" i="26"/>
  <c r="CH199" i="26"/>
  <c r="CH209" i="26"/>
  <c r="CH180" i="26"/>
  <c r="CH183" i="26"/>
  <c r="CH195" i="26"/>
  <c r="CH207" i="26"/>
  <c r="CH174" i="26"/>
  <c r="BG215" i="26" s="1"/>
  <c r="CH179" i="26"/>
  <c r="CH201" i="26"/>
  <c r="CH206" i="26"/>
  <c r="CH173" i="26"/>
  <c r="CH190" i="26"/>
  <c r="CH205" i="26"/>
  <c r="CH204" i="26"/>
  <c r="CH182" i="26"/>
  <c r="BG223" i="26" s="1"/>
  <c r="CH191" i="26"/>
  <c r="CH198" i="26"/>
  <c r="CH210" i="26"/>
  <c r="CH175" i="26"/>
  <c r="CH192" i="26"/>
  <c r="CH186" i="26"/>
  <c r="CH197" i="26"/>
  <c r="CH196" i="26"/>
  <c r="BG245" i="26"/>
  <c r="CK233" i="26"/>
  <c r="AK278" i="26"/>
  <c r="AU278" i="26" a="1"/>
  <c r="AU278" i="26" s="1"/>
  <c r="BE278" i="26" s="1"/>
  <c r="BY269" i="26"/>
  <c r="BG226" i="26"/>
  <c r="BG241" i="26"/>
  <c r="EK164" i="26"/>
  <c r="G288" i="26"/>
  <c r="D288" i="26"/>
  <c r="AE342" i="26" s="1"/>
  <c r="EI158" i="26"/>
  <c r="EQ163" i="26"/>
  <c r="ET158" i="26"/>
  <c r="FW163" i="26"/>
  <c r="FW207" i="26" s="1"/>
  <c r="CT248" i="26" s="1"/>
  <c r="CK245" i="26"/>
  <c r="FA158" i="26"/>
  <c r="GU152" i="26"/>
  <c r="GU196" i="26" s="1"/>
  <c r="GN158" i="26"/>
  <c r="GN202" i="26" s="1"/>
  <c r="FG155" i="26"/>
  <c r="FG199" i="26" s="1"/>
  <c r="CL240" i="26" s="1"/>
  <c r="FA164" i="26"/>
  <c r="EN161" i="26"/>
  <c r="GB159" i="26"/>
  <c r="GB203" i="26" s="1"/>
  <c r="FE152" i="26"/>
  <c r="FE196" i="26" s="1"/>
  <c r="FA162" i="26"/>
  <c r="DB239" i="26"/>
  <c r="EV152" i="26"/>
  <c r="EU163" i="26"/>
  <c r="EM158" i="26"/>
  <c r="EK155" i="26"/>
  <c r="EP155" i="26"/>
  <c r="EL155" i="26"/>
  <c r="ER155" i="26"/>
  <c r="EJ155" i="26"/>
  <c r="FI152" i="26"/>
  <c r="FI196" i="26" s="1"/>
  <c r="CR152" i="26"/>
  <c r="CR196" i="26" s="1"/>
  <c r="BO237" i="26" s="1"/>
  <c r="EC148" i="26"/>
  <c r="EC192" i="26" s="1"/>
  <c r="CH233" i="26" s="1"/>
  <c r="G273" i="26"/>
  <c r="D273" i="26"/>
  <c r="AE327" i="26" s="1"/>
  <c r="FG142" i="26"/>
  <c r="FG186" i="26" s="1"/>
  <c r="CL227" i="26" s="1"/>
  <c r="BR266" i="26"/>
  <c r="EM164" i="26"/>
  <c r="GV152" i="26"/>
  <c r="GV196" i="26" s="1"/>
  <c r="EF152" i="26"/>
  <c r="EF196" i="26" s="1"/>
  <c r="GB148" i="26"/>
  <c r="GB192" i="26" s="1"/>
  <c r="DD148" i="26"/>
  <c r="DD192" i="26" s="1"/>
  <c r="CT230" i="26"/>
  <c r="CO229" i="26"/>
  <c r="BM229" i="26"/>
  <c r="FF142" i="26"/>
  <c r="FF186" i="26" s="1"/>
  <c r="AH226" i="26"/>
  <c r="CP184" i="26"/>
  <c r="GO158" i="26"/>
  <c r="GO202" i="26" s="1"/>
  <c r="DC243" i="26" s="1"/>
  <c r="GQ148" i="26"/>
  <c r="GQ192" i="26" s="1"/>
  <c r="DD233" i="26" s="1"/>
  <c r="DS148" i="26"/>
  <c r="DS192" i="26" s="1"/>
  <c r="CC233" i="26" s="1"/>
  <c r="CJ231" i="26"/>
  <c r="CK228" i="26"/>
  <c r="BU269" i="26" s="1"/>
  <c r="CV142" i="26"/>
  <c r="CV186" i="26" s="1"/>
  <c r="BQ227" i="26" s="1"/>
  <c r="DF225" i="26"/>
  <c r="CA225" i="26"/>
  <c r="CQ217" i="26"/>
  <c r="EJ164" i="26"/>
  <c r="EX152" i="26"/>
  <c r="BV234" i="26"/>
  <c r="GP148" i="26"/>
  <c r="GP192" i="26" s="1"/>
  <c r="DJ148" i="26"/>
  <c r="DJ192" i="26" s="1"/>
  <c r="EU147" i="26"/>
  <c r="DE230" i="26"/>
  <c r="DH229" i="26"/>
  <c r="CG229" i="26"/>
  <c r="FT142" i="26"/>
  <c r="FT186" i="26" s="1"/>
  <c r="CL142" i="26"/>
  <c r="CL186" i="26" s="1"/>
  <c r="BV226" i="26"/>
  <c r="EY139" i="26"/>
  <c r="EY162" i="26"/>
  <c r="FA148" i="26"/>
  <c r="CI148" i="26"/>
  <c r="CI192" i="26" s="1"/>
  <c r="CL231" i="26"/>
  <c r="BU272" i="26" s="1"/>
  <c r="G270" i="26"/>
  <c r="D270" i="26"/>
  <c r="AE324" i="26" s="1"/>
  <c r="BU228" i="26"/>
  <c r="GY142" i="26"/>
  <c r="GY186" i="26" s="1"/>
  <c r="DK142" i="26"/>
  <c r="DK186" i="26" s="1"/>
  <c r="BY227" i="26" s="1"/>
  <c r="CH225" i="26"/>
  <c r="EN139" i="26"/>
  <c r="CP223" i="26"/>
  <c r="GN150" i="26"/>
  <c r="GN194" i="26" s="1"/>
  <c r="DB235" i="26" s="1"/>
  <c r="CN234" i="26"/>
  <c r="FX148" i="26"/>
  <c r="FX192" i="26" s="1"/>
  <c r="DH148" i="26"/>
  <c r="DH192" i="26" s="1"/>
  <c r="EH142" i="26"/>
  <c r="EH186" i="26" s="1"/>
  <c r="CN226" i="26"/>
  <c r="BL226" i="26"/>
  <c r="EW139" i="26"/>
  <c r="GB134" i="26"/>
  <c r="GB178" i="26" s="1"/>
  <c r="CV219" i="26" s="1"/>
  <c r="BZ218" i="26"/>
  <c r="FB163" i="26"/>
  <c r="D281" i="26"/>
  <c r="AE335" i="26" s="1"/>
  <c r="G281" i="26"/>
  <c r="EU152" i="26"/>
  <c r="HC148" i="26"/>
  <c r="HC192" i="26" s="1"/>
  <c r="DW148" i="26"/>
  <c r="DW192" i="26" s="1"/>
  <c r="CE233" i="26" s="1"/>
  <c r="EQ147" i="26"/>
  <c r="BZ231" i="26"/>
  <c r="CP188" i="26"/>
  <c r="EG142" i="26"/>
  <c r="EG186" i="26" s="1"/>
  <c r="GQ140" i="26"/>
  <c r="GQ184" i="26" s="1"/>
  <c r="DD225" i="26" s="1"/>
  <c r="CA266" i="26" s="1"/>
  <c r="DS140" i="26"/>
  <c r="DS184" i="26" s="1"/>
  <c r="CC225" i="26" s="1"/>
  <c r="EK139" i="26"/>
  <c r="CK223" i="26"/>
  <c r="W134" i="26"/>
  <c r="EY160" i="26"/>
  <c r="HF152" i="26"/>
  <c r="HF196" i="26" s="1"/>
  <c r="DK237" i="26" s="1"/>
  <c r="EN150" i="26"/>
  <c r="EX148" i="26"/>
  <c r="DG230" i="26"/>
  <c r="DF229" i="26"/>
  <c r="CB270" i="26" s="1"/>
  <c r="CA229" i="26"/>
  <c r="GN142" i="26"/>
  <c r="GN186" i="26" s="1"/>
  <c r="DB227" i="26" s="1"/>
  <c r="DP142" i="26"/>
  <c r="DP186" i="26" s="1"/>
  <c r="DG226" i="26"/>
  <c r="CB226" i="26"/>
  <c r="BR267" i="26" s="1"/>
  <c r="FB140" i="26"/>
  <c r="DC137" i="26"/>
  <c r="DC181" i="26" s="1"/>
  <c r="BU222" i="26" s="1"/>
  <c r="GF134" i="26"/>
  <c r="GF178" i="26" s="1"/>
  <c r="CX219" i="26" s="1"/>
  <c r="T134" i="26"/>
  <c r="DT144" i="26"/>
  <c r="DT188" i="26" s="1"/>
  <c r="H50" i="26"/>
  <c r="N8" i="26"/>
  <c r="F89" i="26" s="1"/>
  <c r="F130" i="26" s="1"/>
  <c r="G89" i="26"/>
  <c r="G130" i="26" s="1"/>
  <c r="E89" i="26"/>
  <c r="E130" i="26" s="1"/>
  <c r="G49" i="26"/>
  <c r="EX136" i="26"/>
  <c r="BF134" i="26"/>
  <c r="BF178" i="26" s="1"/>
  <c r="AS219" i="26" s="1"/>
  <c r="EP149" i="26"/>
  <c r="EL149" i="26"/>
  <c r="ER149" i="26"/>
  <c r="EJ149" i="26"/>
  <c r="EM134" i="26"/>
  <c r="GI133" i="26"/>
  <c r="GI177" i="26" s="1"/>
  <c r="CZ218" i="26" s="1"/>
  <c r="G55" i="26"/>
  <c r="E97" i="26"/>
  <c r="E138" i="26" s="1"/>
  <c r="I57" i="26"/>
  <c r="G97" i="26"/>
  <c r="G138" i="26" s="1"/>
  <c r="F56" i="26"/>
  <c r="N15" i="26"/>
  <c r="H57" i="26"/>
  <c r="F97" i="26"/>
  <c r="F138" i="26" s="1"/>
  <c r="G56" i="26"/>
  <c r="EV136" i="26"/>
  <c r="FR133" i="26"/>
  <c r="FR177" i="26" s="1"/>
  <c r="F55" i="26"/>
  <c r="I66" i="26"/>
  <c r="N24" i="26"/>
  <c r="H66" i="26"/>
  <c r="G65" i="26"/>
  <c r="F65" i="26"/>
  <c r="DK136" i="26"/>
  <c r="DK180" i="26" s="1"/>
  <c r="BY221" i="26" s="1"/>
  <c r="DY133" i="26"/>
  <c r="DY177" i="26" s="1"/>
  <c r="CF218" i="26" s="1"/>
  <c r="F92" i="26"/>
  <c r="F133" i="26" s="1"/>
  <c r="FD129" i="26"/>
  <c r="EW137" i="26"/>
  <c r="GP136" i="26"/>
  <c r="GP180" i="26" s="1"/>
  <c r="DC221" i="26" s="1"/>
  <c r="CA262" i="26" s="1"/>
  <c r="DR136" i="26"/>
  <c r="DR180" i="26" s="1"/>
  <c r="AD134" i="26"/>
  <c r="BQ141" i="26"/>
  <c r="BQ185" i="26" s="1"/>
  <c r="AY226" i="26" s="1"/>
  <c r="EY133" i="26"/>
  <c r="ER146" i="26"/>
  <c r="EJ146" i="26"/>
  <c r="EP146" i="26"/>
  <c r="EL146" i="26"/>
  <c r="EL138" i="26"/>
  <c r="EJ138" i="26"/>
  <c r="ER138" i="26"/>
  <c r="EP138" i="26"/>
  <c r="EP133" i="26"/>
  <c r="AK269" i="26"/>
  <c r="AU269" i="26" a="1"/>
  <c r="AU269" i="26" s="1"/>
  <c r="BE269" i="26" s="1"/>
  <c r="G287" i="26"/>
  <c r="D287" i="26"/>
  <c r="AE341" i="26" s="1"/>
  <c r="EL159" i="26"/>
  <c r="EZ159" i="26"/>
  <c r="EJ159" i="26"/>
  <c r="FD159" i="26"/>
  <c r="ER159" i="26"/>
  <c r="EP159" i="26"/>
  <c r="BR229" i="26"/>
  <c r="G265" i="26"/>
  <c r="D265" i="26"/>
  <c r="AE319" i="26" s="1"/>
  <c r="DK238" i="26"/>
  <c r="CT234" i="26"/>
  <c r="FL148" i="26"/>
  <c r="FL192" i="26" s="1"/>
  <c r="CU148" i="26"/>
  <c r="CU192" i="26" s="1"/>
  <c r="GJ161" i="26"/>
  <c r="GJ205" i="26" s="1"/>
  <c r="CZ246" i="26" s="1"/>
  <c r="FI155" i="26"/>
  <c r="FI199" i="26" s="1"/>
  <c r="CM240" i="26" s="1"/>
  <c r="ER152" i="26"/>
  <c r="EJ152" i="26"/>
  <c r="EP152" i="26"/>
  <c r="EL152" i="26"/>
  <c r="GL152" i="26"/>
  <c r="GL196" i="26" s="1"/>
  <c r="DA237" i="26" s="1"/>
  <c r="D277" i="26"/>
  <c r="AE331" i="26" s="1"/>
  <c r="G277" i="26"/>
  <c r="GI148" i="26"/>
  <c r="GI192" i="26" s="1"/>
  <c r="DK148" i="26"/>
  <c r="DK192" i="26" s="1"/>
  <c r="CT225" i="26"/>
  <c r="BW225" i="26"/>
  <c r="BO262" i="26"/>
  <c r="G255" i="26"/>
  <c r="D255" i="26"/>
  <c r="AE309" i="26" s="1"/>
  <c r="ER164" i="26"/>
  <c r="EN152" i="26"/>
  <c r="FZ148" i="26"/>
  <c r="FZ192" i="26" s="1"/>
  <c r="DB148" i="26"/>
  <c r="DB192" i="26" s="1"/>
  <c r="CS230" i="26"/>
  <c r="BW271" i="26" s="1"/>
  <c r="CC229" i="26"/>
  <c r="FL142" i="26"/>
  <c r="FL186" i="26" s="1"/>
  <c r="CN227" i="26" s="1"/>
  <c r="DA226" i="26"/>
  <c r="DG222" i="26"/>
  <c r="ES148" i="26"/>
  <c r="BA228" i="26"/>
  <c r="GQ142" i="26"/>
  <c r="GQ186" i="26" s="1"/>
  <c r="CK142" i="26"/>
  <c r="CK186" i="26" s="1"/>
  <c r="BL227" i="26" s="1"/>
  <c r="CL223" i="26"/>
  <c r="EZ150" i="26"/>
  <c r="FP148" i="26"/>
  <c r="FP192" i="26" s="1"/>
  <c r="CZ148" i="26"/>
  <c r="CZ192" i="26" s="1"/>
  <c r="DZ142" i="26"/>
  <c r="DZ186" i="26" s="1"/>
  <c r="AW226" i="26"/>
  <c r="EM139" i="26"/>
  <c r="FL134" i="26"/>
  <c r="FL178" i="26" s="1"/>
  <c r="CN219" i="26" s="1"/>
  <c r="ET163" i="26"/>
  <c r="DH239" i="26"/>
  <c r="EI152" i="26"/>
  <c r="GU148" i="26"/>
  <c r="GU192" i="26" s="1"/>
  <c r="DO148" i="26"/>
  <c r="DO192" i="26" s="1"/>
  <c r="ER147" i="26"/>
  <c r="EP147" i="26"/>
  <c r="EL147" i="26"/>
  <c r="EJ147" i="26"/>
  <c r="BV231" i="26"/>
  <c r="DY142" i="26"/>
  <c r="DY186" i="26" s="1"/>
  <c r="CZ225" i="26"/>
  <c r="BZ266" i="26" s="1"/>
  <c r="BQ266" i="26"/>
  <c r="CE221" i="26"/>
  <c r="GX152" i="26"/>
  <c r="GX196" i="26" s="1"/>
  <c r="DR152" i="26"/>
  <c r="DR196" i="26" s="1"/>
  <c r="EN148" i="26"/>
  <c r="EY147" i="26"/>
  <c r="DC230" i="26"/>
  <c r="CT229" i="26"/>
  <c r="BW229" i="26"/>
  <c r="BP270" i="26" s="1"/>
  <c r="GF142" i="26"/>
  <c r="GF186" i="26" s="1"/>
  <c r="FF148" i="26"/>
  <c r="FF192" i="26" s="1"/>
  <c r="CT137" i="26"/>
  <c r="CT181" i="26" s="1"/>
  <c r="EZ134" i="26"/>
  <c r="GO142" i="26"/>
  <c r="GO186" i="26" s="1"/>
  <c r="DC227" i="26" s="1"/>
  <c r="CS223" i="26"/>
  <c r="BW264" i="26" s="1"/>
  <c r="GL134" i="26"/>
  <c r="GL178" i="26" s="1"/>
  <c r="DA219" i="26" s="1"/>
  <c r="Z134" i="26"/>
  <c r="H56" i="26"/>
  <c r="GA133" i="26"/>
  <c r="GA177" i="26" s="1"/>
  <c r="CV218" i="26" s="1"/>
  <c r="EP165" i="26"/>
  <c r="EM165" i="26"/>
  <c r="EL165" i="26"/>
  <c r="EJ165" i="26"/>
  <c r="ER165" i="26"/>
  <c r="EL143" i="26"/>
  <c r="EJ143" i="26"/>
  <c r="ER143" i="26"/>
  <c r="EP143" i="26"/>
  <c r="G92" i="26"/>
  <c r="G133" i="26" s="1"/>
  <c r="V134" i="26"/>
  <c r="G79" i="26"/>
  <c r="EP145" i="26"/>
  <c r="EL145" i="26"/>
  <c r="ER145" i="26"/>
  <c r="EJ145" i="26"/>
  <c r="GF149" i="26"/>
  <c r="GF193" i="26" s="1"/>
  <c r="CX234" i="26" s="1"/>
  <c r="BY275" i="26" s="1"/>
  <c r="EO133" i="26"/>
  <c r="F79" i="26"/>
  <c r="EJ133" i="26"/>
  <c r="H59" i="26"/>
  <c r="BY279" i="26"/>
  <c r="BY278" i="26"/>
  <c r="BY280" i="26"/>
  <c r="BY277" i="26"/>
  <c r="BY266" i="26"/>
  <c r="BM262" i="26"/>
  <c r="BY265" i="26"/>
  <c r="BG222" i="26"/>
  <c r="BG220" i="26"/>
  <c r="BG239" i="26"/>
  <c r="FA163" i="26"/>
  <c r="FC161" i="26"/>
  <c r="EX159" i="26"/>
  <c r="FW159" i="26"/>
  <c r="FW203" i="26" s="1"/>
  <c r="CT244" i="26" s="1"/>
  <c r="EO163" i="26"/>
  <c r="GF155" i="26"/>
  <c r="GF199" i="26" s="1"/>
  <c r="CX240" i="26" s="1"/>
  <c r="CC279" i="26"/>
  <c r="FO152" i="26"/>
  <c r="FO196" i="26" s="1"/>
  <c r="FB164" i="26"/>
  <c r="EZ158" i="26"/>
  <c r="GT152" i="26"/>
  <c r="GT196" i="26" s="1"/>
  <c r="DE237" i="26" s="1"/>
  <c r="ET159" i="26"/>
  <c r="EM152" i="26"/>
  <c r="EL162" i="26"/>
  <c r="ER162" i="26"/>
  <c r="EP162" i="26"/>
  <c r="EJ162" i="26"/>
  <c r="GZ152" i="26"/>
  <c r="GZ196" i="26" s="1"/>
  <c r="EB152" i="26"/>
  <c r="EB196" i="26" s="1"/>
  <c r="FH162" i="26"/>
  <c r="FH206" i="26" s="1"/>
  <c r="EI155" i="26"/>
  <c r="ES152" i="26"/>
  <c r="EM150" i="26"/>
  <c r="HA148" i="26"/>
  <c r="HA192" i="26" s="1"/>
  <c r="CV148" i="26"/>
  <c r="CV192" i="26" s="1"/>
  <c r="BO272" i="26"/>
  <c r="EO142" i="26"/>
  <c r="CH221" i="26"/>
  <c r="DG238" i="26"/>
  <c r="GF152" i="26"/>
  <c r="GF196" i="26" s="1"/>
  <c r="CX237" i="26" s="1"/>
  <c r="DP152" i="26"/>
  <c r="DP196" i="26" s="1"/>
  <c r="CP234" i="26"/>
  <c r="FD148" i="26"/>
  <c r="CL148" i="26"/>
  <c r="CL192" i="26" s="1"/>
  <c r="CL230" i="26"/>
  <c r="EN142" i="26"/>
  <c r="CE226" i="26"/>
  <c r="FA155" i="26"/>
  <c r="CL236" i="26"/>
  <c r="FC150" i="26"/>
  <c r="GA148" i="26"/>
  <c r="GA192" i="26" s="1"/>
  <c r="CV233" i="26" s="1"/>
  <c r="DC148" i="26"/>
  <c r="DC192" i="26" s="1"/>
  <c r="BU233" i="26" s="1"/>
  <c r="GS142" i="26"/>
  <c r="GS186" i="26" s="1"/>
  <c r="DE227" i="26" s="1"/>
  <c r="CP225" i="26"/>
  <c r="BS225" i="26"/>
  <c r="ER134" i="26"/>
  <c r="EJ134" i="26"/>
  <c r="EP134" i="26"/>
  <c r="EL134" i="26"/>
  <c r="DF238" i="26"/>
  <c r="CB279" i="26" s="1"/>
  <c r="ED152" i="26"/>
  <c r="ED196" i="26" s="1"/>
  <c r="CO234" i="26"/>
  <c r="FJ148" i="26"/>
  <c r="FJ192" i="26" s="1"/>
  <c r="CS148" i="26"/>
  <c r="CS192" i="26" s="1"/>
  <c r="BP233" i="26" s="1"/>
  <c r="CO230" i="26"/>
  <c r="CV229" i="26"/>
  <c r="BY229" i="26"/>
  <c r="BQ270" i="26" s="1"/>
  <c r="FD142" i="26"/>
  <c r="CS226" i="26"/>
  <c r="AX226" i="26"/>
  <c r="FA150" i="26"/>
  <c r="EG148" i="26"/>
  <c r="EG192" i="26" s="1"/>
  <c r="CJ233" i="26" s="1"/>
  <c r="FB147" i="26"/>
  <c r="DH228" i="26"/>
  <c r="GA142" i="26"/>
  <c r="GA186" i="26" s="1"/>
  <c r="BQ226" i="26"/>
  <c r="BZ225" i="26"/>
  <c r="EL156" i="26"/>
  <c r="ER156" i="26"/>
  <c r="EJ156" i="26"/>
  <c r="EP156" i="26"/>
  <c r="EQ150" i="26"/>
  <c r="FH148" i="26"/>
  <c r="FH192" i="26" s="1"/>
  <c r="CP148" i="26"/>
  <c r="CP192" i="26" s="1"/>
  <c r="G272" i="26"/>
  <c r="D272" i="26"/>
  <c r="AE326" i="26" s="1"/>
  <c r="DG229" i="26"/>
  <c r="CF229" i="26"/>
  <c r="CJ142" i="26"/>
  <c r="CJ186" i="26" s="1"/>
  <c r="EP137" i="26"/>
  <c r="EJ137" i="26"/>
  <c r="EL137" i="26"/>
  <c r="ER137" i="26"/>
  <c r="FD134" i="26"/>
  <c r="DD239" i="26"/>
  <c r="EA152" i="26"/>
  <c r="EA196" i="26" s="1"/>
  <c r="EY150" i="26"/>
  <c r="FW148" i="26"/>
  <c r="FW192" i="26" s="1"/>
  <c r="CT233" i="26" s="1"/>
  <c r="DG148" i="26"/>
  <c r="DG192" i="26" s="1"/>
  <c r="BW233" i="26" s="1"/>
  <c r="GW142" i="26"/>
  <c r="GW186" i="26" s="1"/>
  <c r="DG227" i="26" s="1"/>
  <c r="CR142" i="26"/>
  <c r="CR186" i="26" s="1"/>
  <c r="BO227" i="26" s="1"/>
  <c r="BM268" i="26" s="1"/>
  <c r="GA140" i="26"/>
  <c r="GA184" i="26" s="1"/>
  <c r="CV225" i="26" s="1"/>
  <c r="DC140" i="26"/>
  <c r="DC184" i="26" s="1"/>
  <c r="BU225" i="26" s="1"/>
  <c r="GD137" i="26"/>
  <c r="GD181" i="26" s="1"/>
  <c r="CW222" i="26" s="1"/>
  <c r="BY263" i="26" s="1"/>
  <c r="CA221" i="26"/>
  <c r="GP152" i="26"/>
  <c r="GP196" i="26" s="1"/>
  <c r="DJ152" i="26"/>
  <c r="DJ196" i="26" s="1"/>
  <c r="EO147" i="26"/>
  <c r="CP229" i="26"/>
  <c r="BS229" i="26"/>
  <c r="FX142" i="26"/>
  <c r="FX186" i="26" s="1"/>
  <c r="CU226" i="26"/>
  <c r="BK226" i="26"/>
  <c r="HF140" i="26"/>
  <c r="HF184" i="26" s="1"/>
  <c r="EH140" i="26"/>
  <c r="EH184" i="26" s="1"/>
  <c r="D266" i="26"/>
  <c r="AE320" i="26" s="1"/>
  <c r="G266" i="26"/>
  <c r="CK229" i="26"/>
  <c r="BU270" i="26" s="1"/>
  <c r="EQ134" i="26"/>
  <c r="GD133" i="26"/>
  <c r="GD177" i="26" s="1"/>
  <c r="E103" i="26"/>
  <c r="E144" i="26" s="1"/>
  <c r="H63" i="26"/>
  <c r="N21" i="26"/>
  <c r="G103" i="26" s="1"/>
  <c r="G144" i="26" s="1"/>
  <c r="GT136" i="26"/>
  <c r="GT180" i="26" s="1"/>
  <c r="ED136" i="26"/>
  <c r="ED180" i="26" s="1"/>
  <c r="GD134" i="26"/>
  <c r="GD178" i="26" s="1"/>
  <c r="CW219" i="26" s="1"/>
  <c r="R134" i="26"/>
  <c r="F96" i="26"/>
  <c r="F137" i="26" s="1"/>
  <c r="BO134" i="26"/>
  <c r="BO178" i="26" s="1"/>
  <c r="AX219" i="26" s="1"/>
  <c r="AV260" i="26" s="1" a="1"/>
  <c r="AV260" i="26" s="1"/>
  <c r="FC133" i="26"/>
  <c r="GR136" i="26"/>
  <c r="GR180" i="26" s="1"/>
  <c r="EB136" i="26"/>
  <c r="EB180" i="26" s="1"/>
  <c r="EL132" i="26"/>
  <c r="ER132" i="26"/>
  <c r="EJ132" i="26"/>
  <c r="EP132" i="26"/>
  <c r="ER129" i="26"/>
  <c r="EJ129" i="26"/>
  <c r="EP129" i="26"/>
  <c r="EL129" i="26"/>
  <c r="I54" i="26"/>
  <c r="DE137" i="26"/>
  <c r="DE181" i="26" s="1"/>
  <c r="BV222" i="26" s="1"/>
  <c r="FR136" i="26"/>
  <c r="FR180" i="26" s="1"/>
  <c r="N134" i="26"/>
  <c r="EX147" i="26"/>
  <c r="DW133" i="26"/>
  <c r="DW177" i="26" s="1"/>
  <c r="CE218" i="26" s="1"/>
  <c r="G257" i="26"/>
  <c r="D257" i="26"/>
  <c r="AE311" i="26" s="1"/>
  <c r="H53" i="26"/>
  <c r="ER133" i="26"/>
  <c r="AV278" i="26" a="1"/>
  <c r="AV278" i="26" s="1"/>
  <c r="AL278" i="26"/>
  <c r="AL297" i="26" s="1"/>
  <c r="BZ171" i="26"/>
  <c r="CF128" i="26"/>
  <c r="CF171" i="26" s="1"/>
  <c r="G291" i="26"/>
  <c r="D291" i="26"/>
  <c r="AE345" i="26" s="1"/>
  <c r="DB243" i="26"/>
  <c r="G280" i="26"/>
  <c r="D280" i="26"/>
  <c r="AE334" i="26" s="1"/>
  <c r="CH237" i="26"/>
  <c r="G286" i="26"/>
  <c r="D286" i="26"/>
  <c r="AE340" i="26" s="1"/>
  <c r="EL158" i="26"/>
  <c r="ER158" i="26"/>
  <c r="EJ158" i="26"/>
  <c r="EP158" i="26"/>
  <c r="DE233" i="26"/>
  <c r="BV272" i="26"/>
  <c r="CB269" i="26"/>
  <c r="BK225" i="26"/>
  <c r="BK266" i="26" s="1"/>
  <c r="DC238" i="26"/>
  <c r="CA279" i="26" s="1"/>
  <c r="FD150" i="26"/>
  <c r="EV148" i="26"/>
  <c r="EL148" i="26"/>
  <c r="EJ148" i="26"/>
  <c r="EP148" i="26"/>
  <c r="ER148" i="26"/>
  <c r="BP231" i="26"/>
  <c r="CH229" i="26"/>
  <c r="BT270" i="26" s="1"/>
  <c r="DN142" i="26"/>
  <c r="DN186" i="26" s="1"/>
  <c r="G264" i="26"/>
  <c r="D264" i="26"/>
  <c r="AE318" i="26" s="1"/>
  <c r="EL161" i="26"/>
  <c r="EJ161" i="26"/>
  <c r="EX161" i="26"/>
  <c r="ER161" i="26"/>
  <c r="EP161" i="26"/>
  <c r="ES155" i="26"/>
  <c r="EU150" i="26"/>
  <c r="FK148" i="26"/>
  <c r="FK192" i="26" s="1"/>
  <c r="CN233" i="26" s="1"/>
  <c r="CT148" i="26"/>
  <c r="CT192" i="26" s="1"/>
  <c r="CU231" i="26"/>
  <c r="BX231" i="26"/>
  <c r="BV228" i="26"/>
  <c r="FM142" i="26"/>
  <c r="FM186" i="26" s="1"/>
  <c r="BN225" i="26"/>
  <c r="CU223" i="26"/>
  <c r="DB238" i="26"/>
  <c r="DV152" i="26"/>
  <c r="DV196" i="26" s="1"/>
  <c r="CD237" i="26" s="1"/>
  <c r="BU275" i="26"/>
  <c r="FB148" i="26"/>
  <c r="CJ148" i="26"/>
  <c r="CJ192" i="26" s="1"/>
  <c r="CK230" i="26"/>
  <c r="BU271" i="26" s="1"/>
  <c r="CR229" i="26"/>
  <c r="BO270" i="26"/>
  <c r="EV142" i="26"/>
  <c r="BQ171" i="26"/>
  <c r="BW128" i="26"/>
  <c r="DM152" i="26"/>
  <c r="DM196" i="26" s="1"/>
  <c r="ES150" i="26"/>
  <c r="HE148" i="26"/>
  <c r="HE192" i="26" s="1"/>
  <c r="DK233" i="26" s="1"/>
  <c r="DY148" i="26"/>
  <c r="DY192" i="26" s="1"/>
  <c r="CF233" i="26" s="1"/>
  <c r="CI231" i="26"/>
  <c r="DD228" i="26"/>
  <c r="FS142" i="26"/>
  <c r="FS186" i="26" s="1"/>
  <c r="CR227" i="26" s="1"/>
  <c r="DE225" i="26"/>
  <c r="BV225" i="26"/>
  <c r="EZ148" i="26"/>
  <c r="CA270" i="26"/>
  <c r="GX142" i="26"/>
  <c r="GX186" i="26" s="1"/>
  <c r="D268" i="26"/>
  <c r="AE322" i="26" s="1"/>
  <c r="G268" i="26"/>
  <c r="AJ226" i="26"/>
  <c r="EV134" i="26"/>
  <c r="CZ239" i="26"/>
  <c r="G279" i="26"/>
  <c r="D279" i="26"/>
  <c r="AE333" i="26" s="1"/>
  <c r="DS152" i="26"/>
  <c r="DS196" i="26" s="1"/>
  <c r="CC237" i="26" s="1"/>
  <c r="G278" i="26"/>
  <c r="D278" i="26"/>
  <c r="AE332" i="26" s="1"/>
  <c r="FO148" i="26"/>
  <c r="FO192" i="26" s="1"/>
  <c r="CY148" i="26"/>
  <c r="CY192" i="26" s="1"/>
  <c r="BS233" i="26" s="1"/>
  <c r="FY142" i="26"/>
  <c r="FY186" i="26" s="1"/>
  <c r="CU227" i="26" s="1"/>
  <c r="CI142" i="26"/>
  <c r="CI186" i="26" s="1"/>
  <c r="CR225" i="26"/>
  <c r="BW266" i="26" s="1"/>
  <c r="DB221" i="26"/>
  <c r="BZ262" i="26" s="1"/>
  <c r="GJ158" i="26"/>
  <c r="GJ202" i="26" s="1"/>
  <c r="CZ243" i="26" s="1"/>
  <c r="FZ152" i="26"/>
  <c r="FZ196" i="26" s="1"/>
  <c r="DB152" i="26"/>
  <c r="DB196" i="26" s="1"/>
  <c r="HB148" i="26"/>
  <c r="HB192" i="26" s="1"/>
  <c r="DV148" i="26"/>
  <c r="DV192" i="26" s="1"/>
  <c r="BN229" i="26"/>
  <c r="FP142" i="26"/>
  <c r="FP186" i="26" s="1"/>
  <c r="CQ226" i="26"/>
  <c r="BW267" i="26" s="1"/>
  <c r="AV226" i="26"/>
  <c r="DP134" i="26"/>
  <c r="DP178" i="26" s="1"/>
  <c r="E124" i="26"/>
  <c r="E165" i="26" s="1"/>
  <c r="N41" i="26"/>
  <c r="E116" i="26"/>
  <c r="E157" i="26" s="1"/>
  <c r="N33" i="26"/>
  <c r="FA137" i="26"/>
  <c r="EX134" i="26"/>
  <c r="G113" i="26"/>
  <c r="G154" i="26" s="1"/>
  <c r="S154" i="26" s="1"/>
  <c r="W150" i="26"/>
  <c r="O150" i="26"/>
  <c r="U150" i="26"/>
  <c r="S150" i="26"/>
  <c r="M150" i="26"/>
  <c r="Q150" i="26"/>
  <c r="AG134" i="26"/>
  <c r="AG178" i="26" s="1"/>
  <c r="AG219" i="26" s="1"/>
  <c r="EU133" i="26"/>
  <c r="F64" i="26"/>
  <c r="N23" i="26"/>
  <c r="G64" i="26" s="1"/>
  <c r="G261" i="26"/>
  <c r="D261" i="26"/>
  <c r="AE315" i="26" s="1"/>
  <c r="DB217" i="26"/>
  <c r="CW215" i="26"/>
  <c r="BY256" i="26" s="1"/>
  <c r="F52" i="26"/>
  <c r="I59" i="26"/>
  <c r="H48" i="26"/>
  <c r="FJ136" i="26"/>
  <c r="FJ180" i="26" s="1"/>
  <c r="CM221" i="26" s="1"/>
  <c r="BU262" i="26" s="1"/>
  <c r="GP134" i="26"/>
  <c r="GP178" i="26" s="1"/>
  <c r="GL132" i="26"/>
  <c r="GL176" i="26" s="1"/>
  <c r="FC145" i="26"/>
  <c r="FA136" i="26"/>
  <c r="DO133" i="26"/>
  <c r="DO177" i="26" s="1"/>
  <c r="CA218" i="26" s="1"/>
  <c r="I64" i="26"/>
  <c r="EL133" i="26"/>
  <c r="BM272" i="26"/>
  <c r="BG242" i="26"/>
  <c r="AU267" i="26" a="1"/>
  <c r="AU267" i="26" s="1"/>
  <c r="BR171" i="26"/>
  <c r="BX128" i="26"/>
  <c r="EP163" i="26"/>
  <c r="ER163" i="26"/>
  <c r="EL163" i="26"/>
  <c r="EJ163" i="26"/>
  <c r="G285" i="26"/>
  <c r="D285" i="26"/>
  <c r="AE339" i="26" s="1"/>
  <c r="FB155" i="26"/>
  <c r="FB161" i="26"/>
  <c r="EW159" i="26"/>
  <c r="D283" i="26"/>
  <c r="AE337" i="26" s="1"/>
  <c r="G283" i="26"/>
  <c r="EZ155" i="26"/>
  <c r="FF163" i="26"/>
  <c r="FF207" i="26" s="1"/>
  <c r="CK248" i="26" s="1"/>
  <c r="FH161" i="26"/>
  <c r="FH205" i="26" s="1"/>
  <c r="DG239" i="26"/>
  <c r="FW158" i="26"/>
  <c r="FW202" i="26" s="1"/>
  <c r="CT243" i="26" s="1"/>
  <c r="GL155" i="26"/>
  <c r="GL199" i="26" s="1"/>
  <c r="DA240" i="26" s="1"/>
  <c r="FF161" i="26"/>
  <c r="FF205" i="26" s="1"/>
  <c r="EN158" i="26"/>
  <c r="EW155" i="26"/>
  <c r="FA159" i="26"/>
  <c r="D282" i="26"/>
  <c r="AE336" i="26" s="1"/>
  <c r="G282" i="26"/>
  <c r="CF237" i="26"/>
  <c r="EL150" i="26"/>
  <c r="ER150" i="26"/>
  <c r="EJ150" i="26"/>
  <c r="EP150" i="26"/>
  <c r="CA227" i="26"/>
  <c r="BY262" i="26"/>
  <c r="FP152" i="26"/>
  <c r="FP196" i="26" s="1"/>
  <c r="CZ152" i="26"/>
  <c r="CZ196" i="26" s="1"/>
  <c r="EV150" i="26"/>
  <c r="EK148" i="26"/>
  <c r="BU273" i="26"/>
  <c r="CD229" i="26"/>
  <c r="BR270" i="26" s="1"/>
  <c r="GT142" i="26"/>
  <c r="GT186" i="26" s="1"/>
  <c r="DF142" i="26"/>
  <c r="DF186" i="26" s="1"/>
  <c r="EU161" i="26"/>
  <c r="EI150" i="26"/>
  <c r="FC148" i="26"/>
  <c r="CK148" i="26"/>
  <c r="CK192" i="26" s="1"/>
  <c r="BL233" i="26" s="1"/>
  <c r="BW272" i="26"/>
  <c r="FE142" i="26"/>
  <c r="FE186" i="26" s="1"/>
  <c r="CK227" i="26" s="1"/>
  <c r="BU268" i="26" s="1"/>
  <c r="G263" i="26"/>
  <c r="D263" i="26"/>
  <c r="AE317" i="26" s="1"/>
  <c r="G256" i="26"/>
  <c r="D256" i="26"/>
  <c r="AE310" i="26" s="1"/>
  <c r="FA160" i="26"/>
  <c r="ER160" i="26"/>
  <c r="EJ160" i="26"/>
  <c r="EP160" i="26"/>
  <c r="EL160" i="26"/>
  <c r="DN152" i="26"/>
  <c r="DN196" i="26" s="1"/>
  <c r="ET148" i="26"/>
  <c r="CN229" i="26"/>
  <c r="BV270" i="26" s="1"/>
  <c r="GZ142" i="26"/>
  <c r="GZ186" i="26" s="1"/>
  <c r="EK142" i="26"/>
  <c r="CK226" i="26"/>
  <c r="AK226" i="26"/>
  <c r="ER139" i="26"/>
  <c r="EP139" i="26"/>
  <c r="EL139" i="26"/>
  <c r="EJ139" i="26"/>
  <c r="EY155" i="26"/>
  <c r="CO236" i="26"/>
  <c r="GW148" i="26"/>
  <c r="GW192" i="26" s="1"/>
  <c r="DQ148" i="26"/>
  <c r="DQ192" i="26" s="1"/>
  <c r="CB233" i="26" s="1"/>
  <c r="BR274" i="26" s="1"/>
  <c r="BS272" i="26"/>
  <c r="FC142" i="26"/>
  <c r="CS225" i="26"/>
  <c r="CB221" i="26"/>
  <c r="BR262" i="26" s="1"/>
  <c r="EK156" i="26"/>
  <c r="CC234" i="26"/>
  <c r="HD148" i="26"/>
  <c r="HD192" i="26" s="1"/>
  <c r="EQ148" i="26"/>
  <c r="DD230" i="26"/>
  <c r="CU229" i="26"/>
  <c r="BX229" i="26"/>
  <c r="FZ142" i="26"/>
  <c r="FZ186" i="26" s="1"/>
  <c r="CG226" i="26"/>
  <c r="BQ225" i="26"/>
  <c r="BM266" i="26" s="1"/>
  <c r="CL222" i="26"/>
  <c r="EK134" i="26"/>
  <c r="GY152" i="26"/>
  <c r="GY196" i="26" s="1"/>
  <c r="DH237" i="26" s="1"/>
  <c r="DK152" i="26"/>
  <c r="DK196" i="26" s="1"/>
  <c r="BY237" i="26" s="1"/>
  <c r="BV277" i="26"/>
  <c r="FG148" i="26"/>
  <c r="FG192" i="26" s="1"/>
  <c r="CL233" i="26" s="1"/>
  <c r="CO148" i="26"/>
  <c r="CO192" i="26" s="1"/>
  <c r="BN233" i="26" s="1"/>
  <c r="FQ142" i="26"/>
  <c r="FQ186" i="26" s="1"/>
  <c r="CQ227" i="26" s="1"/>
  <c r="CN225" i="26"/>
  <c r="BL225" i="26"/>
  <c r="GJ139" i="26"/>
  <c r="GJ183" i="26" s="1"/>
  <c r="CZ224" i="26" s="1"/>
  <c r="BZ265" i="26" s="1"/>
  <c r="CX221" i="26"/>
  <c r="EU134" i="26"/>
  <c r="FD158" i="26"/>
  <c r="FJ152" i="26"/>
  <c r="FJ196" i="26" s="1"/>
  <c r="CS152" i="26"/>
  <c r="CS196" i="26" s="1"/>
  <c r="BP237" i="26" s="1"/>
  <c r="GT148" i="26"/>
  <c r="GT192" i="26" s="1"/>
  <c r="DN148" i="26"/>
  <c r="DN192" i="26" s="1"/>
  <c r="BZ233" i="26" s="1"/>
  <c r="FC139" i="26"/>
  <c r="DK225" i="26"/>
  <c r="CT221" i="26"/>
  <c r="BX262" i="26" s="1"/>
  <c r="ES137" i="26"/>
  <c r="EN134" i="26"/>
  <c r="F71" i="26"/>
  <c r="DE221" i="26"/>
  <c r="Y134" i="26"/>
  <c r="FM140" i="26"/>
  <c r="FM184" i="26" s="1"/>
  <c r="CO225" i="26" s="1"/>
  <c r="H58" i="26"/>
  <c r="G98" i="26"/>
  <c r="G139" i="26" s="1"/>
  <c r="F98" i="26"/>
  <c r="F139" i="26" s="1"/>
  <c r="E98" i="26"/>
  <c r="E139" i="26" s="1"/>
  <c r="I58" i="26"/>
  <c r="N16" i="26"/>
  <c r="G57" i="26" s="1"/>
  <c r="F57" i="26"/>
  <c r="FC134" i="26"/>
  <c r="F99" i="26"/>
  <c r="F140" i="26" s="1"/>
  <c r="EL140" i="26"/>
  <c r="ER140" i="26"/>
  <c r="EJ140" i="26"/>
  <c r="EP140" i="26"/>
  <c r="FB134" i="26"/>
  <c r="BZ256" i="26"/>
  <c r="I56" i="26"/>
  <c r="G71" i="26"/>
  <c r="BZ278" i="26"/>
  <c r="AV269" i="26" a="1"/>
  <c r="AV269" i="26" s="1"/>
  <c r="ET155" i="26"/>
  <c r="ES161" i="26"/>
  <c r="EM159" i="26"/>
  <c r="FF159" i="26"/>
  <c r="FF203" i="26" s="1"/>
  <c r="CK244" i="26" s="1"/>
  <c r="EQ155" i="26"/>
  <c r="CI237" i="26"/>
  <c r="EX163" i="26"/>
  <c r="EZ161" i="26"/>
  <c r="FM159" i="26"/>
  <c r="FM203" i="26" s="1"/>
  <c r="CO244" i="26" s="1"/>
  <c r="DC239" i="26"/>
  <c r="CA280" i="26" s="1"/>
  <c r="BV171" i="26"/>
  <c r="CB128" i="26"/>
  <c r="EY158" i="26"/>
  <c r="EX155" i="26"/>
  <c r="FD163" i="26"/>
  <c r="EW161" i="26"/>
  <c r="GA159" i="26"/>
  <c r="GA203" i="26" s="1"/>
  <c r="CV244" i="26" s="1"/>
  <c r="G284" i="26"/>
  <c r="D284" i="26"/>
  <c r="AE338" i="26" s="1"/>
  <c r="EM155" i="26"/>
  <c r="G290" i="26"/>
  <c r="D290" i="26"/>
  <c r="AE344" i="26" s="1"/>
  <c r="FE161" i="26"/>
  <c r="FE205" i="26" s="1"/>
  <c r="CK246" i="26" s="1"/>
  <c r="EQ159" i="26"/>
  <c r="GJ155" i="26"/>
  <c r="GJ199" i="26" s="1"/>
  <c r="CZ240" i="26" s="1"/>
  <c r="DG237" i="26"/>
  <c r="CB237" i="26"/>
  <c r="CX227" i="26"/>
  <c r="BY268" i="26" s="1"/>
  <c r="EL142" i="26"/>
  <c r="ER142" i="26"/>
  <c r="EJ142" i="26"/>
  <c r="EP142" i="26"/>
  <c r="G259" i="26"/>
  <c r="D259" i="26"/>
  <c r="AE313" i="26" s="1"/>
  <c r="FH152" i="26"/>
  <c r="FH196" i="26" s="1"/>
  <c r="CL237" i="26" s="1"/>
  <c r="CP152" i="26"/>
  <c r="CP196" i="26" s="1"/>
  <c r="EK150" i="26"/>
  <c r="GZ148" i="26"/>
  <c r="GZ192" i="26" s="1"/>
  <c r="EB148" i="26"/>
  <c r="EB192" i="26" s="1"/>
  <c r="DJ230" i="26"/>
  <c r="DI229" i="26"/>
  <c r="GL142" i="26"/>
  <c r="GL186" i="26" s="1"/>
  <c r="DA227" i="26" s="1"/>
  <c r="BZ268" i="26" s="1"/>
  <c r="AT226" i="26"/>
  <c r="AK267" i="26" s="1"/>
  <c r="EI161" i="26"/>
  <c r="DW152" i="26"/>
  <c r="DW196" i="26" s="1"/>
  <c r="CE237" i="26" s="1"/>
  <c r="EU148" i="26"/>
  <c r="CM231" i="26"/>
  <c r="AX228" i="26"/>
  <c r="AL269" i="26" s="1"/>
  <c r="EM142" i="26"/>
  <c r="CA219" i="26"/>
  <c r="EL164" i="26"/>
  <c r="DF152" i="26"/>
  <c r="DF196" i="26" s="1"/>
  <c r="BV237" i="26" s="1"/>
  <c r="EH148" i="26"/>
  <c r="EH192" i="26" s="1"/>
  <c r="G274" i="26"/>
  <c r="D274" i="26"/>
  <c r="AE328" i="26" s="1"/>
  <c r="GR142" i="26"/>
  <c r="GR186" i="26" s="1"/>
  <c r="EB142" i="26"/>
  <c r="EB186" i="26" s="1"/>
  <c r="AG226" i="26"/>
  <c r="BR225" i="26"/>
  <c r="BN266" i="26" s="1"/>
  <c r="CK236" i="26"/>
  <c r="BU277" i="26" s="1"/>
  <c r="GO148" i="26"/>
  <c r="GO192" i="26" s="1"/>
  <c r="DC233" i="26" s="1"/>
  <c r="DI148" i="26"/>
  <c r="DI192" i="26" s="1"/>
  <c r="BX233" i="26" s="1"/>
  <c r="CA231" i="26"/>
  <c r="BQ272" i="26" s="1"/>
  <c r="BP229" i="26"/>
  <c r="BM270" i="26" s="1"/>
  <c r="EU142" i="26"/>
  <c r="CK225" i="26"/>
  <c r="BM225" i="26"/>
  <c r="BL266" i="26" s="1"/>
  <c r="GL139" i="26"/>
  <c r="GL183" i="26" s="1"/>
  <c r="DA224" i="26" s="1"/>
  <c r="DB223" i="26"/>
  <c r="BY234" i="26"/>
  <c r="BQ275" i="26" s="1"/>
  <c r="GV148" i="26"/>
  <c r="GV192" i="26" s="1"/>
  <c r="EF148" i="26"/>
  <c r="EF192" i="26" s="1"/>
  <c r="CV230" i="26"/>
  <c r="CQ229" i="26"/>
  <c r="BW270" i="26" s="1"/>
  <c r="BT229" i="26"/>
  <c r="FJ142" i="26"/>
  <c r="FJ186" i="26" s="1"/>
  <c r="BZ267" i="26"/>
  <c r="EB134" i="26"/>
  <c r="EB178" i="26" s="1"/>
  <c r="CG219" i="26" s="1"/>
  <c r="CW218" i="26"/>
  <c r="BY171" i="26"/>
  <c r="CE128" i="26"/>
  <c r="CE171" i="26" s="1"/>
  <c r="GA152" i="26"/>
  <c r="GA196" i="26" s="1"/>
  <c r="CV237" i="26" s="1"/>
  <c r="DC152" i="26"/>
  <c r="DC196" i="26" s="1"/>
  <c r="BU237" i="26" s="1"/>
  <c r="EY148" i="26"/>
  <c r="GN147" i="26"/>
  <c r="GN191" i="26" s="1"/>
  <c r="DB232" i="26" s="1"/>
  <c r="FI142" i="26"/>
  <c r="FI186" i="26" s="1"/>
  <c r="CM227" i="26" s="1"/>
  <c r="G267" i="26"/>
  <c r="D267" i="26"/>
  <c r="AE321" i="26" s="1"/>
  <c r="FL139" i="26"/>
  <c r="FL183" i="26" s="1"/>
  <c r="CN224" i="26" s="1"/>
  <c r="DA223" i="26"/>
  <c r="BZ264" i="26" s="1"/>
  <c r="CP221" i="26"/>
  <c r="BV262" i="26" s="1"/>
  <c r="EI134" i="26"/>
  <c r="EV158" i="26"/>
  <c r="FB152" i="26"/>
  <c r="CJ152" i="26"/>
  <c r="CJ196" i="26" s="1"/>
  <c r="BK237" i="26" s="1"/>
  <c r="GL148" i="26"/>
  <c r="GL192" i="26" s="1"/>
  <c r="DA233" i="26" s="1"/>
  <c r="DF148" i="26"/>
  <c r="DF192" i="26" s="1"/>
  <c r="EZ142" i="26"/>
  <c r="AS267" i="26" a="1"/>
  <c r="AS267" i="26" s="1"/>
  <c r="BC267" i="26" s="1"/>
  <c r="AI267" i="26"/>
  <c r="EU139" i="26"/>
  <c r="BX225" i="26"/>
  <c r="G258" i="26"/>
  <c r="D258" i="26"/>
  <c r="AE312" i="26" s="1"/>
  <c r="DE148" i="26"/>
  <c r="DE192" i="26" s="1"/>
  <c r="BV233" i="26" s="1"/>
  <c r="CI221" i="26"/>
  <c r="CQ215" i="26"/>
  <c r="CR137" i="26"/>
  <c r="CR181" i="26" s="1"/>
  <c r="BO222" i="26" s="1"/>
  <c r="DN134" i="26"/>
  <c r="DN178" i="26" s="1"/>
  <c r="BZ219" i="26" s="1"/>
  <c r="BQ260" i="26" s="1"/>
  <c r="H64" i="26"/>
  <c r="ES139" i="26"/>
  <c r="Q134" i="26"/>
  <c r="EI133" i="26"/>
  <c r="I49" i="26"/>
  <c r="N7" i="26"/>
  <c r="G88" i="26" s="1"/>
  <c r="G129" i="26" s="1"/>
  <c r="E88" i="26"/>
  <c r="E129" i="26" s="1"/>
  <c r="E91" i="26"/>
  <c r="E132" i="26" s="1"/>
  <c r="H52" i="26"/>
  <c r="F51" i="26"/>
  <c r="I52" i="26"/>
  <c r="N10" i="26"/>
  <c r="G51" i="26" s="1"/>
  <c r="F91" i="26"/>
  <c r="F132" i="26" s="1"/>
  <c r="EW142" i="26"/>
  <c r="FQ133" i="26"/>
  <c r="FQ177" i="26" s="1"/>
  <c r="CQ218" i="26" s="1"/>
  <c r="G73" i="26"/>
  <c r="F108" i="26"/>
  <c r="F149" i="26" s="1"/>
  <c r="G99" i="26"/>
  <c r="G140" i="26" s="1"/>
  <c r="ET134" i="26"/>
  <c r="CA143" i="26"/>
  <c r="CA187" i="26" s="1"/>
  <c r="BD228" i="26" s="1"/>
  <c r="AN269" i="26" s="1"/>
  <c r="GM133" i="26"/>
  <c r="GM177" i="26" s="1"/>
  <c r="DB218" i="26" s="1"/>
  <c r="E121" i="26"/>
  <c r="E162" i="26" s="1"/>
  <c r="N38" i="26"/>
  <c r="E110" i="26"/>
  <c r="E151" i="26" s="1"/>
  <c r="F68" i="26"/>
  <c r="G110" i="26"/>
  <c r="G151" i="26" s="1"/>
  <c r="G68" i="26"/>
  <c r="N27" i="26"/>
  <c r="F110" i="26" s="1"/>
  <c r="F151" i="26" s="1"/>
  <c r="G101" i="26"/>
  <c r="G142" i="26" s="1"/>
  <c r="F101" i="26"/>
  <c r="F142" i="26" s="1"/>
  <c r="E101" i="26"/>
  <c r="E142" i="26" s="1"/>
  <c r="I61" i="26"/>
  <c r="H61" i="26"/>
  <c r="G60" i="26"/>
  <c r="F60" i="26"/>
  <c r="N19" i="26"/>
  <c r="G63" i="26"/>
  <c r="CP209" i="26"/>
  <c r="CP208" i="26"/>
  <c r="CP202" i="26"/>
  <c r="CP203" i="26"/>
  <c r="CP204" i="26"/>
  <c r="CP205" i="26"/>
  <c r="CP206" i="26"/>
  <c r="CP207" i="26"/>
  <c r="CP199" i="26"/>
  <c r="CP200" i="26"/>
  <c r="CP194" i="26"/>
  <c r="CP198" i="26"/>
  <c r="CP195" i="26"/>
  <c r="CP201" i="26"/>
  <c r="CP193" i="26"/>
  <c r="CP185" i="26"/>
  <c r="CP197" i="26"/>
  <c r="CP186" i="26"/>
  <c r="CP187" i="26"/>
  <c r="CP191" i="26"/>
  <c r="CP183" i="26"/>
  <c r="CP181" i="26"/>
  <c r="CP189" i="26"/>
  <c r="CP182" i="26"/>
  <c r="CP178" i="26"/>
  <c r="CP173" i="26"/>
  <c r="CP174" i="26"/>
  <c r="CP176" i="26"/>
  <c r="CP177" i="26"/>
  <c r="CP175" i="26"/>
  <c r="CD233" i="26"/>
  <c r="CA237" i="26"/>
  <c r="CL246" i="26"/>
  <c r="BQ237" i="26"/>
  <c r="DC237" i="26"/>
  <c r="BX237" i="26"/>
  <c r="CT227" i="26"/>
  <c r="CJ225" i="26"/>
  <c r="BV264" i="26"/>
  <c r="DC219" i="26"/>
  <c r="CB271" i="26"/>
  <c r="BX267" i="26"/>
  <c r="AJ267" i="26"/>
  <c r="AT267" i="26" a="1"/>
  <c r="AT267" i="26" s="1"/>
  <c r="BS237" i="26"/>
  <c r="D275" i="26"/>
  <c r="AE329" i="26" s="1"/>
  <c r="G275" i="26"/>
  <c r="BZ227" i="26"/>
  <c r="BR237" i="26"/>
  <c r="CP190" i="26"/>
  <c r="BN231" i="26" s="1"/>
  <c r="BL272" i="26" s="1"/>
  <c r="CU233" i="26"/>
  <c r="BT233" i="26"/>
  <c r="BX272" i="26"/>
  <c r="G269" i="26"/>
  <c r="D269" i="26"/>
  <c r="AE323" i="26" s="1"/>
  <c r="CX223" i="26"/>
  <c r="G276" i="26"/>
  <c r="D276" i="26"/>
  <c r="AE330" i="26" s="1"/>
  <c r="BO275" i="26"/>
  <c r="CP180" i="26"/>
  <c r="BN221" i="26" s="1"/>
  <c r="BL262" i="26" s="1"/>
  <c r="FK152" i="26"/>
  <c r="FK196" i="26" s="1"/>
  <c r="CN237" i="26" s="1"/>
  <c r="CT152" i="26"/>
  <c r="CT196" i="26" s="1"/>
  <c r="EO148" i="26"/>
  <c r="BT272" i="26"/>
  <c r="FA142" i="26"/>
  <c r="BY264" i="26"/>
  <c r="DA217" i="26"/>
  <c r="BZ258" i="26" s="1"/>
  <c r="EK158" i="26"/>
  <c r="ET152" i="26"/>
  <c r="BR275" i="26"/>
  <c r="GD148" i="26"/>
  <c r="GD192" i="26" s="1"/>
  <c r="CW233" i="26" s="1"/>
  <c r="BY274" i="26" s="1"/>
  <c r="CW148" i="26"/>
  <c r="CW192" i="26" s="1"/>
  <c r="BR233" i="26" s="1"/>
  <c r="EQ142" i="26"/>
  <c r="BP272" i="26"/>
  <c r="G95" i="26"/>
  <c r="G136" i="26" s="1"/>
  <c r="E95" i="26"/>
  <c r="E136" i="26" s="1"/>
  <c r="F95" i="26"/>
  <c r="F136" i="26" s="1"/>
  <c r="H55" i="26"/>
  <c r="G54" i="26"/>
  <c r="F54" i="26"/>
  <c r="N13" i="26"/>
  <c r="I55" i="26" s="1"/>
  <c r="CQ216" i="26"/>
  <c r="CB255" i="26"/>
  <c r="G260" i="26"/>
  <c r="D260" i="26"/>
  <c r="AE314" i="26" s="1"/>
  <c r="E114" i="26"/>
  <c r="E155" i="26" s="1"/>
  <c r="G114" i="26"/>
  <c r="G155" i="26" s="1"/>
  <c r="F114" i="26"/>
  <c r="F155" i="26" s="1"/>
  <c r="F72" i="26"/>
  <c r="N31" i="26"/>
  <c r="G72" i="26" s="1"/>
  <c r="CB263" i="26"/>
  <c r="BQ221" i="26"/>
  <c r="FA133" i="26"/>
  <c r="EP144" i="26"/>
  <c r="EL144" i="26"/>
  <c r="EJ144" i="26"/>
  <c r="ER144" i="26"/>
  <c r="EP136" i="26"/>
  <c r="ER136" i="26"/>
  <c r="EL136" i="26"/>
  <c r="EJ136" i="26"/>
  <c r="EH136" i="26"/>
  <c r="EH180" i="26" s="1"/>
  <c r="CJ221" i="26" s="1"/>
  <c r="DZ134" i="26"/>
  <c r="DZ178" i="26" s="1"/>
  <c r="CF219" i="26" s="1"/>
  <c r="BS260" i="26" s="1"/>
  <c r="DC142" i="26"/>
  <c r="DC186" i="26" s="1"/>
  <c r="GE133" i="26"/>
  <c r="GE177" i="26" s="1"/>
  <c r="CX218" i="26" s="1"/>
  <c r="E90" i="26"/>
  <c r="E131" i="26" s="1"/>
  <c r="N9" i="26"/>
  <c r="G50" i="26" s="1"/>
  <c r="Y152" i="26"/>
  <c r="Q152" i="26"/>
  <c r="W152" i="26"/>
  <c r="O152" i="26"/>
  <c r="AA152" i="26"/>
  <c r="U152" i="26"/>
  <c r="S152" i="26"/>
  <c r="M152" i="26"/>
  <c r="BM267" i="26"/>
  <c r="BZ270" i="26"/>
  <c r="EU158" i="26"/>
  <c r="EZ163" i="26"/>
  <c r="FB158" i="26"/>
  <c r="EQ161" i="26"/>
  <c r="EK159" i="26"/>
  <c r="BW237" i="26"/>
  <c r="BP278" i="26" s="1"/>
  <c r="G289" i="26"/>
  <c r="D289" i="26"/>
  <c r="AE343" i="26" s="1"/>
  <c r="EI159" i="26"/>
  <c r="GJ159" i="26"/>
  <c r="GJ203" i="26" s="1"/>
  <c r="CZ244" i="26" s="1"/>
  <c r="CZ238" i="26"/>
  <c r="BZ279" i="26" s="1"/>
  <c r="FM152" i="26"/>
  <c r="FM196" i="26" s="1"/>
  <c r="CO237" i="26" s="1"/>
  <c r="CM152" i="26"/>
  <c r="CM196" i="26" s="1"/>
  <c r="BM237" i="26" s="1"/>
  <c r="BU171" i="26"/>
  <c r="CA128" i="26"/>
  <c r="EK163" i="26"/>
  <c r="FB159" i="26"/>
  <c r="DF239" i="26"/>
  <c r="CB280" i="26" s="1"/>
  <c r="FD152" i="26"/>
  <c r="CL152" i="26"/>
  <c r="CL196" i="26" s="1"/>
  <c r="FC163" i="26"/>
  <c r="EK161" i="26"/>
  <c r="EW158" i="26"/>
  <c r="EV155" i="26"/>
  <c r="FY152" i="26"/>
  <c r="FY196" i="26" s="1"/>
  <c r="CU237" i="26" s="1"/>
  <c r="BX278" i="26" s="1"/>
  <c r="DA152" i="26"/>
  <c r="DA196" i="26" s="1"/>
  <c r="BT237" i="26" s="1"/>
  <c r="EM148" i="26"/>
  <c r="FO142" i="26"/>
  <c r="FO186" i="26" s="1"/>
  <c r="CP227" i="26" s="1"/>
  <c r="EX164" i="26"/>
  <c r="EQ152" i="26"/>
  <c r="GJ148" i="26"/>
  <c r="GJ192" i="26" s="1"/>
  <c r="DL148" i="26"/>
  <c r="DL192" i="26" s="1"/>
  <c r="DB230" i="26"/>
  <c r="BZ271" i="26" s="1"/>
  <c r="CS229" i="26"/>
  <c r="FN142" i="26"/>
  <c r="FN186" i="26" s="1"/>
  <c r="CL226" i="26"/>
  <c r="AL226" i="26"/>
  <c r="EO159" i="26"/>
  <c r="DJ239" i="26"/>
  <c r="CC280" i="26" s="1"/>
  <c r="CO152" i="26"/>
  <c r="CO196" i="26" s="1"/>
  <c r="GY148" i="26"/>
  <c r="GY192" i="26" s="1"/>
  <c r="DH233" i="26" s="1"/>
  <c r="EA148" i="26"/>
  <c r="EA192" i="26" s="1"/>
  <c r="CG233" i="26" s="1"/>
  <c r="AG228" i="26"/>
  <c r="DE142" i="26"/>
  <c r="DE186" i="26" s="1"/>
  <c r="DJ225" i="26"/>
  <c r="CC266" i="26" s="1"/>
  <c r="CE225" i="26"/>
  <c r="BS266" i="26" s="1"/>
  <c r="EQ139" i="26"/>
  <c r="BP222" i="26"/>
  <c r="DD221" i="26"/>
  <c r="CG221" i="26"/>
  <c r="AH219" i="26"/>
  <c r="BZ255" i="26"/>
  <c r="FF152" i="26"/>
  <c r="FF196" i="26" s="1"/>
  <c r="CN152" i="26"/>
  <c r="CN196" i="26" s="1"/>
  <c r="ET150" i="26"/>
  <c r="GX148" i="26"/>
  <c r="GX192" i="26" s="1"/>
  <c r="DR148" i="26"/>
  <c r="DR192" i="26" s="1"/>
  <c r="DI230" i="26"/>
  <c r="G271" i="26"/>
  <c r="D271" i="26"/>
  <c r="AE325" i="26" s="1"/>
  <c r="GB142" i="26"/>
  <c r="GB186" i="26" s="1"/>
  <c r="DD142" i="26"/>
  <c r="DD186" i="26" s="1"/>
  <c r="BZ226" i="26"/>
  <c r="BQ267" i="26" s="1"/>
  <c r="FG162" i="26"/>
  <c r="FG206" i="26" s="1"/>
  <c r="CL247" i="26" s="1"/>
  <c r="DA239" i="26"/>
  <c r="FI148" i="26"/>
  <c r="FI192" i="26" s="1"/>
  <c r="CM233" i="26" s="1"/>
  <c r="CR148" i="26"/>
  <c r="CR192" i="26" s="1"/>
  <c r="BO233" i="26" s="1"/>
  <c r="CP231" i="26"/>
  <c r="EA142" i="26"/>
  <c r="EA186" i="26" s="1"/>
  <c r="CG227" i="26" s="1"/>
  <c r="EX139" i="26"/>
  <c r="CT223" i="26"/>
  <c r="CQ221" i="26"/>
  <c r="BW262" i="26" s="1"/>
  <c r="GV150" i="26"/>
  <c r="GV194" i="26" s="1"/>
  <c r="DF235" i="26" s="1"/>
  <c r="CV234" i="26"/>
  <c r="GF148" i="26"/>
  <c r="GF192" i="26" s="1"/>
  <c r="CX233" i="26" s="1"/>
  <c r="DP148" i="26"/>
  <c r="DP192" i="26" s="1"/>
  <c r="BR231" i="26"/>
  <c r="BN272" i="26" s="1"/>
  <c r="BK229" i="26"/>
  <c r="BK270" i="26" s="1"/>
  <c r="ET142" i="26"/>
  <c r="BU226" i="26"/>
  <c r="BO267" i="26" s="1"/>
  <c r="FE139" i="26"/>
  <c r="FE183" i="26" s="1"/>
  <c r="CK224" i="26" s="1"/>
  <c r="GJ134" i="26"/>
  <c r="GJ178" i="26" s="1"/>
  <c r="CZ219" i="26" s="1"/>
  <c r="FJ163" i="26"/>
  <c r="FJ207" i="26" s="1"/>
  <c r="CM248" i="26" s="1"/>
  <c r="FC152" i="26"/>
  <c r="CK152" i="26"/>
  <c r="CK196" i="26" s="1"/>
  <c r="EE148" i="26"/>
  <c r="EE192" i="26" s="1"/>
  <c r="CI233" i="26" s="1"/>
  <c r="EZ147" i="26"/>
  <c r="CD231" i="26"/>
  <c r="BR272" i="26" s="1"/>
  <c r="AI228" i="26"/>
  <c r="ES142" i="26"/>
  <c r="DH225" i="26"/>
  <c r="EV139" i="26"/>
  <c r="CO223" i="26"/>
  <c r="CW217" i="26"/>
  <c r="BY258" i="26" s="1"/>
  <c r="FH160" i="26"/>
  <c r="FH204" i="26" s="1"/>
  <c r="CL245" i="26" s="1"/>
  <c r="EH152" i="26"/>
  <c r="EH196" i="26" s="1"/>
  <c r="CJ237" i="26" s="1"/>
  <c r="EX150" i="26"/>
  <c r="FN148" i="26"/>
  <c r="FN192" i="26" s="1"/>
  <c r="CO233" i="26" s="1"/>
  <c r="CN148" i="26"/>
  <c r="CN192" i="26" s="1"/>
  <c r="BM233" i="26" s="1"/>
  <c r="BL274" i="26" s="1"/>
  <c r="DK230" i="26"/>
  <c r="DJ229" i="26"/>
  <c r="CE229" i="26"/>
  <c r="BS270" i="26" s="1"/>
  <c r="GV142" i="26"/>
  <c r="GV186" i="26" s="1"/>
  <c r="DF227" i="26" s="1"/>
  <c r="DX142" i="26"/>
  <c r="DX186" i="26" s="1"/>
  <c r="CE227" i="26" s="1"/>
  <c r="CF226" i="26"/>
  <c r="FJ140" i="26"/>
  <c r="FJ184" i="26" s="1"/>
  <c r="CM225" i="26" s="1"/>
  <c r="GN134" i="26"/>
  <c r="GN178" i="26" s="1"/>
  <c r="DB219" i="26" s="1"/>
  <c r="AB134" i="26"/>
  <c r="F112" i="26"/>
  <c r="F153" i="26" s="1"/>
  <c r="E112" i="26"/>
  <c r="E153" i="26" s="1"/>
  <c r="N29" i="26"/>
  <c r="F70" i="26" s="1"/>
  <c r="G262" i="26"/>
  <c r="D262" i="26"/>
  <c r="AE316" i="26" s="1"/>
  <c r="DB214" i="26"/>
  <c r="EP141" i="26"/>
  <c r="EL141" i="26"/>
  <c r="EJ141" i="26"/>
  <c r="ER141" i="26"/>
  <c r="EW134" i="26"/>
  <c r="DK133" i="26"/>
  <c r="DK177" i="26" s="1"/>
  <c r="BY218" i="26" s="1"/>
  <c r="BQ259" i="26" s="1"/>
  <c r="FD136" i="26"/>
  <c r="CL136" i="26"/>
  <c r="CL180" i="26" s="1"/>
  <c r="BL221" i="26" s="1"/>
  <c r="BK262" i="26" s="1"/>
  <c r="EG141" i="26"/>
  <c r="EG185" i="26" s="1"/>
  <c r="CJ226" i="26" s="1"/>
  <c r="BT267" i="26" s="1"/>
  <c r="ES133" i="26"/>
  <c r="FE137" i="26"/>
  <c r="FE181" i="26" s="1"/>
  <c r="CK222" i="26" s="1"/>
  <c r="GX136" i="26"/>
  <c r="GX180" i="26" s="1"/>
  <c r="DG221" i="26" s="1"/>
  <c r="CB262" i="26" s="1"/>
  <c r="DZ136" i="26"/>
  <c r="DZ180" i="26" s="1"/>
  <c r="CF221" i="26" s="1"/>
  <c r="FO141" i="26"/>
  <c r="FO185" i="26" s="1"/>
  <c r="CP226" i="26" s="1"/>
  <c r="ER130" i="26"/>
  <c r="EJ130" i="26"/>
  <c r="EP130" i="26"/>
  <c r="EL130" i="26"/>
  <c r="FR129" i="26"/>
  <c r="FR173" i="26" s="1"/>
  <c r="CQ214" i="26" s="1"/>
  <c r="BW255" i="26" s="1"/>
  <c r="F119" i="26"/>
  <c r="F160" i="26" s="1"/>
  <c r="E119" i="26"/>
  <c r="E160" i="26" s="1"/>
  <c r="N35" i="26"/>
  <c r="G119" i="26" s="1"/>
  <c r="G160" i="26" s="1"/>
  <c r="AQ142" i="15"/>
  <c r="AQ166" i="15" s="1"/>
  <c r="AR142" i="15"/>
  <c r="AR166" i="15" s="1"/>
  <c r="AS142" i="15"/>
  <c r="AS166" i="15" s="1"/>
  <c r="AT142" i="15"/>
  <c r="AU142" i="15"/>
  <c r="AU166" i="15" s="1"/>
  <c r="AV142" i="15"/>
  <c r="AV166" i="15" s="1"/>
  <c r="AW142" i="15"/>
  <c r="AW166" i="15" s="1"/>
  <c r="AX142" i="15"/>
  <c r="AX166" i="15" s="1"/>
  <c r="AY142" i="15"/>
  <c r="AY166" i="15" s="1"/>
  <c r="AZ142" i="15"/>
  <c r="AZ166" i="15" s="1"/>
  <c r="BA142" i="15"/>
  <c r="BA166" i="15" s="1"/>
  <c r="BB142" i="15"/>
  <c r="BB166" i="15" s="1"/>
  <c r="BC142" i="15"/>
  <c r="BC166" i="15" s="1"/>
  <c r="BD142" i="15"/>
  <c r="BD166" i="15" s="1"/>
  <c r="BE142" i="15"/>
  <c r="BE166" i="15" s="1"/>
  <c r="BF142" i="15"/>
  <c r="BF166" i="15" s="1"/>
  <c r="BG142" i="15"/>
  <c r="BG166" i="15" s="1"/>
  <c r="BH142" i="15"/>
  <c r="BH166" i="15" s="1"/>
  <c r="BI142" i="15"/>
  <c r="BI166" i="15" s="1"/>
  <c r="BJ142" i="15"/>
  <c r="BK142" i="15"/>
  <c r="BK166" i="15" s="1"/>
  <c r="BL142" i="15"/>
  <c r="BL166" i="15" s="1"/>
  <c r="BM142" i="15"/>
  <c r="BM166" i="15" s="1"/>
  <c r="BN142" i="15"/>
  <c r="BN166" i="15" s="1"/>
  <c r="BO142" i="15"/>
  <c r="BO166" i="15" s="1"/>
  <c r="BP142" i="15"/>
  <c r="BP166" i="15" s="1"/>
  <c r="BQ142" i="15"/>
  <c r="BQ166" i="15" s="1"/>
  <c r="BR142" i="15"/>
  <c r="BS142" i="15"/>
  <c r="BS166" i="15" s="1"/>
  <c r="BT142" i="15"/>
  <c r="BT166" i="15" s="1"/>
  <c r="BU142" i="15"/>
  <c r="BU166" i="15" s="1"/>
  <c r="BV142" i="15"/>
  <c r="BV166" i="15" s="1"/>
  <c r="BW142" i="15"/>
  <c r="BW166" i="15" s="1"/>
  <c r="BX142" i="15"/>
  <c r="BX166" i="15" s="1"/>
  <c r="BY142" i="15"/>
  <c r="BY166" i="15" s="1"/>
  <c r="BZ142" i="15"/>
  <c r="CA142" i="15"/>
  <c r="CA166" i="15" s="1"/>
  <c r="CB142" i="15"/>
  <c r="CB166" i="15" s="1"/>
  <c r="CC142" i="15"/>
  <c r="CC166" i="15" s="1"/>
  <c r="CD142" i="15"/>
  <c r="CD166" i="15" s="1"/>
  <c r="CE142" i="15"/>
  <c r="CE166" i="15" s="1"/>
  <c r="CF142" i="15"/>
  <c r="CF166" i="15" s="1"/>
  <c r="CG142" i="15"/>
  <c r="CG166" i="15" s="1"/>
  <c r="CH142" i="15"/>
  <c r="CI142" i="15"/>
  <c r="CI166" i="15" s="1"/>
  <c r="CJ142" i="15"/>
  <c r="CJ166" i="15" s="1"/>
  <c r="CK142" i="15"/>
  <c r="CK166" i="15" s="1"/>
  <c r="CL142" i="15"/>
  <c r="CL166" i="15" s="1"/>
  <c r="CM142" i="15"/>
  <c r="CM166" i="15" s="1"/>
  <c r="CN142" i="15"/>
  <c r="CN166" i="15" s="1"/>
  <c r="CO142" i="15"/>
  <c r="CO166" i="15" s="1"/>
  <c r="CP142" i="15"/>
  <c r="CQ142" i="15"/>
  <c r="CQ166" i="15" s="1"/>
  <c r="CR142" i="15"/>
  <c r="CR166" i="15" s="1"/>
  <c r="CS142" i="15"/>
  <c r="CS166" i="15" s="1"/>
  <c r="CT142" i="15"/>
  <c r="CU142" i="15"/>
  <c r="CU166" i="15" s="1"/>
  <c r="AP142" i="15"/>
  <c r="CU141" i="15"/>
  <c r="CU165" i="15" s="1"/>
  <c r="CT141" i="15"/>
  <c r="CT165" i="15" s="1"/>
  <c r="CS141" i="15"/>
  <c r="CS165" i="15" s="1"/>
  <c r="CR141" i="15"/>
  <c r="CR165" i="15" s="1"/>
  <c r="CQ141" i="15"/>
  <c r="CQ165" i="15" s="1"/>
  <c r="CP141" i="15"/>
  <c r="CP165" i="15" s="1"/>
  <c r="CO141" i="15"/>
  <c r="CO165" i="15" s="1"/>
  <c r="CN141" i="15"/>
  <c r="CN165" i="15" s="1"/>
  <c r="CM141" i="15"/>
  <c r="CM165" i="15" s="1"/>
  <c r="CL141" i="15"/>
  <c r="CL165" i="15" s="1"/>
  <c r="CK141" i="15"/>
  <c r="CK165" i="15" s="1"/>
  <c r="CJ141" i="15"/>
  <c r="CJ165" i="15" s="1"/>
  <c r="CI141" i="15"/>
  <c r="CI165" i="15" s="1"/>
  <c r="CH141" i="15"/>
  <c r="CH165" i="15" s="1"/>
  <c r="CG141" i="15"/>
  <c r="CG165" i="15" s="1"/>
  <c r="CF141" i="15"/>
  <c r="CF165" i="15" s="1"/>
  <c r="CE141" i="15"/>
  <c r="CE165" i="15" s="1"/>
  <c r="CD141" i="15"/>
  <c r="CD165" i="15" s="1"/>
  <c r="CC141" i="15"/>
  <c r="CC165" i="15" s="1"/>
  <c r="CB141" i="15"/>
  <c r="CB165" i="15" s="1"/>
  <c r="CA141" i="15"/>
  <c r="CA165" i="15" s="1"/>
  <c r="BZ141" i="15"/>
  <c r="BZ165" i="15" s="1"/>
  <c r="BY141" i="15"/>
  <c r="BY165" i="15" s="1"/>
  <c r="BX141" i="15"/>
  <c r="BX165" i="15" s="1"/>
  <c r="BW141" i="15"/>
  <c r="BW165" i="15" s="1"/>
  <c r="BV141" i="15"/>
  <c r="BV165" i="15" s="1"/>
  <c r="BU141" i="15"/>
  <c r="BU165" i="15" s="1"/>
  <c r="BT141" i="15"/>
  <c r="BT165" i="15" s="1"/>
  <c r="BS141" i="15"/>
  <c r="BS165" i="15" s="1"/>
  <c r="BR141" i="15"/>
  <c r="BR165" i="15" s="1"/>
  <c r="BQ141" i="15"/>
  <c r="BQ165" i="15" s="1"/>
  <c r="BP141" i="15"/>
  <c r="BP165" i="15" s="1"/>
  <c r="BO141" i="15"/>
  <c r="BO165" i="15" s="1"/>
  <c r="BN141" i="15"/>
  <c r="BN165" i="15" s="1"/>
  <c r="BM141" i="15"/>
  <c r="BM165" i="15" s="1"/>
  <c r="BL141" i="15"/>
  <c r="BL165" i="15" s="1"/>
  <c r="BK141" i="15"/>
  <c r="BK165" i="15" s="1"/>
  <c r="BJ141" i="15"/>
  <c r="BJ165" i="15" s="1"/>
  <c r="BI141" i="15"/>
  <c r="BI165" i="15" s="1"/>
  <c r="BH141" i="15"/>
  <c r="BH165" i="15" s="1"/>
  <c r="BG141" i="15"/>
  <c r="BG165" i="15" s="1"/>
  <c r="BF141" i="15"/>
  <c r="BF165" i="15" s="1"/>
  <c r="BE141" i="15"/>
  <c r="BE165" i="15" s="1"/>
  <c r="BD141" i="15"/>
  <c r="BD165" i="15" s="1"/>
  <c r="BC141" i="15"/>
  <c r="BC165" i="15" s="1"/>
  <c r="BB141" i="15"/>
  <c r="BB165" i="15" s="1"/>
  <c r="BA141" i="15"/>
  <c r="BA165" i="15" s="1"/>
  <c r="AZ141" i="15"/>
  <c r="AZ165" i="15" s="1"/>
  <c r="AY141" i="15"/>
  <c r="AY165" i="15" s="1"/>
  <c r="AX141" i="15"/>
  <c r="AX165" i="15" s="1"/>
  <c r="AW141" i="15"/>
  <c r="AW165" i="15" s="1"/>
  <c r="AV141" i="15"/>
  <c r="AV165" i="15" s="1"/>
  <c r="AU141" i="15"/>
  <c r="AU165" i="15" s="1"/>
  <c r="AT141" i="15"/>
  <c r="AT165" i="15" s="1"/>
  <c r="AS141" i="15"/>
  <c r="AS165" i="15" s="1"/>
  <c r="AR141" i="15"/>
  <c r="AR165" i="15" s="1"/>
  <c r="AQ141" i="15"/>
  <c r="AQ165" i="15" s="1"/>
  <c r="AP141" i="15"/>
  <c r="AP165" i="15" s="1"/>
  <c r="AQ129" i="15"/>
  <c r="AQ153" i="15" s="1"/>
  <c r="AR129" i="15"/>
  <c r="AR153" i="15" s="1"/>
  <c r="AS129" i="15"/>
  <c r="AS153" i="15" s="1"/>
  <c r="AT129" i="15"/>
  <c r="AT153" i="15" s="1"/>
  <c r="AU129" i="15"/>
  <c r="AU153" i="15" s="1"/>
  <c r="AV129" i="15"/>
  <c r="AV153" i="15" s="1"/>
  <c r="AW129" i="15"/>
  <c r="AW153" i="15" s="1"/>
  <c r="AX129" i="15"/>
  <c r="AX153" i="15" s="1"/>
  <c r="AY129" i="15"/>
  <c r="AY153" i="15" s="1"/>
  <c r="AZ129" i="15"/>
  <c r="AZ153" i="15" s="1"/>
  <c r="BA129" i="15"/>
  <c r="BA153" i="15" s="1"/>
  <c r="BB129" i="15"/>
  <c r="BB153" i="15" s="1"/>
  <c r="BC129" i="15"/>
  <c r="BC153" i="15" s="1"/>
  <c r="BD129" i="15"/>
  <c r="BD153" i="15" s="1"/>
  <c r="BE129" i="15"/>
  <c r="BE153" i="15" s="1"/>
  <c r="BF129" i="15"/>
  <c r="BF153" i="15" s="1"/>
  <c r="BG129" i="15"/>
  <c r="BG153" i="15" s="1"/>
  <c r="BH129" i="15"/>
  <c r="BH153" i="15" s="1"/>
  <c r="BI129" i="15"/>
  <c r="BI153" i="15" s="1"/>
  <c r="BJ129" i="15"/>
  <c r="BJ153" i="15" s="1"/>
  <c r="BK129" i="15"/>
  <c r="BK153" i="15" s="1"/>
  <c r="BL129" i="15"/>
  <c r="BL153" i="15" s="1"/>
  <c r="BM129" i="15"/>
  <c r="BM153" i="15" s="1"/>
  <c r="BN129" i="15"/>
  <c r="BN153" i="15" s="1"/>
  <c r="BO129" i="15"/>
  <c r="BO153" i="15" s="1"/>
  <c r="BP129" i="15"/>
  <c r="BP153" i="15" s="1"/>
  <c r="BQ129" i="15"/>
  <c r="BQ153" i="15" s="1"/>
  <c r="BR129" i="15"/>
  <c r="BR153" i="15" s="1"/>
  <c r="BS129" i="15"/>
  <c r="BS153" i="15" s="1"/>
  <c r="BT129" i="15"/>
  <c r="BT153" i="15" s="1"/>
  <c r="BU129" i="15"/>
  <c r="BU153" i="15" s="1"/>
  <c r="BV129" i="15"/>
  <c r="BV153" i="15" s="1"/>
  <c r="BW129" i="15"/>
  <c r="BW153" i="15" s="1"/>
  <c r="BX129" i="15"/>
  <c r="BX153" i="15" s="1"/>
  <c r="BY129" i="15"/>
  <c r="BY153" i="15" s="1"/>
  <c r="BZ129" i="15"/>
  <c r="BZ153" i="15" s="1"/>
  <c r="CA129" i="15"/>
  <c r="CA153" i="15" s="1"/>
  <c r="CB129" i="15"/>
  <c r="CB153" i="15" s="1"/>
  <c r="CC129" i="15"/>
  <c r="CC153" i="15" s="1"/>
  <c r="CD129" i="15"/>
  <c r="CD153" i="15" s="1"/>
  <c r="CE129" i="15"/>
  <c r="CE153" i="15" s="1"/>
  <c r="CF129" i="15"/>
  <c r="CF153" i="15" s="1"/>
  <c r="CG129" i="15"/>
  <c r="CG153" i="15" s="1"/>
  <c r="CH129" i="15"/>
  <c r="CH153" i="15" s="1"/>
  <c r="CI129" i="15"/>
  <c r="CI153" i="15" s="1"/>
  <c r="CJ129" i="15"/>
  <c r="CJ153" i="15" s="1"/>
  <c r="CK129" i="15"/>
  <c r="CK153" i="15" s="1"/>
  <c r="CL129" i="15"/>
  <c r="CL153" i="15" s="1"/>
  <c r="CM129" i="15"/>
  <c r="CM153" i="15" s="1"/>
  <c r="CN129" i="15"/>
  <c r="CN153" i="15" s="1"/>
  <c r="CO129" i="15"/>
  <c r="CO153" i="15" s="1"/>
  <c r="CP129" i="15"/>
  <c r="CP153" i="15" s="1"/>
  <c r="CQ129" i="15"/>
  <c r="CQ153" i="15" s="1"/>
  <c r="CR129" i="15"/>
  <c r="CR153" i="15" s="1"/>
  <c r="CS129" i="15"/>
  <c r="CS153" i="15" s="1"/>
  <c r="CT129" i="15"/>
  <c r="CT153" i="15" s="1"/>
  <c r="CU129" i="15"/>
  <c r="CU153" i="15" s="1"/>
  <c r="AQ130" i="15"/>
  <c r="AQ154" i="15" s="1"/>
  <c r="AR130" i="15"/>
  <c r="AR154" i="15" s="1"/>
  <c r="AS130" i="15"/>
  <c r="AS154" i="15" s="1"/>
  <c r="AT130" i="15"/>
  <c r="AT154" i="15" s="1"/>
  <c r="AU130" i="15"/>
  <c r="AU154" i="15" s="1"/>
  <c r="AV130" i="15"/>
  <c r="AV154" i="15" s="1"/>
  <c r="AW130" i="15"/>
  <c r="AX130" i="15"/>
  <c r="AX154" i="15" s="1"/>
  <c r="AY130" i="15"/>
  <c r="AY154" i="15" s="1"/>
  <c r="AZ130" i="15"/>
  <c r="AZ154" i="15" s="1"/>
  <c r="BA130" i="15"/>
  <c r="BA154" i="15" s="1"/>
  <c r="BB130" i="15"/>
  <c r="BB154" i="15" s="1"/>
  <c r="BC130" i="15"/>
  <c r="BC154" i="15" s="1"/>
  <c r="BD130" i="15"/>
  <c r="BD154" i="15" s="1"/>
  <c r="BE130" i="15"/>
  <c r="BE154" i="15" s="1"/>
  <c r="BF130" i="15"/>
  <c r="BF154" i="15" s="1"/>
  <c r="BG130" i="15"/>
  <c r="BG154" i="15" s="1"/>
  <c r="BH130" i="15"/>
  <c r="BH154" i="15" s="1"/>
  <c r="BI130" i="15"/>
  <c r="BI154" i="15" s="1"/>
  <c r="BJ130" i="15"/>
  <c r="BJ154" i="15" s="1"/>
  <c r="BK130" i="15"/>
  <c r="BK154" i="15" s="1"/>
  <c r="BL130" i="15"/>
  <c r="BL154" i="15" s="1"/>
  <c r="BM130" i="15"/>
  <c r="BM154" i="15" s="1"/>
  <c r="BN130" i="15"/>
  <c r="BN154" i="15" s="1"/>
  <c r="BO130" i="15"/>
  <c r="BO154" i="15" s="1"/>
  <c r="BP130" i="15"/>
  <c r="BP154" i="15" s="1"/>
  <c r="BQ130" i="15"/>
  <c r="BQ154" i="15" s="1"/>
  <c r="BR130" i="15"/>
  <c r="BR154" i="15" s="1"/>
  <c r="BS130" i="15"/>
  <c r="BS154" i="15" s="1"/>
  <c r="BT130" i="15"/>
  <c r="BT154" i="15" s="1"/>
  <c r="BU130" i="15"/>
  <c r="BU154" i="15" s="1"/>
  <c r="BV130" i="15"/>
  <c r="BV154" i="15" s="1"/>
  <c r="BW130" i="15"/>
  <c r="BW154" i="15" s="1"/>
  <c r="BX130" i="15"/>
  <c r="BX154" i="15" s="1"/>
  <c r="BY130" i="15"/>
  <c r="BY154" i="15" s="1"/>
  <c r="BZ130" i="15"/>
  <c r="BZ154" i="15" s="1"/>
  <c r="CA130" i="15"/>
  <c r="CA154" i="15" s="1"/>
  <c r="CB130" i="15"/>
  <c r="CB154" i="15" s="1"/>
  <c r="CC130" i="15"/>
  <c r="CD130" i="15"/>
  <c r="CD154" i="15" s="1"/>
  <c r="CE130" i="15"/>
  <c r="CE154" i="15" s="1"/>
  <c r="CF130" i="15"/>
  <c r="CF154" i="15" s="1"/>
  <c r="CG130" i="15"/>
  <c r="CG154" i="15" s="1"/>
  <c r="CH130" i="15"/>
  <c r="CH154" i="15" s="1"/>
  <c r="CI130" i="15"/>
  <c r="CI154" i="15" s="1"/>
  <c r="CJ130" i="15"/>
  <c r="CJ154" i="15" s="1"/>
  <c r="CK130" i="15"/>
  <c r="CK154" i="15" s="1"/>
  <c r="CL130" i="15"/>
  <c r="CL154" i="15" s="1"/>
  <c r="CM130" i="15"/>
  <c r="CM154" i="15" s="1"/>
  <c r="CN130" i="15"/>
  <c r="CN154" i="15" s="1"/>
  <c r="CO130" i="15"/>
  <c r="CO154" i="15" s="1"/>
  <c r="CP130" i="15"/>
  <c r="CP154" i="15" s="1"/>
  <c r="CQ130" i="15"/>
  <c r="CQ154" i="15" s="1"/>
  <c r="CR130" i="15"/>
  <c r="CR154" i="15" s="1"/>
  <c r="CS130" i="15"/>
  <c r="CS154" i="15" s="1"/>
  <c r="CT130" i="15"/>
  <c r="CT154" i="15" s="1"/>
  <c r="CU130" i="15"/>
  <c r="CU154" i="15" s="1"/>
  <c r="AQ131" i="15"/>
  <c r="AQ155" i="15" s="1"/>
  <c r="AR131" i="15"/>
  <c r="AR155" i="15" s="1"/>
  <c r="AS131" i="15"/>
  <c r="AS155" i="15" s="1"/>
  <c r="AT131" i="15"/>
  <c r="AT155" i="15" s="1"/>
  <c r="AU131" i="15"/>
  <c r="AU155" i="15" s="1"/>
  <c r="AV131" i="15"/>
  <c r="AV155" i="15" s="1"/>
  <c r="AW131" i="15"/>
  <c r="AW155" i="15" s="1"/>
  <c r="AX131" i="15"/>
  <c r="AX155" i="15" s="1"/>
  <c r="AY131" i="15"/>
  <c r="AY155" i="15" s="1"/>
  <c r="AZ131" i="15"/>
  <c r="AZ155" i="15" s="1"/>
  <c r="BA131" i="15"/>
  <c r="BA155" i="15" s="1"/>
  <c r="BB131" i="15"/>
  <c r="BB155" i="15" s="1"/>
  <c r="BC131" i="15"/>
  <c r="BC155" i="15" s="1"/>
  <c r="BD131" i="15"/>
  <c r="BD155" i="15" s="1"/>
  <c r="BE131" i="15"/>
  <c r="BE155" i="15" s="1"/>
  <c r="BF131" i="15"/>
  <c r="BF155" i="15" s="1"/>
  <c r="BG131" i="15"/>
  <c r="BG155" i="15" s="1"/>
  <c r="BH131" i="15"/>
  <c r="BH155" i="15" s="1"/>
  <c r="BI131" i="15"/>
  <c r="BI155" i="15" s="1"/>
  <c r="BJ131" i="15"/>
  <c r="BJ155" i="15" s="1"/>
  <c r="BK131" i="15"/>
  <c r="BK155" i="15" s="1"/>
  <c r="BL131" i="15"/>
  <c r="BL155" i="15" s="1"/>
  <c r="BM131" i="15"/>
  <c r="BM155" i="15" s="1"/>
  <c r="BN131" i="15"/>
  <c r="BN155" i="15" s="1"/>
  <c r="BO131" i="15"/>
  <c r="BO155" i="15" s="1"/>
  <c r="BP131" i="15"/>
  <c r="BP155" i="15" s="1"/>
  <c r="BQ131" i="15"/>
  <c r="BQ155" i="15" s="1"/>
  <c r="BR131" i="15"/>
  <c r="BR155" i="15" s="1"/>
  <c r="BS131" i="15"/>
  <c r="BS155" i="15" s="1"/>
  <c r="BT131" i="15"/>
  <c r="BT155" i="15" s="1"/>
  <c r="BU131" i="15"/>
  <c r="BU155" i="15" s="1"/>
  <c r="BV131" i="15"/>
  <c r="BV155" i="15" s="1"/>
  <c r="BW131" i="15"/>
  <c r="BW155" i="15" s="1"/>
  <c r="BX131" i="15"/>
  <c r="BX155" i="15" s="1"/>
  <c r="BY131" i="15"/>
  <c r="BY155" i="15" s="1"/>
  <c r="BZ131" i="15"/>
  <c r="BZ155" i="15" s="1"/>
  <c r="CA131" i="15"/>
  <c r="CA155" i="15" s="1"/>
  <c r="CB131" i="15"/>
  <c r="CB155" i="15" s="1"/>
  <c r="CC131" i="15"/>
  <c r="CC155" i="15" s="1"/>
  <c r="CD131" i="15"/>
  <c r="CD155" i="15" s="1"/>
  <c r="CE131" i="15"/>
  <c r="CE155" i="15" s="1"/>
  <c r="CF131" i="15"/>
  <c r="CF155" i="15" s="1"/>
  <c r="CG131" i="15"/>
  <c r="CG155" i="15" s="1"/>
  <c r="CH131" i="15"/>
  <c r="CH155" i="15" s="1"/>
  <c r="CI131" i="15"/>
  <c r="CI155" i="15" s="1"/>
  <c r="CJ131" i="15"/>
  <c r="CJ155" i="15" s="1"/>
  <c r="CK131" i="15"/>
  <c r="CK155" i="15" s="1"/>
  <c r="CL131" i="15"/>
  <c r="CL155" i="15" s="1"/>
  <c r="CM131" i="15"/>
  <c r="CM155" i="15" s="1"/>
  <c r="CN131" i="15"/>
  <c r="CN155" i="15" s="1"/>
  <c r="CO131" i="15"/>
  <c r="CO155" i="15" s="1"/>
  <c r="CP131" i="15"/>
  <c r="CP155" i="15" s="1"/>
  <c r="CQ131" i="15"/>
  <c r="CQ155" i="15" s="1"/>
  <c r="CR131" i="15"/>
  <c r="CR155" i="15" s="1"/>
  <c r="CS131" i="15"/>
  <c r="CS155" i="15" s="1"/>
  <c r="CT131" i="15"/>
  <c r="CT155" i="15" s="1"/>
  <c r="CU131" i="15"/>
  <c r="CU155" i="15" s="1"/>
  <c r="AQ132" i="15"/>
  <c r="AQ156" i="15" s="1"/>
  <c r="AR132" i="15"/>
  <c r="AR156" i="15" s="1"/>
  <c r="AS132" i="15"/>
  <c r="AS156" i="15" s="1"/>
  <c r="AT132" i="15"/>
  <c r="AT156" i="15" s="1"/>
  <c r="AU132" i="15"/>
  <c r="AU156" i="15" s="1"/>
  <c r="AV132" i="15"/>
  <c r="AV156" i="15" s="1"/>
  <c r="AW132" i="15"/>
  <c r="AW156" i="15" s="1"/>
  <c r="AX132" i="15"/>
  <c r="AX156" i="15" s="1"/>
  <c r="AY132" i="15"/>
  <c r="AY156" i="15" s="1"/>
  <c r="AZ132" i="15"/>
  <c r="AZ156" i="15" s="1"/>
  <c r="BA132" i="15"/>
  <c r="BA156" i="15" s="1"/>
  <c r="BB132" i="15"/>
  <c r="BB156" i="15" s="1"/>
  <c r="BC132" i="15"/>
  <c r="BC156" i="15" s="1"/>
  <c r="BD132" i="15"/>
  <c r="BD156" i="15" s="1"/>
  <c r="BE132" i="15"/>
  <c r="BE156" i="15" s="1"/>
  <c r="BF132" i="15"/>
  <c r="BF156" i="15" s="1"/>
  <c r="BG132" i="15"/>
  <c r="BG156" i="15" s="1"/>
  <c r="BH132" i="15"/>
  <c r="BH156" i="15" s="1"/>
  <c r="BI132" i="15"/>
  <c r="BI156" i="15" s="1"/>
  <c r="BJ132" i="15"/>
  <c r="BJ156" i="15" s="1"/>
  <c r="BK132" i="15"/>
  <c r="BK156" i="15" s="1"/>
  <c r="BL132" i="15"/>
  <c r="BL156" i="15" s="1"/>
  <c r="BM132" i="15"/>
  <c r="BM156" i="15" s="1"/>
  <c r="BN132" i="15"/>
  <c r="BN156" i="15" s="1"/>
  <c r="BO132" i="15"/>
  <c r="BO156" i="15" s="1"/>
  <c r="BP132" i="15"/>
  <c r="BP156" i="15" s="1"/>
  <c r="BQ132" i="15"/>
  <c r="BQ156" i="15" s="1"/>
  <c r="BR132" i="15"/>
  <c r="BR156" i="15" s="1"/>
  <c r="BS132" i="15"/>
  <c r="BS156" i="15" s="1"/>
  <c r="BT132" i="15"/>
  <c r="BT156" i="15" s="1"/>
  <c r="BU132" i="15"/>
  <c r="BU156" i="15" s="1"/>
  <c r="BV132" i="15"/>
  <c r="BV156" i="15" s="1"/>
  <c r="BW132" i="15"/>
  <c r="BW156" i="15" s="1"/>
  <c r="BX132" i="15"/>
  <c r="BX156" i="15" s="1"/>
  <c r="BY132" i="15"/>
  <c r="BY156" i="15" s="1"/>
  <c r="BZ132" i="15"/>
  <c r="BZ156" i="15" s="1"/>
  <c r="CA132" i="15"/>
  <c r="CA156" i="15" s="1"/>
  <c r="CB132" i="15"/>
  <c r="CB156" i="15" s="1"/>
  <c r="CC132" i="15"/>
  <c r="CC156" i="15" s="1"/>
  <c r="CD132" i="15"/>
  <c r="CD156" i="15" s="1"/>
  <c r="CE132" i="15"/>
  <c r="CE156" i="15" s="1"/>
  <c r="CF132" i="15"/>
  <c r="CF156" i="15" s="1"/>
  <c r="CG132" i="15"/>
  <c r="CG156" i="15" s="1"/>
  <c r="CH132" i="15"/>
  <c r="CH156" i="15" s="1"/>
  <c r="CI132" i="15"/>
  <c r="CI156" i="15" s="1"/>
  <c r="CJ132" i="15"/>
  <c r="CJ156" i="15" s="1"/>
  <c r="CK132" i="15"/>
  <c r="CK156" i="15" s="1"/>
  <c r="CL132" i="15"/>
  <c r="CL156" i="15" s="1"/>
  <c r="CM132" i="15"/>
  <c r="CM156" i="15" s="1"/>
  <c r="CN132" i="15"/>
  <c r="CN156" i="15" s="1"/>
  <c r="CO132" i="15"/>
  <c r="CO156" i="15" s="1"/>
  <c r="CP132" i="15"/>
  <c r="CP156" i="15" s="1"/>
  <c r="CQ132" i="15"/>
  <c r="CQ156" i="15" s="1"/>
  <c r="CR132" i="15"/>
  <c r="CR156" i="15" s="1"/>
  <c r="CS132" i="15"/>
  <c r="CS156" i="15" s="1"/>
  <c r="CT132" i="15"/>
  <c r="CT156" i="15" s="1"/>
  <c r="CU132" i="15"/>
  <c r="CU156" i="15" s="1"/>
  <c r="AQ133" i="15"/>
  <c r="AQ157" i="15" s="1"/>
  <c r="AR133" i="15"/>
  <c r="AR157" i="15" s="1"/>
  <c r="AS133" i="15"/>
  <c r="AS157" i="15" s="1"/>
  <c r="AT133" i="15"/>
  <c r="AT157" i="15" s="1"/>
  <c r="AU133" i="15"/>
  <c r="AU157" i="15" s="1"/>
  <c r="AV133" i="15"/>
  <c r="AV157" i="15" s="1"/>
  <c r="AW133" i="15"/>
  <c r="AW157" i="15" s="1"/>
  <c r="AX133" i="15"/>
  <c r="AX157" i="15" s="1"/>
  <c r="AY133" i="15"/>
  <c r="AY157" i="15" s="1"/>
  <c r="AZ133" i="15"/>
  <c r="AZ157" i="15" s="1"/>
  <c r="BA133" i="15"/>
  <c r="BA157" i="15" s="1"/>
  <c r="BB133" i="15"/>
  <c r="BB157" i="15" s="1"/>
  <c r="BC133" i="15"/>
  <c r="BC157" i="15" s="1"/>
  <c r="BD133" i="15"/>
  <c r="BD157" i="15" s="1"/>
  <c r="BE133" i="15"/>
  <c r="BE157" i="15" s="1"/>
  <c r="BF133" i="15"/>
  <c r="BF157" i="15" s="1"/>
  <c r="BG133" i="15"/>
  <c r="BG157" i="15" s="1"/>
  <c r="BH133" i="15"/>
  <c r="BH157" i="15" s="1"/>
  <c r="BI133" i="15"/>
  <c r="BI157" i="15" s="1"/>
  <c r="BJ133" i="15"/>
  <c r="BK133" i="15"/>
  <c r="BK157" i="15" s="1"/>
  <c r="BL133" i="15"/>
  <c r="BL157" i="15" s="1"/>
  <c r="BM133" i="15"/>
  <c r="BM157" i="15" s="1"/>
  <c r="BN133" i="15"/>
  <c r="BN157" i="15" s="1"/>
  <c r="BO133" i="15"/>
  <c r="BO157" i="15" s="1"/>
  <c r="BP133" i="15"/>
  <c r="BP157" i="15" s="1"/>
  <c r="BQ133" i="15"/>
  <c r="BQ157" i="15" s="1"/>
  <c r="BR133" i="15"/>
  <c r="BR157" i="15" s="1"/>
  <c r="BS133" i="15"/>
  <c r="BS157" i="15" s="1"/>
  <c r="BT133" i="15"/>
  <c r="BT157" i="15" s="1"/>
  <c r="BU133" i="15"/>
  <c r="BU157" i="15" s="1"/>
  <c r="BV133" i="15"/>
  <c r="BV157" i="15" s="1"/>
  <c r="BW133" i="15"/>
  <c r="BW157" i="15" s="1"/>
  <c r="BX133" i="15"/>
  <c r="BX157" i="15" s="1"/>
  <c r="BY133" i="15"/>
  <c r="BY157" i="15" s="1"/>
  <c r="BZ133" i="15"/>
  <c r="BZ157" i="15" s="1"/>
  <c r="CA133" i="15"/>
  <c r="CA157" i="15" s="1"/>
  <c r="CB133" i="15"/>
  <c r="CB157" i="15" s="1"/>
  <c r="CC133" i="15"/>
  <c r="CC157" i="15" s="1"/>
  <c r="CD133" i="15"/>
  <c r="CD157" i="15" s="1"/>
  <c r="CE133" i="15"/>
  <c r="CE157" i="15" s="1"/>
  <c r="CF133" i="15"/>
  <c r="CF157" i="15" s="1"/>
  <c r="CG133" i="15"/>
  <c r="CG157" i="15" s="1"/>
  <c r="CH133" i="15"/>
  <c r="CH157" i="15" s="1"/>
  <c r="CI133" i="15"/>
  <c r="CI157" i="15" s="1"/>
  <c r="CJ133" i="15"/>
  <c r="CJ157" i="15" s="1"/>
  <c r="CK133" i="15"/>
  <c r="CK157" i="15" s="1"/>
  <c r="CL133" i="15"/>
  <c r="CL157" i="15" s="1"/>
  <c r="CM133" i="15"/>
  <c r="CM157" i="15" s="1"/>
  <c r="CN133" i="15"/>
  <c r="CN157" i="15" s="1"/>
  <c r="CO133" i="15"/>
  <c r="CO157" i="15" s="1"/>
  <c r="CP133" i="15"/>
  <c r="CP157" i="15" s="1"/>
  <c r="CQ133" i="15"/>
  <c r="CQ157" i="15" s="1"/>
  <c r="CR133" i="15"/>
  <c r="CR157" i="15" s="1"/>
  <c r="CS133" i="15"/>
  <c r="CS157" i="15" s="1"/>
  <c r="CT133" i="15"/>
  <c r="CT157" i="15" s="1"/>
  <c r="CU133" i="15"/>
  <c r="CU157" i="15" s="1"/>
  <c r="AQ134" i="15"/>
  <c r="AQ158" i="15" s="1"/>
  <c r="AR134" i="15"/>
  <c r="AR158" i="15" s="1"/>
  <c r="AS134" i="15"/>
  <c r="AS158" i="15" s="1"/>
  <c r="AT134" i="15"/>
  <c r="AT158" i="15" s="1"/>
  <c r="AU134" i="15"/>
  <c r="AU158" i="15" s="1"/>
  <c r="AV134" i="15"/>
  <c r="AV158" i="15" s="1"/>
  <c r="AW134" i="15"/>
  <c r="AW158" i="15" s="1"/>
  <c r="AX134" i="15"/>
  <c r="AX158" i="15" s="1"/>
  <c r="AY134" i="15"/>
  <c r="AY158" i="15" s="1"/>
  <c r="AZ134" i="15"/>
  <c r="AZ158" i="15" s="1"/>
  <c r="BA134" i="15"/>
  <c r="BA158" i="15" s="1"/>
  <c r="BB134" i="15"/>
  <c r="BB158" i="15" s="1"/>
  <c r="BC134" i="15"/>
  <c r="BC158" i="15" s="1"/>
  <c r="BD134" i="15"/>
  <c r="BD158" i="15" s="1"/>
  <c r="BE134" i="15"/>
  <c r="BE158" i="15" s="1"/>
  <c r="BF134" i="15"/>
  <c r="BF158" i="15" s="1"/>
  <c r="BG134" i="15"/>
  <c r="BG158" i="15" s="1"/>
  <c r="BH134" i="15"/>
  <c r="BH158" i="15" s="1"/>
  <c r="BI134" i="15"/>
  <c r="BI158" i="15" s="1"/>
  <c r="BJ134" i="15"/>
  <c r="BJ158" i="15" s="1"/>
  <c r="BK134" i="15"/>
  <c r="BK158" i="15" s="1"/>
  <c r="BL134" i="15"/>
  <c r="BL158" i="15" s="1"/>
  <c r="BM134" i="15"/>
  <c r="BM158" i="15" s="1"/>
  <c r="BN134" i="15"/>
  <c r="BN158" i="15" s="1"/>
  <c r="BO134" i="15"/>
  <c r="BO158" i="15" s="1"/>
  <c r="BP134" i="15"/>
  <c r="BP158" i="15" s="1"/>
  <c r="BQ134" i="15"/>
  <c r="BQ158" i="15" s="1"/>
  <c r="BR134" i="15"/>
  <c r="BR158" i="15" s="1"/>
  <c r="BS134" i="15"/>
  <c r="BS158" i="15" s="1"/>
  <c r="BT134" i="15"/>
  <c r="BT158" i="15" s="1"/>
  <c r="BU134" i="15"/>
  <c r="BU158" i="15" s="1"/>
  <c r="BV134" i="15"/>
  <c r="BV158" i="15" s="1"/>
  <c r="BW134" i="15"/>
  <c r="BW158" i="15" s="1"/>
  <c r="BX134" i="15"/>
  <c r="BX158" i="15" s="1"/>
  <c r="BY134" i="15"/>
  <c r="BY158" i="15" s="1"/>
  <c r="BZ134" i="15"/>
  <c r="BZ158" i="15" s="1"/>
  <c r="CA134" i="15"/>
  <c r="CA158" i="15" s="1"/>
  <c r="CB134" i="15"/>
  <c r="CB158" i="15" s="1"/>
  <c r="CC134" i="15"/>
  <c r="CC158" i="15" s="1"/>
  <c r="CD134" i="15"/>
  <c r="CD158" i="15" s="1"/>
  <c r="CE134" i="15"/>
  <c r="CE158" i="15" s="1"/>
  <c r="CF134" i="15"/>
  <c r="CF158" i="15" s="1"/>
  <c r="CG134" i="15"/>
  <c r="CG158" i="15" s="1"/>
  <c r="CH134" i="15"/>
  <c r="CH158" i="15" s="1"/>
  <c r="CI134" i="15"/>
  <c r="CI158" i="15" s="1"/>
  <c r="CJ134" i="15"/>
  <c r="CJ158" i="15" s="1"/>
  <c r="CK134" i="15"/>
  <c r="CK158" i="15" s="1"/>
  <c r="CL134" i="15"/>
  <c r="CL158" i="15" s="1"/>
  <c r="CM134" i="15"/>
  <c r="CM158" i="15" s="1"/>
  <c r="CN134" i="15"/>
  <c r="CN158" i="15" s="1"/>
  <c r="CO134" i="15"/>
  <c r="CO158" i="15" s="1"/>
  <c r="CP134" i="15"/>
  <c r="CP158" i="15" s="1"/>
  <c r="CQ134" i="15"/>
  <c r="CQ158" i="15" s="1"/>
  <c r="CR134" i="15"/>
  <c r="CR158" i="15" s="1"/>
  <c r="CS134" i="15"/>
  <c r="CS158" i="15" s="1"/>
  <c r="CT134" i="15"/>
  <c r="CT158" i="15" s="1"/>
  <c r="CU134" i="15"/>
  <c r="CU158" i="15" s="1"/>
  <c r="AQ135" i="15"/>
  <c r="AQ159" i="15" s="1"/>
  <c r="AR135" i="15"/>
  <c r="AR159" i="15" s="1"/>
  <c r="AS135" i="15"/>
  <c r="AS159" i="15" s="1"/>
  <c r="AT135" i="15"/>
  <c r="AT159" i="15" s="1"/>
  <c r="AU135" i="15"/>
  <c r="AU159" i="15" s="1"/>
  <c r="AV135" i="15"/>
  <c r="AV159" i="15" s="1"/>
  <c r="AW135" i="15"/>
  <c r="AW159" i="15" s="1"/>
  <c r="AX135" i="15"/>
  <c r="AX159" i="15" s="1"/>
  <c r="AY135" i="15"/>
  <c r="AY159" i="15" s="1"/>
  <c r="AZ135" i="15"/>
  <c r="AZ159" i="15" s="1"/>
  <c r="BA135" i="15"/>
  <c r="BA159" i="15" s="1"/>
  <c r="BB135" i="15"/>
  <c r="BB159" i="15" s="1"/>
  <c r="BC135" i="15"/>
  <c r="BC159" i="15" s="1"/>
  <c r="BD135" i="15"/>
  <c r="BD159" i="15" s="1"/>
  <c r="BE135" i="15"/>
  <c r="BE159" i="15" s="1"/>
  <c r="BF135" i="15"/>
  <c r="BF159" i="15" s="1"/>
  <c r="BG135" i="15"/>
  <c r="BG159" i="15" s="1"/>
  <c r="BH135" i="15"/>
  <c r="BH159" i="15" s="1"/>
  <c r="BI135" i="15"/>
  <c r="BI159" i="15" s="1"/>
  <c r="BJ135" i="15"/>
  <c r="BJ159" i="15" s="1"/>
  <c r="BK135" i="15"/>
  <c r="BK159" i="15" s="1"/>
  <c r="BL135" i="15"/>
  <c r="BL159" i="15" s="1"/>
  <c r="BM135" i="15"/>
  <c r="BM159" i="15" s="1"/>
  <c r="BN135" i="15"/>
  <c r="BN159" i="15" s="1"/>
  <c r="BO135" i="15"/>
  <c r="BO159" i="15" s="1"/>
  <c r="BP135" i="15"/>
  <c r="BP159" i="15" s="1"/>
  <c r="BQ135" i="15"/>
  <c r="BQ159" i="15" s="1"/>
  <c r="BR135" i="15"/>
  <c r="BR159" i="15" s="1"/>
  <c r="BS135" i="15"/>
  <c r="BS159" i="15" s="1"/>
  <c r="BT135" i="15"/>
  <c r="BT159" i="15" s="1"/>
  <c r="BU135" i="15"/>
  <c r="BU159" i="15" s="1"/>
  <c r="BV135" i="15"/>
  <c r="BV159" i="15" s="1"/>
  <c r="BW135" i="15"/>
  <c r="BW159" i="15" s="1"/>
  <c r="BX135" i="15"/>
  <c r="BX159" i="15" s="1"/>
  <c r="BY135" i="15"/>
  <c r="BY159" i="15" s="1"/>
  <c r="BZ135" i="15"/>
  <c r="BZ159" i="15" s="1"/>
  <c r="CA135" i="15"/>
  <c r="CA159" i="15" s="1"/>
  <c r="CB135" i="15"/>
  <c r="CB159" i="15" s="1"/>
  <c r="CC135" i="15"/>
  <c r="CC159" i="15" s="1"/>
  <c r="CD135" i="15"/>
  <c r="CD159" i="15" s="1"/>
  <c r="CE135" i="15"/>
  <c r="CE159" i="15" s="1"/>
  <c r="CF135" i="15"/>
  <c r="CF159" i="15" s="1"/>
  <c r="CG135" i="15"/>
  <c r="CG159" i="15" s="1"/>
  <c r="CH135" i="15"/>
  <c r="CH159" i="15" s="1"/>
  <c r="CI135" i="15"/>
  <c r="CI159" i="15" s="1"/>
  <c r="CJ135" i="15"/>
  <c r="CJ159" i="15" s="1"/>
  <c r="CK135" i="15"/>
  <c r="CK159" i="15" s="1"/>
  <c r="CL135" i="15"/>
  <c r="CL159" i="15" s="1"/>
  <c r="CM135" i="15"/>
  <c r="CM159" i="15" s="1"/>
  <c r="CN135" i="15"/>
  <c r="CN159" i="15" s="1"/>
  <c r="CO135" i="15"/>
  <c r="CO159" i="15" s="1"/>
  <c r="CP135" i="15"/>
  <c r="CP159" i="15" s="1"/>
  <c r="CQ135" i="15"/>
  <c r="CQ159" i="15" s="1"/>
  <c r="CR135" i="15"/>
  <c r="CR159" i="15" s="1"/>
  <c r="CS135" i="15"/>
  <c r="CS159" i="15" s="1"/>
  <c r="CT135" i="15"/>
  <c r="CT159" i="15" s="1"/>
  <c r="CU135" i="15"/>
  <c r="CU159" i="15" s="1"/>
  <c r="AQ136" i="15"/>
  <c r="AQ160" i="15" s="1"/>
  <c r="AR136" i="15"/>
  <c r="AR160" i="15" s="1"/>
  <c r="AS136" i="15"/>
  <c r="AS160" i="15" s="1"/>
  <c r="AT136" i="15"/>
  <c r="AT160" i="15" s="1"/>
  <c r="AU136" i="15"/>
  <c r="AU160" i="15" s="1"/>
  <c r="AV136" i="15"/>
  <c r="AV160" i="15" s="1"/>
  <c r="AW136" i="15"/>
  <c r="AW160" i="15" s="1"/>
  <c r="AX136" i="15"/>
  <c r="AX160" i="15" s="1"/>
  <c r="AY136" i="15"/>
  <c r="AY160" i="15" s="1"/>
  <c r="AZ136" i="15"/>
  <c r="AZ160" i="15" s="1"/>
  <c r="BA136" i="15"/>
  <c r="BA160" i="15" s="1"/>
  <c r="BB136" i="15"/>
  <c r="BB160" i="15" s="1"/>
  <c r="BC136" i="15"/>
  <c r="BC160" i="15" s="1"/>
  <c r="BD136" i="15"/>
  <c r="BD160" i="15" s="1"/>
  <c r="BE136" i="15"/>
  <c r="BE160" i="15" s="1"/>
  <c r="BF136" i="15"/>
  <c r="BF160" i="15" s="1"/>
  <c r="BG136" i="15"/>
  <c r="BG160" i="15" s="1"/>
  <c r="BH136" i="15"/>
  <c r="BH160" i="15" s="1"/>
  <c r="BI136" i="15"/>
  <c r="BI160" i="15" s="1"/>
  <c r="BJ136" i="15"/>
  <c r="BJ160" i="15" s="1"/>
  <c r="BK136" i="15"/>
  <c r="BK160" i="15" s="1"/>
  <c r="BL136" i="15"/>
  <c r="BL160" i="15" s="1"/>
  <c r="BM136" i="15"/>
  <c r="BM160" i="15" s="1"/>
  <c r="BN136" i="15"/>
  <c r="BN160" i="15" s="1"/>
  <c r="BO136" i="15"/>
  <c r="BO160" i="15" s="1"/>
  <c r="BP136" i="15"/>
  <c r="BP160" i="15" s="1"/>
  <c r="BQ136" i="15"/>
  <c r="BQ160" i="15" s="1"/>
  <c r="BR136" i="15"/>
  <c r="BR160" i="15" s="1"/>
  <c r="BS136" i="15"/>
  <c r="BS160" i="15" s="1"/>
  <c r="BT136" i="15"/>
  <c r="BT160" i="15" s="1"/>
  <c r="BU136" i="15"/>
  <c r="BU160" i="15" s="1"/>
  <c r="BV136" i="15"/>
  <c r="BV160" i="15" s="1"/>
  <c r="BW136" i="15"/>
  <c r="BW160" i="15" s="1"/>
  <c r="BX136" i="15"/>
  <c r="BX160" i="15" s="1"/>
  <c r="BY136" i="15"/>
  <c r="BY160" i="15" s="1"/>
  <c r="BZ136" i="15"/>
  <c r="BZ160" i="15" s="1"/>
  <c r="CA136" i="15"/>
  <c r="CA160" i="15" s="1"/>
  <c r="CB136" i="15"/>
  <c r="CB160" i="15" s="1"/>
  <c r="CC136" i="15"/>
  <c r="CC160" i="15" s="1"/>
  <c r="CD136" i="15"/>
  <c r="CD160" i="15" s="1"/>
  <c r="CE136" i="15"/>
  <c r="CE160" i="15" s="1"/>
  <c r="CF136" i="15"/>
  <c r="CF160" i="15" s="1"/>
  <c r="CG136" i="15"/>
  <c r="CG160" i="15" s="1"/>
  <c r="CH136" i="15"/>
  <c r="CH160" i="15" s="1"/>
  <c r="CI136" i="15"/>
  <c r="CI160" i="15" s="1"/>
  <c r="CJ136" i="15"/>
  <c r="CJ160" i="15" s="1"/>
  <c r="CK136" i="15"/>
  <c r="CK160" i="15" s="1"/>
  <c r="CL136" i="15"/>
  <c r="CL160" i="15" s="1"/>
  <c r="CM136" i="15"/>
  <c r="CM160" i="15" s="1"/>
  <c r="CN136" i="15"/>
  <c r="CN160" i="15" s="1"/>
  <c r="CO136" i="15"/>
  <c r="CO160" i="15" s="1"/>
  <c r="CP136" i="15"/>
  <c r="CP160" i="15" s="1"/>
  <c r="CQ136" i="15"/>
  <c r="CQ160" i="15" s="1"/>
  <c r="CR136" i="15"/>
  <c r="CR160" i="15" s="1"/>
  <c r="CS136" i="15"/>
  <c r="CS160" i="15" s="1"/>
  <c r="CT136" i="15"/>
  <c r="CT160" i="15" s="1"/>
  <c r="CU136" i="15"/>
  <c r="CU160" i="15" s="1"/>
  <c r="AQ137" i="15"/>
  <c r="AQ161" i="15" s="1"/>
  <c r="AR137" i="15"/>
  <c r="AR161" i="15" s="1"/>
  <c r="AS137" i="15"/>
  <c r="AS161" i="15" s="1"/>
  <c r="AT137" i="15"/>
  <c r="AT161" i="15" s="1"/>
  <c r="AU137" i="15"/>
  <c r="AU161" i="15" s="1"/>
  <c r="AV137" i="15"/>
  <c r="AV161" i="15" s="1"/>
  <c r="AW137" i="15"/>
  <c r="AW161" i="15" s="1"/>
  <c r="AX137" i="15"/>
  <c r="AX161" i="15" s="1"/>
  <c r="AY137" i="15"/>
  <c r="AY161" i="15" s="1"/>
  <c r="AZ137" i="15"/>
  <c r="AZ161" i="15" s="1"/>
  <c r="BA137" i="15"/>
  <c r="BA161" i="15" s="1"/>
  <c r="BB137" i="15"/>
  <c r="BB161" i="15" s="1"/>
  <c r="BC137" i="15"/>
  <c r="BC161" i="15" s="1"/>
  <c r="BD137" i="15"/>
  <c r="BD161" i="15" s="1"/>
  <c r="BE137" i="15"/>
  <c r="BE161" i="15" s="1"/>
  <c r="BF137" i="15"/>
  <c r="BF161" i="15" s="1"/>
  <c r="BG137" i="15"/>
  <c r="BG161" i="15" s="1"/>
  <c r="BH137" i="15"/>
  <c r="BH161" i="15" s="1"/>
  <c r="BI137" i="15"/>
  <c r="BI161" i="15" s="1"/>
  <c r="BJ137" i="15"/>
  <c r="BJ161" i="15" s="1"/>
  <c r="BK137" i="15"/>
  <c r="BK161" i="15" s="1"/>
  <c r="BL137" i="15"/>
  <c r="BL161" i="15" s="1"/>
  <c r="BM137" i="15"/>
  <c r="BM161" i="15" s="1"/>
  <c r="BN137" i="15"/>
  <c r="BN161" i="15" s="1"/>
  <c r="BO137" i="15"/>
  <c r="BO161" i="15" s="1"/>
  <c r="BP137" i="15"/>
  <c r="BP161" i="15" s="1"/>
  <c r="BQ137" i="15"/>
  <c r="BQ161" i="15" s="1"/>
  <c r="BR137" i="15"/>
  <c r="BR161" i="15" s="1"/>
  <c r="BS137" i="15"/>
  <c r="BS161" i="15" s="1"/>
  <c r="BT137" i="15"/>
  <c r="BT161" i="15" s="1"/>
  <c r="BU137" i="15"/>
  <c r="BU161" i="15" s="1"/>
  <c r="BV137" i="15"/>
  <c r="BV161" i="15" s="1"/>
  <c r="BW137" i="15"/>
  <c r="BW161" i="15" s="1"/>
  <c r="BX137" i="15"/>
  <c r="BX161" i="15" s="1"/>
  <c r="BY137" i="15"/>
  <c r="BY161" i="15" s="1"/>
  <c r="BZ137" i="15"/>
  <c r="BZ161" i="15" s="1"/>
  <c r="CA137" i="15"/>
  <c r="CA161" i="15" s="1"/>
  <c r="CB137" i="15"/>
  <c r="CB161" i="15" s="1"/>
  <c r="CC137" i="15"/>
  <c r="CC161" i="15" s="1"/>
  <c r="CD137" i="15"/>
  <c r="CD161" i="15" s="1"/>
  <c r="CE137" i="15"/>
  <c r="CE161" i="15" s="1"/>
  <c r="CF137" i="15"/>
  <c r="CF161" i="15" s="1"/>
  <c r="CG137" i="15"/>
  <c r="CG161" i="15" s="1"/>
  <c r="CH137" i="15"/>
  <c r="CH161" i="15" s="1"/>
  <c r="CI137" i="15"/>
  <c r="CI161" i="15" s="1"/>
  <c r="CJ137" i="15"/>
  <c r="CJ161" i="15" s="1"/>
  <c r="CK137" i="15"/>
  <c r="CK161" i="15" s="1"/>
  <c r="CL137" i="15"/>
  <c r="CL161" i="15" s="1"/>
  <c r="CM137" i="15"/>
  <c r="CM161" i="15" s="1"/>
  <c r="CN137" i="15"/>
  <c r="CN161" i="15" s="1"/>
  <c r="CO137" i="15"/>
  <c r="CO161" i="15" s="1"/>
  <c r="CP137" i="15"/>
  <c r="CP161" i="15" s="1"/>
  <c r="CQ137" i="15"/>
  <c r="CQ161" i="15" s="1"/>
  <c r="CR137" i="15"/>
  <c r="CR161" i="15" s="1"/>
  <c r="CS137" i="15"/>
  <c r="CS161" i="15" s="1"/>
  <c r="CT137" i="15"/>
  <c r="CT161" i="15" s="1"/>
  <c r="CU137" i="15"/>
  <c r="CU161" i="15" s="1"/>
  <c r="AQ138" i="15"/>
  <c r="AQ162" i="15" s="1"/>
  <c r="AR138" i="15"/>
  <c r="AR162" i="15" s="1"/>
  <c r="AS138" i="15"/>
  <c r="AS162" i="15" s="1"/>
  <c r="AT138" i="15"/>
  <c r="AT162" i="15" s="1"/>
  <c r="AU138" i="15"/>
  <c r="AU162" i="15" s="1"/>
  <c r="AV138" i="15"/>
  <c r="AV162" i="15" s="1"/>
  <c r="AW138" i="15"/>
  <c r="AW162" i="15" s="1"/>
  <c r="AX138" i="15"/>
  <c r="AX162" i="15" s="1"/>
  <c r="AY138" i="15"/>
  <c r="AY162" i="15" s="1"/>
  <c r="AZ138" i="15"/>
  <c r="AZ162" i="15" s="1"/>
  <c r="BA138" i="15"/>
  <c r="BA162" i="15" s="1"/>
  <c r="BB138" i="15"/>
  <c r="BB162" i="15" s="1"/>
  <c r="BC138" i="15"/>
  <c r="BC162" i="15" s="1"/>
  <c r="BD138" i="15"/>
  <c r="BD162" i="15" s="1"/>
  <c r="BE138" i="15"/>
  <c r="BE162" i="15" s="1"/>
  <c r="BF138" i="15"/>
  <c r="BF162" i="15" s="1"/>
  <c r="BG138" i="15"/>
  <c r="BG162" i="15" s="1"/>
  <c r="BH138" i="15"/>
  <c r="BH162" i="15" s="1"/>
  <c r="BI138" i="15"/>
  <c r="BI162" i="15" s="1"/>
  <c r="BJ138" i="15"/>
  <c r="BJ162" i="15" s="1"/>
  <c r="BK138" i="15"/>
  <c r="BK162" i="15" s="1"/>
  <c r="BL138" i="15"/>
  <c r="BL162" i="15" s="1"/>
  <c r="BM138" i="15"/>
  <c r="BM162" i="15" s="1"/>
  <c r="BN138" i="15"/>
  <c r="BN162" i="15" s="1"/>
  <c r="BO138" i="15"/>
  <c r="BO162" i="15" s="1"/>
  <c r="BP138" i="15"/>
  <c r="BP162" i="15" s="1"/>
  <c r="BQ138" i="15"/>
  <c r="BQ162" i="15" s="1"/>
  <c r="BR138" i="15"/>
  <c r="BR162" i="15" s="1"/>
  <c r="BS138" i="15"/>
  <c r="BS162" i="15" s="1"/>
  <c r="BT138" i="15"/>
  <c r="BT162" i="15" s="1"/>
  <c r="BU138" i="15"/>
  <c r="BU162" i="15" s="1"/>
  <c r="BV138" i="15"/>
  <c r="BV162" i="15" s="1"/>
  <c r="BW138" i="15"/>
  <c r="BW162" i="15" s="1"/>
  <c r="BX138" i="15"/>
  <c r="BX162" i="15" s="1"/>
  <c r="BY138" i="15"/>
  <c r="BY162" i="15" s="1"/>
  <c r="BZ138" i="15"/>
  <c r="BZ162" i="15" s="1"/>
  <c r="CA138" i="15"/>
  <c r="CA162" i="15" s="1"/>
  <c r="CB138" i="15"/>
  <c r="CB162" i="15" s="1"/>
  <c r="CC138" i="15"/>
  <c r="CD138" i="15"/>
  <c r="CD162" i="15" s="1"/>
  <c r="CE138" i="15"/>
  <c r="CE162" i="15" s="1"/>
  <c r="CF138" i="15"/>
  <c r="CF162" i="15" s="1"/>
  <c r="CG138" i="15"/>
  <c r="CG162" i="15" s="1"/>
  <c r="CH138" i="15"/>
  <c r="CH162" i="15" s="1"/>
  <c r="CI138" i="15"/>
  <c r="CI162" i="15" s="1"/>
  <c r="CJ138" i="15"/>
  <c r="CJ162" i="15" s="1"/>
  <c r="CK138" i="15"/>
  <c r="CK162" i="15" s="1"/>
  <c r="CL138" i="15"/>
  <c r="CL162" i="15" s="1"/>
  <c r="CM138" i="15"/>
  <c r="CM162" i="15" s="1"/>
  <c r="CN138" i="15"/>
  <c r="CN162" i="15" s="1"/>
  <c r="CO138" i="15"/>
  <c r="CO162" i="15" s="1"/>
  <c r="CP138" i="15"/>
  <c r="CP162" i="15" s="1"/>
  <c r="CQ138" i="15"/>
  <c r="CQ162" i="15" s="1"/>
  <c r="CR138" i="15"/>
  <c r="CR162" i="15" s="1"/>
  <c r="CS138" i="15"/>
  <c r="CS162" i="15" s="1"/>
  <c r="CT138" i="15"/>
  <c r="CT162" i="15" s="1"/>
  <c r="CU138" i="15"/>
  <c r="CU162" i="15" s="1"/>
  <c r="AQ139" i="15"/>
  <c r="AQ163" i="15" s="1"/>
  <c r="AR139" i="15"/>
  <c r="AR163" i="15" s="1"/>
  <c r="AS139" i="15"/>
  <c r="AS163" i="15" s="1"/>
  <c r="AT139" i="15"/>
  <c r="AT163" i="15" s="1"/>
  <c r="AU139" i="15"/>
  <c r="AU163" i="15" s="1"/>
  <c r="AV139" i="15"/>
  <c r="AV163" i="15" s="1"/>
  <c r="AW139" i="15"/>
  <c r="AW163" i="15" s="1"/>
  <c r="AX139" i="15"/>
  <c r="AX163" i="15" s="1"/>
  <c r="AY139" i="15"/>
  <c r="AY163" i="15" s="1"/>
  <c r="AZ139" i="15"/>
  <c r="AZ163" i="15" s="1"/>
  <c r="BA139" i="15"/>
  <c r="BA163" i="15" s="1"/>
  <c r="BB139" i="15"/>
  <c r="BB163" i="15" s="1"/>
  <c r="BC139" i="15"/>
  <c r="BC163" i="15" s="1"/>
  <c r="BD139" i="15"/>
  <c r="BE139" i="15"/>
  <c r="BE163" i="15" s="1"/>
  <c r="BF139" i="15"/>
  <c r="BF163" i="15" s="1"/>
  <c r="BG139" i="15"/>
  <c r="BG163" i="15" s="1"/>
  <c r="BH139" i="15"/>
  <c r="BH163" i="15" s="1"/>
  <c r="BI139" i="15"/>
  <c r="BI163" i="15" s="1"/>
  <c r="BJ139" i="15"/>
  <c r="BJ163" i="15" s="1"/>
  <c r="BK139" i="15"/>
  <c r="BK163" i="15" s="1"/>
  <c r="BL139" i="15"/>
  <c r="BL163" i="15" s="1"/>
  <c r="BM139" i="15"/>
  <c r="BM163" i="15" s="1"/>
  <c r="BN139" i="15"/>
  <c r="BN163" i="15" s="1"/>
  <c r="BO139" i="15"/>
  <c r="BO163" i="15" s="1"/>
  <c r="BP139" i="15"/>
  <c r="BP163" i="15" s="1"/>
  <c r="BQ139" i="15"/>
  <c r="BQ163" i="15" s="1"/>
  <c r="BR139" i="15"/>
  <c r="BR163" i="15" s="1"/>
  <c r="BS139" i="15"/>
  <c r="BS163" i="15" s="1"/>
  <c r="BT139" i="15"/>
  <c r="BT163" i="15" s="1"/>
  <c r="BU139" i="15"/>
  <c r="BU163" i="15" s="1"/>
  <c r="BV139" i="15"/>
  <c r="BV163" i="15" s="1"/>
  <c r="BW139" i="15"/>
  <c r="BW163" i="15" s="1"/>
  <c r="BX139" i="15"/>
  <c r="BX163" i="15" s="1"/>
  <c r="BY139" i="15"/>
  <c r="BY163" i="15" s="1"/>
  <c r="BZ139" i="15"/>
  <c r="BZ163" i="15" s="1"/>
  <c r="CA139" i="15"/>
  <c r="CA163" i="15" s="1"/>
  <c r="CB139" i="15"/>
  <c r="CB163" i="15" s="1"/>
  <c r="CC139" i="15"/>
  <c r="CC163" i="15" s="1"/>
  <c r="CD139" i="15"/>
  <c r="CD163" i="15" s="1"/>
  <c r="CE139" i="15"/>
  <c r="CE163" i="15" s="1"/>
  <c r="CF139" i="15"/>
  <c r="CF163" i="15" s="1"/>
  <c r="CG139" i="15"/>
  <c r="CG163" i="15" s="1"/>
  <c r="CH139" i="15"/>
  <c r="CH163" i="15" s="1"/>
  <c r="CI139" i="15"/>
  <c r="CI163" i="15" s="1"/>
  <c r="CJ139" i="15"/>
  <c r="CJ163" i="15" s="1"/>
  <c r="CK139" i="15"/>
  <c r="CK163" i="15" s="1"/>
  <c r="CL139" i="15"/>
  <c r="CL163" i="15" s="1"/>
  <c r="CM139" i="15"/>
  <c r="CM163" i="15" s="1"/>
  <c r="CN139" i="15"/>
  <c r="CN163" i="15" s="1"/>
  <c r="CO139" i="15"/>
  <c r="CO163" i="15" s="1"/>
  <c r="CP139" i="15"/>
  <c r="CP163" i="15" s="1"/>
  <c r="CQ139" i="15"/>
  <c r="CQ163" i="15" s="1"/>
  <c r="CR139" i="15"/>
  <c r="CR163" i="15" s="1"/>
  <c r="CS139" i="15"/>
  <c r="CS163" i="15" s="1"/>
  <c r="CT139" i="15"/>
  <c r="CT163" i="15" s="1"/>
  <c r="CU139" i="15"/>
  <c r="CU163" i="15" s="1"/>
  <c r="AQ140" i="15"/>
  <c r="AQ164" i="15" s="1"/>
  <c r="AR140" i="15"/>
  <c r="AR164" i="15" s="1"/>
  <c r="AS140" i="15"/>
  <c r="AS164" i="15" s="1"/>
  <c r="AT140" i="15"/>
  <c r="AT164" i="15" s="1"/>
  <c r="AU140" i="15"/>
  <c r="AU164" i="15" s="1"/>
  <c r="AV140" i="15"/>
  <c r="AV164" i="15" s="1"/>
  <c r="AW140" i="15"/>
  <c r="AW164" i="15" s="1"/>
  <c r="AX140" i="15"/>
  <c r="AX164" i="15" s="1"/>
  <c r="AY140" i="15"/>
  <c r="AY164" i="15" s="1"/>
  <c r="AZ140" i="15"/>
  <c r="AZ164" i="15" s="1"/>
  <c r="BA140" i="15"/>
  <c r="BA164" i="15" s="1"/>
  <c r="BB140" i="15"/>
  <c r="BB164" i="15" s="1"/>
  <c r="BC140" i="15"/>
  <c r="BC164" i="15" s="1"/>
  <c r="BD140" i="15"/>
  <c r="BD164" i="15" s="1"/>
  <c r="BE140" i="15"/>
  <c r="BE164" i="15" s="1"/>
  <c r="BF140" i="15"/>
  <c r="BF164" i="15" s="1"/>
  <c r="BG140" i="15"/>
  <c r="BG164" i="15" s="1"/>
  <c r="BH140" i="15"/>
  <c r="BH164" i="15" s="1"/>
  <c r="BI140" i="15"/>
  <c r="BI164" i="15" s="1"/>
  <c r="BJ140" i="15"/>
  <c r="BJ164" i="15" s="1"/>
  <c r="BK140" i="15"/>
  <c r="BK164" i="15" s="1"/>
  <c r="BL140" i="15"/>
  <c r="BL164" i="15" s="1"/>
  <c r="BM140" i="15"/>
  <c r="BM164" i="15" s="1"/>
  <c r="BN140" i="15"/>
  <c r="BN164" i="15" s="1"/>
  <c r="BO140" i="15"/>
  <c r="BO164" i="15" s="1"/>
  <c r="BP140" i="15"/>
  <c r="BP164" i="15" s="1"/>
  <c r="BQ140" i="15"/>
  <c r="BQ164" i="15" s="1"/>
  <c r="BR140" i="15"/>
  <c r="BR164" i="15" s="1"/>
  <c r="BS140" i="15"/>
  <c r="BS164" i="15" s="1"/>
  <c r="BT140" i="15"/>
  <c r="BT164" i="15" s="1"/>
  <c r="BU140" i="15"/>
  <c r="BU164" i="15" s="1"/>
  <c r="BV140" i="15"/>
  <c r="BV164" i="15" s="1"/>
  <c r="BW140" i="15"/>
  <c r="BW164" i="15" s="1"/>
  <c r="BX140" i="15"/>
  <c r="BX164" i="15" s="1"/>
  <c r="BY140" i="15"/>
  <c r="BY164" i="15" s="1"/>
  <c r="BZ140" i="15"/>
  <c r="BZ164" i="15" s="1"/>
  <c r="CA140" i="15"/>
  <c r="CA164" i="15" s="1"/>
  <c r="CB140" i="15"/>
  <c r="CB164" i="15" s="1"/>
  <c r="CC140" i="15"/>
  <c r="CC164" i="15" s="1"/>
  <c r="CD140" i="15"/>
  <c r="CD164" i="15" s="1"/>
  <c r="CE140" i="15"/>
  <c r="CE164" i="15" s="1"/>
  <c r="CF140" i="15"/>
  <c r="CF164" i="15" s="1"/>
  <c r="CG140" i="15"/>
  <c r="CG164" i="15" s="1"/>
  <c r="CH140" i="15"/>
  <c r="CH164" i="15" s="1"/>
  <c r="CI140" i="15"/>
  <c r="CI164" i="15" s="1"/>
  <c r="CJ140" i="15"/>
  <c r="CJ164" i="15" s="1"/>
  <c r="CK140" i="15"/>
  <c r="CK164" i="15" s="1"/>
  <c r="CL140" i="15"/>
  <c r="CL164" i="15" s="1"/>
  <c r="CM140" i="15"/>
  <c r="CM164" i="15" s="1"/>
  <c r="CN140" i="15"/>
  <c r="CN164" i="15" s="1"/>
  <c r="CO140" i="15"/>
  <c r="CO164" i="15" s="1"/>
  <c r="CP140" i="15"/>
  <c r="CP164" i="15" s="1"/>
  <c r="CQ140" i="15"/>
  <c r="CQ164" i="15" s="1"/>
  <c r="CR140" i="15"/>
  <c r="CR164" i="15" s="1"/>
  <c r="CS140" i="15"/>
  <c r="CS164" i="15" s="1"/>
  <c r="CT140" i="15"/>
  <c r="CT164" i="15" s="1"/>
  <c r="CU140" i="15"/>
  <c r="CU164" i="15" s="1"/>
  <c r="AQ143" i="15"/>
  <c r="AQ167" i="15" s="1"/>
  <c r="AR143" i="15"/>
  <c r="AR167" i="15" s="1"/>
  <c r="AS143" i="15"/>
  <c r="AS167" i="15" s="1"/>
  <c r="AT143" i="15"/>
  <c r="AT167" i="15" s="1"/>
  <c r="AU143" i="15"/>
  <c r="AU167" i="15" s="1"/>
  <c r="AV143" i="15"/>
  <c r="AV167" i="15" s="1"/>
  <c r="AW143" i="15"/>
  <c r="AW167" i="15" s="1"/>
  <c r="AX143" i="15"/>
  <c r="AX167" i="15" s="1"/>
  <c r="AY143" i="15"/>
  <c r="AY167" i="15" s="1"/>
  <c r="AZ143" i="15"/>
  <c r="AZ167" i="15" s="1"/>
  <c r="BA143" i="15"/>
  <c r="BA167" i="15" s="1"/>
  <c r="BB143" i="15"/>
  <c r="BC143" i="15"/>
  <c r="BC167" i="15" s="1"/>
  <c r="BD143" i="15"/>
  <c r="BD167" i="15" s="1"/>
  <c r="BE143" i="15"/>
  <c r="BE167" i="15" s="1"/>
  <c r="BF143" i="15"/>
  <c r="BF167" i="15" s="1"/>
  <c r="BG143" i="15"/>
  <c r="BG167" i="15" s="1"/>
  <c r="BH143" i="15"/>
  <c r="BH167" i="15" s="1"/>
  <c r="BI143" i="15"/>
  <c r="BI167" i="15" s="1"/>
  <c r="BJ143" i="15"/>
  <c r="BJ167" i="15" s="1"/>
  <c r="BK143" i="15"/>
  <c r="BK167" i="15" s="1"/>
  <c r="BL143" i="15"/>
  <c r="BL167" i="15" s="1"/>
  <c r="BM143" i="15"/>
  <c r="BM167" i="15" s="1"/>
  <c r="BN143" i="15"/>
  <c r="BN167" i="15" s="1"/>
  <c r="BO143" i="15"/>
  <c r="BO167" i="15" s="1"/>
  <c r="BP143" i="15"/>
  <c r="BP167" i="15" s="1"/>
  <c r="BQ143" i="15"/>
  <c r="BQ167" i="15" s="1"/>
  <c r="BR143" i="15"/>
  <c r="BR167" i="15" s="1"/>
  <c r="BS143" i="15"/>
  <c r="BS167" i="15" s="1"/>
  <c r="BT143" i="15"/>
  <c r="BT167" i="15" s="1"/>
  <c r="BU143" i="15"/>
  <c r="BU167" i="15" s="1"/>
  <c r="BV143" i="15"/>
  <c r="BV167" i="15" s="1"/>
  <c r="BW143" i="15"/>
  <c r="BW167" i="15" s="1"/>
  <c r="BX143" i="15"/>
  <c r="BX167" i="15" s="1"/>
  <c r="BY143" i="15"/>
  <c r="BY167" i="15" s="1"/>
  <c r="BZ143" i="15"/>
  <c r="BZ167" i="15" s="1"/>
  <c r="CA143" i="15"/>
  <c r="CA167" i="15" s="1"/>
  <c r="CB143" i="15"/>
  <c r="CB167" i="15" s="1"/>
  <c r="CC143" i="15"/>
  <c r="CC167" i="15" s="1"/>
  <c r="CD143" i="15"/>
  <c r="CD167" i="15" s="1"/>
  <c r="CE143" i="15"/>
  <c r="CE167" i="15" s="1"/>
  <c r="CF143" i="15"/>
  <c r="CF167" i="15" s="1"/>
  <c r="CG143" i="15"/>
  <c r="CG167" i="15" s="1"/>
  <c r="CH143" i="15"/>
  <c r="CH167" i="15" s="1"/>
  <c r="CI143" i="15"/>
  <c r="CI167" i="15" s="1"/>
  <c r="CJ143" i="15"/>
  <c r="CJ167" i="15" s="1"/>
  <c r="CK143" i="15"/>
  <c r="CK167" i="15" s="1"/>
  <c r="CL143" i="15"/>
  <c r="CL167" i="15" s="1"/>
  <c r="CM143" i="15"/>
  <c r="CM167" i="15" s="1"/>
  <c r="CN143" i="15"/>
  <c r="CN167" i="15" s="1"/>
  <c r="CO143" i="15"/>
  <c r="CO167" i="15" s="1"/>
  <c r="CP143" i="15"/>
  <c r="CP167" i="15" s="1"/>
  <c r="CQ143" i="15"/>
  <c r="CQ167" i="15" s="1"/>
  <c r="CR143" i="15"/>
  <c r="CR167" i="15" s="1"/>
  <c r="CS143" i="15"/>
  <c r="CS167" i="15" s="1"/>
  <c r="CT143" i="15"/>
  <c r="CT167" i="15" s="1"/>
  <c r="CU143" i="15"/>
  <c r="CU167" i="15" s="1"/>
  <c r="AQ144" i="15"/>
  <c r="AQ168" i="15" s="1"/>
  <c r="AR144" i="15"/>
  <c r="AR168" i="15" s="1"/>
  <c r="AS144" i="15"/>
  <c r="AS168" i="15" s="1"/>
  <c r="AT144" i="15"/>
  <c r="AT168" i="15" s="1"/>
  <c r="AU144" i="15"/>
  <c r="AU168" i="15" s="1"/>
  <c r="AV144" i="15"/>
  <c r="AV168" i="15" s="1"/>
  <c r="AW144" i="15"/>
  <c r="AW168" i="15" s="1"/>
  <c r="AX144" i="15"/>
  <c r="AX168" i="15" s="1"/>
  <c r="AY144" i="15"/>
  <c r="AY168" i="15" s="1"/>
  <c r="AZ144" i="15"/>
  <c r="AZ168" i="15" s="1"/>
  <c r="BA144" i="15"/>
  <c r="BA168" i="15" s="1"/>
  <c r="BB144" i="15"/>
  <c r="BB168" i="15" s="1"/>
  <c r="BC144" i="15"/>
  <c r="BC168" i="15" s="1"/>
  <c r="BD144" i="15"/>
  <c r="BD168" i="15" s="1"/>
  <c r="BE144" i="15"/>
  <c r="BE168" i="15" s="1"/>
  <c r="BF144" i="15"/>
  <c r="BF168" i="15" s="1"/>
  <c r="BG144" i="15"/>
  <c r="BG168" i="15" s="1"/>
  <c r="BH144" i="15"/>
  <c r="BH168" i="15" s="1"/>
  <c r="BI144" i="15"/>
  <c r="BI168" i="15" s="1"/>
  <c r="BJ144" i="15"/>
  <c r="BJ168" i="15" s="1"/>
  <c r="BK144" i="15"/>
  <c r="BK168" i="15" s="1"/>
  <c r="BL144" i="15"/>
  <c r="BL168" i="15" s="1"/>
  <c r="BM144" i="15"/>
  <c r="BM168" i="15" s="1"/>
  <c r="BN144" i="15"/>
  <c r="BN168" i="15" s="1"/>
  <c r="BO144" i="15"/>
  <c r="BO168" i="15" s="1"/>
  <c r="BP144" i="15"/>
  <c r="BP168" i="15" s="1"/>
  <c r="BQ144" i="15"/>
  <c r="BQ168" i="15" s="1"/>
  <c r="BR144" i="15"/>
  <c r="BR168" i="15" s="1"/>
  <c r="BS144" i="15"/>
  <c r="BS168" i="15" s="1"/>
  <c r="BT144" i="15"/>
  <c r="BT168" i="15" s="1"/>
  <c r="BU144" i="15"/>
  <c r="BU168" i="15" s="1"/>
  <c r="BV144" i="15"/>
  <c r="BV168" i="15" s="1"/>
  <c r="BW144" i="15"/>
  <c r="BW168" i="15" s="1"/>
  <c r="BX144" i="15"/>
  <c r="BX168" i="15" s="1"/>
  <c r="BY144" i="15"/>
  <c r="BY168" i="15" s="1"/>
  <c r="BZ144" i="15"/>
  <c r="BZ168" i="15" s="1"/>
  <c r="CA144" i="15"/>
  <c r="CA168" i="15" s="1"/>
  <c r="CB144" i="15"/>
  <c r="CB168" i="15" s="1"/>
  <c r="CC144" i="15"/>
  <c r="CC168" i="15" s="1"/>
  <c r="CD144" i="15"/>
  <c r="CD168" i="15" s="1"/>
  <c r="CE144" i="15"/>
  <c r="CE168" i="15" s="1"/>
  <c r="CF144" i="15"/>
  <c r="CF168" i="15" s="1"/>
  <c r="CG144" i="15"/>
  <c r="CG168" i="15" s="1"/>
  <c r="CH144" i="15"/>
  <c r="CH168" i="15" s="1"/>
  <c r="CI144" i="15"/>
  <c r="CI168" i="15" s="1"/>
  <c r="CJ144" i="15"/>
  <c r="CJ168" i="15" s="1"/>
  <c r="CK144" i="15"/>
  <c r="CK168" i="15" s="1"/>
  <c r="CL144" i="15"/>
  <c r="CL168" i="15" s="1"/>
  <c r="CM144" i="15"/>
  <c r="CM168" i="15" s="1"/>
  <c r="CN144" i="15"/>
  <c r="CN168" i="15" s="1"/>
  <c r="CO144" i="15"/>
  <c r="CO168" i="15" s="1"/>
  <c r="CP144" i="15"/>
  <c r="CP168" i="15" s="1"/>
  <c r="CQ144" i="15"/>
  <c r="CQ168" i="15" s="1"/>
  <c r="CR144" i="15"/>
  <c r="CR168" i="15" s="1"/>
  <c r="CS144" i="15"/>
  <c r="CS168" i="15" s="1"/>
  <c r="CT144" i="15"/>
  <c r="CT168" i="15" s="1"/>
  <c r="CU144" i="15"/>
  <c r="CU168" i="15" s="1"/>
  <c r="AQ145" i="15"/>
  <c r="AQ169" i="15" s="1"/>
  <c r="AR145" i="15"/>
  <c r="AR169" i="15" s="1"/>
  <c r="AS145" i="15"/>
  <c r="AS169" i="15" s="1"/>
  <c r="AT145" i="15"/>
  <c r="AT169" i="15" s="1"/>
  <c r="AU145" i="15"/>
  <c r="AU169" i="15" s="1"/>
  <c r="AV145" i="15"/>
  <c r="AV169" i="15" s="1"/>
  <c r="AW145" i="15"/>
  <c r="AW169" i="15" s="1"/>
  <c r="AX145" i="15"/>
  <c r="AX169" i="15" s="1"/>
  <c r="AY145" i="15"/>
  <c r="AY169" i="15" s="1"/>
  <c r="AZ145" i="15"/>
  <c r="AZ169" i="15" s="1"/>
  <c r="BA145" i="15"/>
  <c r="BA169" i="15" s="1"/>
  <c r="BB145" i="15"/>
  <c r="BB169" i="15" s="1"/>
  <c r="BC145" i="15"/>
  <c r="BC169" i="15" s="1"/>
  <c r="BD145" i="15"/>
  <c r="BD169" i="15" s="1"/>
  <c r="BE145" i="15"/>
  <c r="BE169" i="15" s="1"/>
  <c r="BF145" i="15"/>
  <c r="BF169" i="15" s="1"/>
  <c r="BG145" i="15"/>
  <c r="BG169" i="15" s="1"/>
  <c r="BH145" i="15"/>
  <c r="BH169" i="15" s="1"/>
  <c r="BI145" i="15"/>
  <c r="BI169" i="15" s="1"/>
  <c r="BJ145" i="15"/>
  <c r="BJ169" i="15" s="1"/>
  <c r="BK145" i="15"/>
  <c r="BK169" i="15" s="1"/>
  <c r="BL145" i="15"/>
  <c r="BL169" i="15" s="1"/>
  <c r="BM145" i="15"/>
  <c r="BM169" i="15" s="1"/>
  <c r="BN145" i="15"/>
  <c r="BN169" i="15" s="1"/>
  <c r="BO145" i="15"/>
  <c r="BO169" i="15" s="1"/>
  <c r="BP145" i="15"/>
  <c r="BP169" i="15" s="1"/>
  <c r="BQ145" i="15"/>
  <c r="BQ169" i="15" s="1"/>
  <c r="BR145" i="15"/>
  <c r="BR169" i="15" s="1"/>
  <c r="BS145" i="15"/>
  <c r="BS169" i="15" s="1"/>
  <c r="BT145" i="15"/>
  <c r="BT169" i="15" s="1"/>
  <c r="BU145" i="15"/>
  <c r="BU169" i="15" s="1"/>
  <c r="BV145" i="15"/>
  <c r="BV169" i="15" s="1"/>
  <c r="BW145" i="15"/>
  <c r="BW169" i="15" s="1"/>
  <c r="BX145" i="15"/>
  <c r="BX169" i="15" s="1"/>
  <c r="BY145" i="15"/>
  <c r="BY169" i="15" s="1"/>
  <c r="BZ145" i="15"/>
  <c r="BZ169" i="15" s="1"/>
  <c r="CA145" i="15"/>
  <c r="CA169" i="15" s="1"/>
  <c r="CB145" i="15"/>
  <c r="CB169" i="15" s="1"/>
  <c r="CC145" i="15"/>
  <c r="CC169" i="15" s="1"/>
  <c r="CD145" i="15"/>
  <c r="CD169" i="15" s="1"/>
  <c r="CE145" i="15"/>
  <c r="CE169" i="15" s="1"/>
  <c r="CF145" i="15"/>
  <c r="CF169" i="15" s="1"/>
  <c r="CG145" i="15"/>
  <c r="CG169" i="15" s="1"/>
  <c r="CH145" i="15"/>
  <c r="CH169" i="15" s="1"/>
  <c r="CI145" i="15"/>
  <c r="CI169" i="15" s="1"/>
  <c r="CJ145" i="15"/>
  <c r="CJ169" i="15" s="1"/>
  <c r="CK145" i="15"/>
  <c r="CK169" i="15" s="1"/>
  <c r="CL145" i="15"/>
  <c r="CL169" i="15" s="1"/>
  <c r="CM145" i="15"/>
  <c r="CM169" i="15" s="1"/>
  <c r="CN145" i="15"/>
  <c r="CN169" i="15" s="1"/>
  <c r="CO145" i="15"/>
  <c r="CO169" i="15" s="1"/>
  <c r="CP145" i="15"/>
  <c r="CP169" i="15" s="1"/>
  <c r="CQ145" i="15"/>
  <c r="CQ169" i="15" s="1"/>
  <c r="CR145" i="15"/>
  <c r="CR169" i="15" s="1"/>
  <c r="CS145" i="15"/>
  <c r="CS169" i="15" s="1"/>
  <c r="CT145" i="15"/>
  <c r="CT169" i="15" s="1"/>
  <c r="CU145" i="15"/>
  <c r="CU169" i="15" s="1"/>
  <c r="AQ146" i="15"/>
  <c r="AQ170" i="15" s="1"/>
  <c r="AR146" i="15"/>
  <c r="AR170" i="15" s="1"/>
  <c r="AS146" i="15"/>
  <c r="AS170" i="15" s="1"/>
  <c r="AT146" i="15"/>
  <c r="AT170" i="15" s="1"/>
  <c r="AU146" i="15"/>
  <c r="AU170" i="15" s="1"/>
  <c r="AV146" i="15"/>
  <c r="AV170" i="15" s="1"/>
  <c r="AW146" i="15"/>
  <c r="AW170" i="15" s="1"/>
  <c r="AX146" i="15"/>
  <c r="AX170" i="15" s="1"/>
  <c r="AY146" i="15"/>
  <c r="AY170" i="15" s="1"/>
  <c r="AZ146" i="15"/>
  <c r="AZ170" i="15" s="1"/>
  <c r="BA146" i="15"/>
  <c r="BA170" i="15" s="1"/>
  <c r="BB146" i="15"/>
  <c r="BB170" i="15" s="1"/>
  <c r="BC146" i="15"/>
  <c r="BC170" i="15" s="1"/>
  <c r="BD146" i="15"/>
  <c r="BD170" i="15" s="1"/>
  <c r="BE146" i="15"/>
  <c r="BE170" i="15" s="1"/>
  <c r="BF146" i="15"/>
  <c r="BF170" i="15" s="1"/>
  <c r="BG146" i="15"/>
  <c r="BG170" i="15" s="1"/>
  <c r="BH146" i="15"/>
  <c r="BH170" i="15" s="1"/>
  <c r="BI146" i="15"/>
  <c r="BI170" i="15" s="1"/>
  <c r="BJ146" i="15"/>
  <c r="BJ170" i="15" s="1"/>
  <c r="BK146" i="15"/>
  <c r="BK170" i="15" s="1"/>
  <c r="BL146" i="15"/>
  <c r="BL170" i="15" s="1"/>
  <c r="BM146" i="15"/>
  <c r="BM170" i="15" s="1"/>
  <c r="BN146" i="15"/>
  <c r="BN170" i="15" s="1"/>
  <c r="BO146" i="15"/>
  <c r="BO170" i="15" s="1"/>
  <c r="BP146" i="15"/>
  <c r="BP170" i="15" s="1"/>
  <c r="BQ146" i="15"/>
  <c r="BQ170" i="15" s="1"/>
  <c r="BR146" i="15"/>
  <c r="BR170" i="15" s="1"/>
  <c r="BS146" i="15"/>
  <c r="BS170" i="15" s="1"/>
  <c r="BT146" i="15"/>
  <c r="BT170" i="15" s="1"/>
  <c r="BU146" i="15"/>
  <c r="BU170" i="15" s="1"/>
  <c r="BV146" i="15"/>
  <c r="BV170" i="15" s="1"/>
  <c r="BW146" i="15"/>
  <c r="BW170" i="15" s="1"/>
  <c r="BX146" i="15"/>
  <c r="BX170" i="15" s="1"/>
  <c r="BY146" i="15"/>
  <c r="BY170" i="15" s="1"/>
  <c r="BZ146" i="15"/>
  <c r="BZ170" i="15" s="1"/>
  <c r="CA146" i="15"/>
  <c r="CA170" i="15" s="1"/>
  <c r="CB146" i="15"/>
  <c r="CB170" i="15" s="1"/>
  <c r="CC146" i="15"/>
  <c r="CC170" i="15" s="1"/>
  <c r="CD146" i="15"/>
  <c r="CD170" i="15" s="1"/>
  <c r="CE146" i="15"/>
  <c r="CE170" i="15" s="1"/>
  <c r="CF146" i="15"/>
  <c r="CF170" i="15" s="1"/>
  <c r="CG146" i="15"/>
  <c r="CG170" i="15" s="1"/>
  <c r="CH146" i="15"/>
  <c r="CH170" i="15" s="1"/>
  <c r="CI146" i="15"/>
  <c r="CI170" i="15" s="1"/>
  <c r="CJ146" i="15"/>
  <c r="CJ170" i="15" s="1"/>
  <c r="CK146" i="15"/>
  <c r="CK170" i="15" s="1"/>
  <c r="CL146" i="15"/>
  <c r="CL170" i="15" s="1"/>
  <c r="CM146" i="15"/>
  <c r="CM170" i="15" s="1"/>
  <c r="CN146" i="15"/>
  <c r="CN170" i="15" s="1"/>
  <c r="CO146" i="15"/>
  <c r="CO170" i="15" s="1"/>
  <c r="CP146" i="15"/>
  <c r="CP170" i="15" s="1"/>
  <c r="CQ146" i="15"/>
  <c r="CQ170" i="15" s="1"/>
  <c r="CR146" i="15"/>
  <c r="CR170" i="15" s="1"/>
  <c r="CS146" i="15"/>
  <c r="CS170" i="15" s="1"/>
  <c r="CT146" i="15"/>
  <c r="CT170" i="15" s="1"/>
  <c r="CU146" i="15"/>
  <c r="CU170" i="15" s="1"/>
  <c r="AQ147" i="15"/>
  <c r="AQ171" i="15" s="1"/>
  <c r="AR147" i="15"/>
  <c r="AR171" i="15" s="1"/>
  <c r="AS147" i="15"/>
  <c r="AS171" i="15" s="1"/>
  <c r="AT147" i="15"/>
  <c r="AT171" i="15" s="1"/>
  <c r="AU147" i="15"/>
  <c r="AU171" i="15" s="1"/>
  <c r="AV147" i="15"/>
  <c r="AV171" i="15" s="1"/>
  <c r="AW147" i="15"/>
  <c r="AW171" i="15" s="1"/>
  <c r="AX147" i="15"/>
  <c r="AX171" i="15" s="1"/>
  <c r="AY147" i="15"/>
  <c r="AY171" i="15" s="1"/>
  <c r="AZ147" i="15"/>
  <c r="AZ171" i="15" s="1"/>
  <c r="BA147" i="15"/>
  <c r="BA171" i="15" s="1"/>
  <c r="BB147" i="15"/>
  <c r="BB171" i="15" s="1"/>
  <c r="BC147" i="15"/>
  <c r="BC171" i="15" s="1"/>
  <c r="BD147" i="15"/>
  <c r="BD171" i="15" s="1"/>
  <c r="BE147" i="15"/>
  <c r="BE171" i="15" s="1"/>
  <c r="BF147" i="15"/>
  <c r="BF171" i="15" s="1"/>
  <c r="BG147" i="15"/>
  <c r="BG171" i="15" s="1"/>
  <c r="BH147" i="15"/>
  <c r="BH171" i="15" s="1"/>
  <c r="BI147" i="15"/>
  <c r="BI171" i="15" s="1"/>
  <c r="BJ147" i="15"/>
  <c r="BJ171" i="15" s="1"/>
  <c r="BK147" i="15"/>
  <c r="BK171" i="15" s="1"/>
  <c r="BL147" i="15"/>
  <c r="BL171" i="15" s="1"/>
  <c r="BM147" i="15"/>
  <c r="BM171" i="15" s="1"/>
  <c r="BN147" i="15"/>
  <c r="BN171" i="15" s="1"/>
  <c r="BO147" i="15"/>
  <c r="BO171" i="15" s="1"/>
  <c r="BP147" i="15"/>
  <c r="BP171" i="15" s="1"/>
  <c r="BQ147" i="15"/>
  <c r="BQ171" i="15" s="1"/>
  <c r="BR147" i="15"/>
  <c r="BR171" i="15" s="1"/>
  <c r="BS147" i="15"/>
  <c r="BS171" i="15" s="1"/>
  <c r="BT147" i="15"/>
  <c r="BT171" i="15" s="1"/>
  <c r="BU147" i="15"/>
  <c r="BU171" i="15" s="1"/>
  <c r="BV147" i="15"/>
  <c r="BV171" i="15" s="1"/>
  <c r="BW147" i="15"/>
  <c r="BW171" i="15" s="1"/>
  <c r="BX147" i="15"/>
  <c r="BX171" i="15" s="1"/>
  <c r="BY147" i="15"/>
  <c r="BY171" i="15" s="1"/>
  <c r="BZ147" i="15"/>
  <c r="BZ171" i="15" s="1"/>
  <c r="CA147" i="15"/>
  <c r="CA171" i="15" s="1"/>
  <c r="CB147" i="15"/>
  <c r="CB171" i="15" s="1"/>
  <c r="CC147" i="15"/>
  <c r="CC171" i="15" s="1"/>
  <c r="CD147" i="15"/>
  <c r="CD171" i="15" s="1"/>
  <c r="CE147" i="15"/>
  <c r="CE171" i="15" s="1"/>
  <c r="CF147" i="15"/>
  <c r="CF171" i="15" s="1"/>
  <c r="CG147" i="15"/>
  <c r="CG171" i="15" s="1"/>
  <c r="CH147" i="15"/>
  <c r="CH171" i="15" s="1"/>
  <c r="CI147" i="15"/>
  <c r="CI171" i="15" s="1"/>
  <c r="CJ147" i="15"/>
  <c r="CJ171" i="15" s="1"/>
  <c r="CK147" i="15"/>
  <c r="CK171" i="15" s="1"/>
  <c r="CL147" i="15"/>
  <c r="CL171" i="15" s="1"/>
  <c r="CM147" i="15"/>
  <c r="CM171" i="15" s="1"/>
  <c r="CN147" i="15"/>
  <c r="CN171" i="15" s="1"/>
  <c r="CO147" i="15"/>
  <c r="CO171" i="15" s="1"/>
  <c r="CP147" i="15"/>
  <c r="CP171" i="15" s="1"/>
  <c r="CQ147" i="15"/>
  <c r="CQ171" i="15" s="1"/>
  <c r="CR147" i="15"/>
  <c r="CR171" i="15" s="1"/>
  <c r="CS147" i="15"/>
  <c r="CS171" i="15" s="1"/>
  <c r="CT147" i="15"/>
  <c r="CT171" i="15" s="1"/>
  <c r="CU147" i="15"/>
  <c r="CU171" i="15" s="1"/>
  <c r="AQ149" i="15"/>
  <c r="AQ173" i="15" s="1"/>
  <c r="AQ197" i="15" s="1"/>
  <c r="AR149" i="15"/>
  <c r="AR173" i="15" s="1"/>
  <c r="AR197" i="15" s="1"/>
  <c r="AS149" i="15"/>
  <c r="AS173" i="15" s="1"/>
  <c r="AS197" i="15" s="1"/>
  <c r="AT149" i="15"/>
  <c r="AT173" i="15" s="1"/>
  <c r="AT197" i="15" s="1"/>
  <c r="AU149" i="15"/>
  <c r="AU173" i="15" s="1"/>
  <c r="AU197" i="15" s="1"/>
  <c r="AV149" i="15"/>
  <c r="AV173" i="15" s="1"/>
  <c r="AW149" i="15"/>
  <c r="AW173" i="15" s="1"/>
  <c r="AX149" i="15"/>
  <c r="AX173" i="15" s="1"/>
  <c r="AX197" i="15" s="1"/>
  <c r="AY149" i="15"/>
  <c r="AY173" i="15" s="1"/>
  <c r="AZ149" i="15"/>
  <c r="AZ173" i="15" s="1"/>
  <c r="BA149" i="15"/>
  <c r="BA173" i="15" s="1"/>
  <c r="BB149" i="15"/>
  <c r="BB173" i="15" s="1"/>
  <c r="BB197" i="15" s="1"/>
  <c r="BC149" i="15"/>
  <c r="BC173" i="15" s="1"/>
  <c r="BD149" i="15"/>
  <c r="BD173" i="15" s="1"/>
  <c r="BE149" i="15"/>
  <c r="BE173" i="15" s="1"/>
  <c r="BE197" i="15" s="1"/>
  <c r="BF149" i="15"/>
  <c r="BF173" i="15" s="1"/>
  <c r="BG149" i="15"/>
  <c r="BG173" i="15" s="1"/>
  <c r="BH149" i="15"/>
  <c r="BH173" i="15" s="1"/>
  <c r="BH197" i="15" s="1"/>
  <c r="BI149" i="15"/>
  <c r="BI173" i="15" s="1"/>
  <c r="BI197" i="15" s="1"/>
  <c r="BJ149" i="15"/>
  <c r="BJ173" i="15" s="1"/>
  <c r="BJ197" i="15" s="1"/>
  <c r="BK149" i="15"/>
  <c r="BK173" i="15" s="1"/>
  <c r="BK197" i="15" s="1"/>
  <c r="BL149" i="15"/>
  <c r="BL173" i="15" s="1"/>
  <c r="BL197" i="15" s="1"/>
  <c r="BM149" i="15"/>
  <c r="BM173" i="15" s="1"/>
  <c r="BM197" i="15" s="1"/>
  <c r="BN149" i="15"/>
  <c r="BN173" i="15" s="1"/>
  <c r="BO149" i="15"/>
  <c r="BO173" i="15" s="1"/>
  <c r="BO197" i="15" s="1"/>
  <c r="BP149" i="15"/>
  <c r="BP173" i="15" s="1"/>
  <c r="BP197" i="15" s="1"/>
  <c r="BQ149" i="15"/>
  <c r="BQ173" i="15" s="1"/>
  <c r="BQ197" i="15" s="1"/>
  <c r="BR149" i="15"/>
  <c r="BR173" i="15" s="1"/>
  <c r="BR197" i="15" s="1"/>
  <c r="BS149" i="15"/>
  <c r="BS173" i="15" s="1"/>
  <c r="BT149" i="15"/>
  <c r="BT173" i="15" s="1"/>
  <c r="BU149" i="15"/>
  <c r="BU173" i="15" s="1"/>
  <c r="BV149" i="15"/>
  <c r="BV173" i="15" s="1"/>
  <c r="BW149" i="15"/>
  <c r="BW173" i="15" s="1"/>
  <c r="BX149" i="15"/>
  <c r="BX173" i="15" s="1"/>
  <c r="BY149" i="15"/>
  <c r="BY173" i="15" s="1"/>
  <c r="BZ149" i="15"/>
  <c r="BZ173" i="15" s="1"/>
  <c r="BZ197" i="15" s="1"/>
  <c r="CA149" i="15"/>
  <c r="CA173" i="15" s="1"/>
  <c r="CA197" i="15" s="1"/>
  <c r="CB149" i="15"/>
  <c r="CB173" i="15" s="1"/>
  <c r="CB197" i="15" s="1"/>
  <c r="CC149" i="15"/>
  <c r="CC173" i="15" s="1"/>
  <c r="CC197" i="15" s="1"/>
  <c r="CD149" i="15"/>
  <c r="CD173" i="15" s="1"/>
  <c r="CD197" i="15" s="1"/>
  <c r="CE149" i="15"/>
  <c r="CE173" i="15" s="1"/>
  <c r="CE197" i="15" s="1"/>
  <c r="CF149" i="15"/>
  <c r="CF173" i="15" s="1"/>
  <c r="CG149" i="15"/>
  <c r="CG173" i="15" s="1"/>
  <c r="CH149" i="15"/>
  <c r="CH173" i="15" s="1"/>
  <c r="CH197" i="15" s="1"/>
  <c r="CI149" i="15"/>
  <c r="CI173" i="15" s="1"/>
  <c r="CJ149" i="15"/>
  <c r="CJ173" i="15" s="1"/>
  <c r="CJ197" i="15" s="1"/>
  <c r="CK149" i="15"/>
  <c r="CK173" i="15" s="1"/>
  <c r="CK197" i="15" s="1"/>
  <c r="CL149" i="15"/>
  <c r="CL173" i="15" s="1"/>
  <c r="CM149" i="15"/>
  <c r="CM173" i="15" s="1"/>
  <c r="CM197" i="15" s="1"/>
  <c r="CN149" i="15"/>
  <c r="CN173" i="15" s="1"/>
  <c r="CN197" i="15" s="1"/>
  <c r="CO149" i="15"/>
  <c r="CO173" i="15" s="1"/>
  <c r="CO197" i="15" s="1"/>
  <c r="CP149" i="15"/>
  <c r="CP173" i="15" s="1"/>
  <c r="CP197" i="15" s="1"/>
  <c r="CQ149" i="15"/>
  <c r="CQ173" i="15" s="1"/>
  <c r="CQ197" i="15" s="1"/>
  <c r="CR149" i="15"/>
  <c r="CR173" i="15" s="1"/>
  <c r="CR197" i="15" s="1"/>
  <c r="CS149" i="15"/>
  <c r="CS173" i="15" s="1"/>
  <c r="CS197" i="15" s="1"/>
  <c r="CT149" i="15"/>
  <c r="CT173" i="15" s="1"/>
  <c r="CT197" i="15" s="1"/>
  <c r="CU149" i="15"/>
  <c r="CU173" i="15" s="1"/>
  <c r="CU197" i="15" s="1"/>
  <c r="AQ150" i="15"/>
  <c r="AQ174" i="15" s="1"/>
  <c r="AQ198" i="15" s="1"/>
  <c r="AR150" i="15"/>
  <c r="AR174" i="15" s="1"/>
  <c r="AR198" i="15" s="1"/>
  <c r="AS150" i="15"/>
  <c r="AS174" i="15" s="1"/>
  <c r="AS198" i="15" s="1"/>
  <c r="AT150" i="15"/>
  <c r="AT174" i="15" s="1"/>
  <c r="AT198" i="15" s="1"/>
  <c r="AU150" i="15"/>
  <c r="AU174" i="15" s="1"/>
  <c r="AU198" i="15" s="1"/>
  <c r="AV150" i="15"/>
  <c r="AV174" i="15" s="1"/>
  <c r="AV198" i="15" s="1"/>
  <c r="AW150" i="15"/>
  <c r="AW174" i="15" s="1"/>
  <c r="AX150" i="15"/>
  <c r="AX174" i="15" s="1"/>
  <c r="AX198" i="15" s="1"/>
  <c r="AY150" i="15"/>
  <c r="AY174" i="15" s="1"/>
  <c r="AZ150" i="15"/>
  <c r="AZ174" i="15" s="1"/>
  <c r="AZ198" i="15" s="1"/>
  <c r="BA150" i="15"/>
  <c r="BA174" i="15" s="1"/>
  <c r="BB150" i="15"/>
  <c r="BB174" i="15" s="1"/>
  <c r="BC150" i="15"/>
  <c r="BC174" i="15" s="1"/>
  <c r="BD150" i="15"/>
  <c r="BD174" i="15" s="1"/>
  <c r="BE150" i="15"/>
  <c r="BE174" i="15" s="1"/>
  <c r="BF150" i="15"/>
  <c r="BF174" i="15" s="1"/>
  <c r="BF198" i="15" s="1"/>
  <c r="BG150" i="15"/>
  <c r="BG174" i="15" s="1"/>
  <c r="BH150" i="15"/>
  <c r="BH174" i="15" s="1"/>
  <c r="BH198" i="15" s="1"/>
  <c r="BI150" i="15"/>
  <c r="BI174" i="15" s="1"/>
  <c r="BJ150" i="15"/>
  <c r="BJ174" i="15" s="1"/>
  <c r="BJ198" i="15" s="1"/>
  <c r="BK150" i="15"/>
  <c r="BK174" i="15" s="1"/>
  <c r="BL150" i="15"/>
  <c r="BL174" i="15" s="1"/>
  <c r="BL198" i="15" s="1"/>
  <c r="BM150" i="15"/>
  <c r="BM174" i="15" s="1"/>
  <c r="BN150" i="15"/>
  <c r="BN174" i="15" s="1"/>
  <c r="BO150" i="15"/>
  <c r="BO174" i="15" s="1"/>
  <c r="BP150" i="15"/>
  <c r="BP174" i="15" s="1"/>
  <c r="BP198" i="15" s="1"/>
  <c r="BQ150" i="15"/>
  <c r="BQ174" i="15" s="1"/>
  <c r="BR150" i="15"/>
  <c r="BR174" i="15" s="1"/>
  <c r="BR198" i="15" s="1"/>
  <c r="BS150" i="15"/>
  <c r="BS174" i="15" s="1"/>
  <c r="BT150" i="15"/>
  <c r="BT174" i="15" s="1"/>
  <c r="BT198" i="15" s="1"/>
  <c r="BU150" i="15"/>
  <c r="BU174" i="15" s="1"/>
  <c r="BV150" i="15"/>
  <c r="BV174" i="15" s="1"/>
  <c r="BV198" i="15" s="1"/>
  <c r="BW150" i="15"/>
  <c r="BW174" i="15" s="1"/>
  <c r="BX150" i="15"/>
  <c r="BX174" i="15" s="1"/>
  <c r="BY150" i="15"/>
  <c r="BY174" i="15" s="1"/>
  <c r="BZ150" i="15"/>
  <c r="BZ174" i="15" s="1"/>
  <c r="CA150" i="15"/>
  <c r="CA174" i="15" s="1"/>
  <c r="CB150" i="15"/>
  <c r="CB174" i="15" s="1"/>
  <c r="CB198" i="15" s="1"/>
  <c r="CC150" i="15"/>
  <c r="CC174" i="15" s="1"/>
  <c r="CC198" i="15" s="1"/>
  <c r="CD150" i="15"/>
  <c r="CD174" i="15" s="1"/>
  <c r="CD198" i="15" s="1"/>
  <c r="CE150" i="15"/>
  <c r="CE174" i="15" s="1"/>
  <c r="CF150" i="15"/>
  <c r="CF174" i="15" s="1"/>
  <c r="CG150" i="15"/>
  <c r="CG174" i="15" s="1"/>
  <c r="CH150" i="15"/>
  <c r="CH174" i="15" s="1"/>
  <c r="CH198" i="15" s="1"/>
  <c r="CI150" i="15"/>
  <c r="CI174" i="15" s="1"/>
  <c r="CI198" i="15" s="1"/>
  <c r="CJ150" i="15"/>
  <c r="CJ174" i="15" s="1"/>
  <c r="CJ198" i="15" s="1"/>
  <c r="CK150" i="15"/>
  <c r="CK174" i="15" s="1"/>
  <c r="CK198" i="15" s="1"/>
  <c r="CL150" i="15"/>
  <c r="CL174" i="15" s="1"/>
  <c r="CM150" i="15"/>
  <c r="CM174" i="15" s="1"/>
  <c r="CM198" i="15" s="1"/>
  <c r="CN150" i="15"/>
  <c r="CN174" i="15" s="1"/>
  <c r="CN198" i="15" s="1"/>
  <c r="CO150" i="15"/>
  <c r="CO174" i="15" s="1"/>
  <c r="CO198" i="15" s="1"/>
  <c r="CP150" i="15"/>
  <c r="CP174" i="15" s="1"/>
  <c r="CP198" i="15" s="1"/>
  <c r="CQ150" i="15"/>
  <c r="CQ174" i="15" s="1"/>
  <c r="CQ198" i="15" s="1"/>
  <c r="CR150" i="15"/>
  <c r="CR174" i="15" s="1"/>
  <c r="CR198" i="15" s="1"/>
  <c r="CS150" i="15"/>
  <c r="CS174" i="15" s="1"/>
  <c r="CS198" i="15" s="1"/>
  <c r="CT150" i="15"/>
  <c r="CT174" i="15" s="1"/>
  <c r="CT198" i="15" s="1"/>
  <c r="CU150" i="15"/>
  <c r="CU174" i="15" s="1"/>
  <c r="CU198" i="15" s="1"/>
  <c r="AW154" i="15"/>
  <c r="CC154" i="15"/>
  <c r="BJ157" i="15"/>
  <c r="CC162" i="15"/>
  <c r="BD163" i="15"/>
  <c r="AT166" i="15"/>
  <c r="BJ166" i="15"/>
  <c r="BR166" i="15"/>
  <c r="BZ166" i="15"/>
  <c r="CH166" i="15"/>
  <c r="CP166" i="15"/>
  <c r="CT166" i="15"/>
  <c r="BB167" i="15"/>
  <c r="AQ172" i="15"/>
  <c r="AR172" i="15"/>
  <c r="AS172" i="15"/>
  <c r="AT172" i="15"/>
  <c r="AU172" i="15"/>
  <c r="AV172" i="15"/>
  <c r="AW172" i="15"/>
  <c r="AX172" i="15"/>
  <c r="AY172" i="15"/>
  <c r="AZ172" i="15"/>
  <c r="BA172" i="15"/>
  <c r="BB172" i="15"/>
  <c r="BC172" i="15"/>
  <c r="BD172" i="15"/>
  <c r="BE172" i="15"/>
  <c r="BF172" i="15"/>
  <c r="BG172" i="15"/>
  <c r="BH172" i="15"/>
  <c r="BI172" i="15"/>
  <c r="BJ172" i="15"/>
  <c r="BK172" i="15"/>
  <c r="BL172" i="15"/>
  <c r="BM172" i="15"/>
  <c r="BN172" i="15"/>
  <c r="BO172" i="15"/>
  <c r="BP172" i="15"/>
  <c r="BQ172" i="15"/>
  <c r="BR172" i="15"/>
  <c r="BS172" i="15"/>
  <c r="BT172" i="15"/>
  <c r="BU172" i="15"/>
  <c r="BV172" i="15"/>
  <c r="BW172" i="15"/>
  <c r="BX172" i="15"/>
  <c r="BY172" i="15"/>
  <c r="BZ172" i="15"/>
  <c r="CA172" i="15"/>
  <c r="CB172" i="15"/>
  <c r="CC172" i="15"/>
  <c r="CD172" i="15"/>
  <c r="CE172" i="15"/>
  <c r="CF172" i="15"/>
  <c r="CG172" i="15"/>
  <c r="CH172" i="15"/>
  <c r="CI172" i="15"/>
  <c r="CJ172" i="15"/>
  <c r="CK172" i="15"/>
  <c r="CL172" i="15"/>
  <c r="CM172" i="15"/>
  <c r="CN172" i="15"/>
  <c r="CO172" i="15"/>
  <c r="CP172" i="15"/>
  <c r="CQ172" i="15"/>
  <c r="CR172" i="15"/>
  <c r="CS172" i="15"/>
  <c r="CT172" i="15"/>
  <c r="CU172" i="15"/>
  <c r="O134" i="15"/>
  <c r="O133" i="15"/>
  <c r="P132" i="15"/>
  <c r="Q148" i="15"/>
  <c r="Q172" i="15" s="1"/>
  <c r="K129" i="15"/>
  <c r="L129" i="15"/>
  <c r="M129" i="15"/>
  <c r="M153" i="15" s="1"/>
  <c r="N129" i="15"/>
  <c r="N153" i="15" s="1"/>
  <c r="O129" i="15"/>
  <c r="P129" i="15"/>
  <c r="R129" i="15"/>
  <c r="R153" i="15" s="1"/>
  <c r="T129" i="15"/>
  <c r="T153" i="15" s="1"/>
  <c r="V129" i="15"/>
  <c r="X129" i="15"/>
  <c r="Z129" i="15"/>
  <c r="AB129" i="15"/>
  <c r="K130" i="15"/>
  <c r="K154" i="15" s="1"/>
  <c r="L130" i="15"/>
  <c r="L154" i="15" s="1"/>
  <c r="M130" i="15"/>
  <c r="M154" i="15" s="1"/>
  <c r="N130" i="15"/>
  <c r="N154" i="15" s="1"/>
  <c r="O130" i="15"/>
  <c r="R130" i="15"/>
  <c r="R154" i="15" s="1"/>
  <c r="S130" i="15"/>
  <c r="S154" i="15" s="1"/>
  <c r="T130" i="15"/>
  <c r="T154" i="15" s="1"/>
  <c r="U130" i="15"/>
  <c r="U154" i="15" s="1"/>
  <c r="V130" i="15"/>
  <c r="V154" i="15" s="1"/>
  <c r="W130" i="15"/>
  <c r="X130" i="15"/>
  <c r="X154" i="15" s="1"/>
  <c r="Y130" i="15"/>
  <c r="Z130" i="15"/>
  <c r="Z154" i="15" s="1"/>
  <c r="AA130" i="15"/>
  <c r="AB130" i="15"/>
  <c r="AB154" i="15" s="1"/>
  <c r="AC130" i="15"/>
  <c r="AC154" i="15" s="1"/>
  <c r="AD130" i="15"/>
  <c r="AD154" i="15" s="1"/>
  <c r="AE130" i="15"/>
  <c r="AF130" i="15"/>
  <c r="AF154" i="15" s="1"/>
  <c r="AG130" i="15"/>
  <c r="AG154" i="15" s="1"/>
  <c r="AH130" i="15"/>
  <c r="AH154" i="15" s="1"/>
  <c r="AI130" i="15"/>
  <c r="AI154" i="15" s="1"/>
  <c r="K131" i="15"/>
  <c r="K155" i="15" s="1"/>
  <c r="L131" i="15"/>
  <c r="L155" i="15" s="1"/>
  <c r="M131" i="15"/>
  <c r="M155" i="15" s="1"/>
  <c r="N131" i="15"/>
  <c r="N155" i="15" s="1"/>
  <c r="O131" i="15"/>
  <c r="O155" i="15" s="1"/>
  <c r="R131" i="15"/>
  <c r="R155" i="15" s="1"/>
  <c r="S131" i="15"/>
  <c r="S155" i="15" s="1"/>
  <c r="T131" i="15"/>
  <c r="T155" i="15" s="1"/>
  <c r="U131" i="15"/>
  <c r="U155" i="15" s="1"/>
  <c r="V131" i="15"/>
  <c r="V155" i="15" s="1"/>
  <c r="W131" i="15"/>
  <c r="W155" i="15" s="1"/>
  <c r="X131" i="15"/>
  <c r="X155" i="15" s="1"/>
  <c r="Y131" i="15"/>
  <c r="Y155" i="15" s="1"/>
  <c r="Z131" i="15"/>
  <c r="Z155" i="15" s="1"/>
  <c r="AA131" i="15"/>
  <c r="AA155" i="15" s="1"/>
  <c r="AB131" i="15"/>
  <c r="AB155" i="15" s="1"/>
  <c r="AC131" i="15"/>
  <c r="AC155" i="15" s="1"/>
  <c r="AD131" i="15"/>
  <c r="AD155" i="15" s="1"/>
  <c r="AE131" i="15"/>
  <c r="AE155" i="15" s="1"/>
  <c r="AF131" i="15"/>
  <c r="AF155" i="15" s="1"/>
  <c r="AG131" i="15"/>
  <c r="AG155" i="15" s="1"/>
  <c r="AH131" i="15"/>
  <c r="AH155" i="15" s="1"/>
  <c r="AI131" i="15"/>
  <c r="AI155" i="15" s="1"/>
  <c r="K132" i="15"/>
  <c r="K156" i="15" s="1"/>
  <c r="L132" i="15"/>
  <c r="L156" i="15" s="1"/>
  <c r="M132" i="15"/>
  <c r="M156" i="15" s="1"/>
  <c r="N132" i="15"/>
  <c r="N156" i="15" s="1"/>
  <c r="O132" i="15"/>
  <c r="O156" i="15" s="1"/>
  <c r="R132" i="15"/>
  <c r="R156" i="15" s="1"/>
  <c r="S132" i="15"/>
  <c r="S156" i="15" s="1"/>
  <c r="T132" i="15"/>
  <c r="T156" i="15" s="1"/>
  <c r="U132" i="15"/>
  <c r="U156" i="15" s="1"/>
  <c r="V132" i="15"/>
  <c r="V156" i="15" s="1"/>
  <c r="W132" i="15"/>
  <c r="W156" i="15" s="1"/>
  <c r="X132" i="15"/>
  <c r="X156" i="15" s="1"/>
  <c r="Y132" i="15"/>
  <c r="Y156" i="15" s="1"/>
  <c r="Z132" i="15"/>
  <c r="Z156" i="15" s="1"/>
  <c r="AA132" i="15"/>
  <c r="AA156" i="15" s="1"/>
  <c r="AB132" i="15"/>
  <c r="AB156" i="15" s="1"/>
  <c r="AC132" i="15"/>
  <c r="AC156" i="15" s="1"/>
  <c r="AD132" i="15"/>
  <c r="AD156" i="15" s="1"/>
  <c r="AE132" i="15"/>
  <c r="AE156" i="15" s="1"/>
  <c r="AF132" i="15"/>
  <c r="AF156" i="15" s="1"/>
  <c r="AG132" i="15"/>
  <c r="AG156" i="15" s="1"/>
  <c r="AH132" i="15"/>
  <c r="AH156" i="15" s="1"/>
  <c r="AI132" i="15"/>
  <c r="K133" i="15"/>
  <c r="K157" i="15" s="1"/>
  <c r="L133" i="15"/>
  <c r="L157" i="15" s="1"/>
  <c r="M133" i="15"/>
  <c r="M157" i="15" s="1"/>
  <c r="N133" i="15"/>
  <c r="N157" i="15" s="1"/>
  <c r="R133" i="15"/>
  <c r="R157" i="15" s="1"/>
  <c r="S133" i="15"/>
  <c r="S157" i="15" s="1"/>
  <c r="T133" i="15"/>
  <c r="T157" i="15" s="1"/>
  <c r="U133" i="15"/>
  <c r="U157" i="15" s="1"/>
  <c r="V133" i="15"/>
  <c r="V157" i="15" s="1"/>
  <c r="W133" i="15"/>
  <c r="W157" i="15" s="1"/>
  <c r="X133" i="15"/>
  <c r="X157" i="15" s="1"/>
  <c r="Y133" i="15"/>
  <c r="Y157" i="15" s="1"/>
  <c r="Z133" i="15"/>
  <c r="Z157" i="15" s="1"/>
  <c r="AA133" i="15"/>
  <c r="AA157" i="15" s="1"/>
  <c r="AB133" i="15"/>
  <c r="AB157" i="15" s="1"/>
  <c r="AC133" i="15"/>
  <c r="AC157" i="15" s="1"/>
  <c r="AD133" i="15"/>
  <c r="AD157" i="15" s="1"/>
  <c r="AE133" i="15"/>
  <c r="AE157" i="15" s="1"/>
  <c r="AF133" i="15"/>
  <c r="AF157" i="15" s="1"/>
  <c r="AG133" i="15"/>
  <c r="AG157" i="15" s="1"/>
  <c r="AH133" i="15"/>
  <c r="AH157" i="15" s="1"/>
  <c r="AI133" i="15"/>
  <c r="AI157" i="15" s="1"/>
  <c r="K134" i="15"/>
  <c r="L134" i="15"/>
  <c r="M134" i="15"/>
  <c r="N134" i="15"/>
  <c r="N158" i="15" s="1"/>
  <c r="R134" i="15"/>
  <c r="R158" i="15" s="1"/>
  <c r="S134" i="15"/>
  <c r="T134" i="15"/>
  <c r="T158" i="15" s="1"/>
  <c r="U134" i="15"/>
  <c r="V134" i="15"/>
  <c r="V158" i="15" s="1"/>
  <c r="W134" i="15"/>
  <c r="X134" i="15"/>
  <c r="X158" i="15" s="1"/>
  <c r="Y134" i="15"/>
  <c r="Z134" i="15"/>
  <c r="Z158" i="15" s="1"/>
  <c r="AA134" i="15"/>
  <c r="AB134" i="15"/>
  <c r="AB158" i="15" s="1"/>
  <c r="AC134" i="15"/>
  <c r="AD134" i="15"/>
  <c r="AD158" i="15" s="1"/>
  <c r="AE134" i="15"/>
  <c r="AF134" i="15"/>
  <c r="AF158" i="15" s="1"/>
  <c r="AG134" i="15"/>
  <c r="AH134" i="15"/>
  <c r="AH158" i="15" s="1"/>
  <c r="AI134" i="15"/>
  <c r="K135" i="15"/>
  <c r="K159" i="15" s="1"/>
  <c r="L135" i="15"/>
  <c r="L159" i="15" s="1"/>
  <c r="M135" i="15"/>
  <c r="M159" i="15" s="1"/>
  <c r="N135" i="15"/>
  <c r="N159" i="15" s="1"/>
  <c r="O135" i="15"/>
  <c r="O159" i="15" s="1"/>
  <c r="P135" i="15"/>
  <c r="R135" i="15"/>
  <c r="R159" i="15" s="1"/>
  <c r="S135" i="15"/>
  <c r="S159" i="15" s="1"/>
  <c r="T135" i="15"/>
  <c r="T159" i="15" s="1"/>
  <c r="U135" i="15"/>
  <c r="U159" i="15" s="1"/>
  <c r="V135" i="15"/>
  <c r="V159" i="15" s="1"/>
  <c r="W135" i="15"/>
  <c r="W159" i="15" s="1"/>
  <c r="X135" i="15"/>
  <c r="X159" i="15" s="1"/>
  <c r="Y135" i="15"/>
  <c r="Y159" i="15" s="1"/>
  <c r="Z135" i="15"/>
  <c r="Z159" i="15" s="1"/>
  <c r="AA135" i="15"/>
  <c r="AA159" i="15" s="1"/>
  <c r="AB135" i="15"/>
  <c r="AB159" i="15" s="1"/>
  <c r="AC135" i="15"/>
  <c r="AC159" i="15" s="1"/>
  <c r="AD135" i="15"/>
  <c r="AD159" i="15" s="1"/>
  <c r="AE135" i="15"/>
  <c r="AE159" i="15" s="1"/>
  <c r="AF135" i="15"/>
  <c r="AF159" i="15" s="1"/>
  <c r="AG135" i="15"/>
  <c r="AG159" i="15" s="1"/>
  <c r="AH135" i="15"/>
  <c r="AH159" i="15" s="1"/>
  <c r="AI135" i="15"/>
  <c r="AI159" i="15" s="1"/>
  <c r="K136" i="15"/>
  <c r="K160" i="15" s="1"/>
  <c r="L136" i="15"/>
  <c r="L160" i="15" s="1"/>
  <c r="M136" i="15"/>
  <c r="M160" i="15" s="1"/>
  <c r="N136" i="15"/>
  <c r="N160" i="15" s="1"/>
  <c r="O136" i="15"/>
  <c r="O160" i="15" s="1"/>
  <c r="P136" i="15"/>
  <c r="R136" i="15"/>
  <c r="R160" i="15" s="1"/>
  <c r="S136" i="15"/>
  <c r="S160" i="15" s="1"/>
  <c r="T136" i="15"/>
  <c r="T160" i="15" s="1"/>
  <c r="U136" i="15"/>
  <c r="U160" i="15" s="1"/>
  <c r="V136" i="15"/>
  <c r="V160" i="15" s="1"/>
  <c r="W136" i="15"/>
  <c r="W160" i="15" s="1"/>
  <c r="X136" i="15"/>
  <c r="X160" i="15" s="1"/>
  <c r="Y136" i="15"/>
  <c r="Y160" i="15" s="1"/>
  <c r="Z136" i="15"/>
  <c r="Z160" i="15" s="1"/>
  <c r="AA136" i="15"/>
  <c r="AA160" i="15" s="1"/>
  <c r="AB136" i="15"/>
  <c r="AB160" i="15" s="1"/>
  <c r="AC136" i="15"/>
  <c r="AC160" i="15" s="1"/>
  <c r="AD136" i="15"/>
  <c r="AD160" i="15" s="1"/>
  <c r="AE136" i="15"/>
  <c r="AE160" i="15" s="1"/>
  <c r="AF136" i="15"/>
  <c r="AF160" i="15" s="1"/>
  <c r="AG136" i="15"/>
  <c r="AG160" i="15" s="1"/>
  <c r="AH136" i="15"/>
  <c r="AH160" i="15" s="1"/>
  <c r="AI136" i="15"/>
  <c r="AI160" i="15" s="1"/>
  <c r="K137" i="15"/>
  <c r="K161" i="15" s="1"/>
  <c r="L137" i="15"/>
  <c r="L161" i="15" s="1"/>
  <c r="M137" i="15"/>
  <c r="M161" i="15" s="1"/>
  <c r="N137" i="15"/>
  <c r="N161" i="15" s="1"/>
  <c r="O137" i="15"/>
  <c r="P137" i="15"/>
  <c r="R137" i="15"/>
  <c r="R161" i="15" s="1"/>
  <c r="S137" i="15"/>
  <c r="T137" i="15"/>
  <c r="T161" i="15" s="1"/>
  <c r="U137" i="15"/>
  <c r="V137" i="15"/>
  <c r="V161" i="15" s="1"/>
  <c r="W137" i="15"/>
  <c r="X137" i="15"/>
  <c r="X161" i="15" s="1"/>
  <c r="Y137" i="15"/>
  <c r="Z137" i="15"/>
  <c r="Z161" i="15" s="1"/>
  <c r="AA137" i="15"/>
  <c r="AB137" i="15"/>
  <c r="AB161" i="15" s="1"/>
  <c r="AC137" i="15"/>
  <c r="AD137" i="15"/>
  <c r="AD161" i="15" s="1"/>
  <c r="AE137" i="15"/>
  <c r="AF137" i="15"/>
  <c r="AF161" i="15" s="1"/>
  <c r="AG137" i="15"/>
  <c r="AH137" i="15"/>
  <c r="AH161" i="15" s="1"/>
  <c r="AI137" i="15"/>
  <c r="K138" i="15"/>
  <c r="K162" i="15" s="1"/>
  <c r="L138" i="15"/>
  <c r="L162" i="15" s="1"/>
  <c r="M138" i="15"/>
  <c r="M162" i="15" s="1"/>
  <c r="N138" i="15"/>
  <c r="N162" i="15" s="1"/>
  <c r="O138" i="15"/>
  <c r="P138" i="15"/>
  <c r="R138" i="15"/>
  <c r="R162" i="15" s="1"/>
  <c r="S138" i="15"/>
  <c r="S162" i="15" s="1"/>
  <c r="T138" i="15"/>
  <c r="T162" i="15" s="1"/>
  <c r="U138" i="15"/>
  <c r="U162" i="15" s="1"/>
  <c r="V138" i="15"/>
  <c r="V162" i="15" s="1"/>
  <c r="W138" i="15"/>
  <c r="W162" i="15" s="1"/>
  <c r="X138" i="15"/>
  <c r="X162" i="15" s="1"/>
  <c r="Y138" i="15"/>
  <c r="Y162" i="15" s="1"/>
  <c r="Z138" i="15"/>
  <c r="Z162" i="15" s="1"/>
  <c r="AA138" i="15"/>
  <c r="AA162" i="15" s="1"/>
  <c r="AB138" i="15"/>
  <c r="AB162" i="15" s="1"/>
  <c r="AC138" i="15"/>
  <c r="AD138" i="15"/>
  <c r="AD162" i="15" s="1"/>
  <c r="AE138" i="15"/>
  <c r="AF138" i="15"/>
  <c r="AF162" i="15" s="1"/>
  <c r="AG138" i="15"/>
  <c r="AH138" i="15"/>
  <c r="AH162" i="15" s="1"/>
  <c r="AI138" i="15"/>
  <c r="K139" i="15"/>
  <c r="K163" i="15" s="1"/>
  <c r="L139" i="15"/>
  <c r="L163" i="15" s="1"/>
  <c r="M139" i="15"/>
  <c r="M163" i="15" s="1"/>
  <c r="N139" i="15"/>
  <c r="N163" i="15" s="1"/>
  <c r="O139" i="15"/>
  <c r="O163" i="15" s="1"/>
  <c r="P139" i="15"/>
  <c r="R139" i="15"/>
  <c r="R163" i="15" s="1"/>
  <c r="S139" i="15"/>
  <c r="S163" i="15" s="1"/>
  <c r="T139" i="15"/>
  <c r="T163" i="15" s="1"/>
  <c r="U139" i="15"/>
  <c r="U163" i="15" s="1"/>
  <c r="V139" i="15"/>
  <c r="V163" i="15" s="1"/>
  <c r="W139" i="15"/>
  <c r="W163" i="15" s="1"/>
  <c r="X139" i="15"/>
  <c r="Y139" i="15"/>
  <c r="Y163" i="15" s="1"/>
  <c r="Z139" i="15"/>
  <c r="Z163" i="15" s="1"/>
  <c r="AA139" i="15"/>
  <c r="AA163" i="15" s="1"/>
  <c r="AB139" i="15"/>
  <c r="AB163" i="15" s="1"/>
  <c r="AC139" i="15"/>
  <c r="AC163" i="15" s="1"/>
  <c r="AD139" i="15"/>
  <c r="AD163" i="15" s="1"/>
  <c r="AE139" i="15"/>
  <c r="AE163" i="15" s="1"/>
  <c r="AF139" i="15"/>
  <c r="AF163" i="15" s="1"/>
  <c r="AG139" i="15"/>
  <c r="AH139" i="15"/>
  <c r="AH163" i="15" s="1"/>
  <c r="AI139" i="15"/>
  <c r="K140" i="15"/>
  <c r="K164" i="15" s="1"/>
  <c r="L140" i="15"/>
  <c r="L164" i="15" s="1"/>
  <c r="M140" i="15"/>
  <c r="M164" i="15" s="1"/>
  <c r="N140" i="15"/>
  <c r="N164" i="15" s="1"/>
  <c r="O140" i="15"/>
  <c r="O164" i="15" s="1"/>
  <c r="R140" i="15"/>
  <c r="R164" i="15" s="1"/>
  <c r="S140" i="15"/>
  <c r="S164" i="15" s="1"/>
  <c r="T140" i="15"/>
  <c r="T164" i="15" s="1"/>
  <c r="U140" i="15"/>
  <c r="U164" i="15" s="1"/>
  <c r="V140" i="15"/>
  <c r="V164" i="15" s="1"/>
  <c r="W140" i="15"/>
  <c r="W164" i="15" s="1"/>
  <c r="X140" i="15"/>
  <c r="Y140" i="15"/>
  <c r="Y164" i="15" s="1"/>
  <c r="Z140" i="15"/>
  <c r="Z164" i="15" s="1"/>
  <c r="AA140" i="15"/>
  <c r="AA164" i="15" s="1"/>
  <c r="AB140" i="15"/>
  <c r="AB164" i="15" s="1"/>
  <c r="AC140" i="15"/>
  <c r="AC164" i="15" s="1"/>
  <c r="AD140" i="15"/>
  <c r="AD164" i="15" s="1"/>
  <c r="AE140" i="15"/>
  <c r="AE164" i="15" s="1"/>
  <c r="AF140" i="15"/>
  <c r="AF164" i="15" s="1"/>
  <c r="AG140" i="15"/>
  <c r="AG164" i="15" s="1"/>
  <c r="AH140" i="15"/>
  <c r="AH164" i="15" s="1"/>
  <c r="AI140" i="15"/>
  <c r="AI164" i="15" s="1"/>
  <c r="K141" i="15"/>
  <c r="L141" i="15"/>
  <c r="M141" i="15"/>
  <c r="N141" i="15"/>
  <c r="N165" i="15" s="1"/>
  <c r="O141" i="15"/>
  <c r="O165" i="15" s="1"/>
  <c r="R141" i="15"/>
  <c r="R165" i="15" s="1"/>
  <c r="S141" i="15"/>
  <c r="T141" i="15"/>
  <c r="T165" i="15" s="1"/>
  <c r="U141" i="15"/>
  <c r="V141" i="15"/>
  <c r="V165" i="15" s="1"/>
  <c r="W141" i="15"/>
  <c r="X141" i="15"/>
  <c r="X165" i="15" s="1"/>
  <c r="Y141" i="15"/>
  <c r="Z141" i="15"/>
  <c r="Z165" i="15" s="1"/>
  <c r="AA141" i="15"/>
  <c r="AB141" i="15"/>
  <c r="AB165" i="15" s="1"/>
  <c r="AC141" i="15"/>
  <c r="AD141" i="15"/>
  <c r="AD165" i="15" s="1"/>
  <c r="AE141" i="15"/>
  <c r="AF141" i="15"/>
  <c r="AF165" i="15" s="1"/>
  <c r="AG141" i="15"/>
  <c r="AH141" i="15"/>
  <c r="AH165" i="15" s="1"/>
  <c r="AI141" i="15"/>
  <c r="K142" i="15"/>
  <c r="K166" i="15" s="1"/>
  <c r="L142" i="15"/>
  <c r="L166" i="15" s="1"/>
  <c r="M142" i="15"/>
  <c r="M166" i="15" s="1"/>
  <c r="N142" i="15"/>
  <c r="N166" i="15" s="1"/>
  <c r="O142" i="15"/>
  <c r="R142" i="15"/>
  <c r="R166" i="15" s="1"/>
  <c r="S142" i="15"/>
  <c r="T142" i="15"/>
  <c r="T166" i="15" s="1"/>
  <c r="U142" i="15"/>
  <c r="V142" i="15"/>
  <c r="V166" i="15" s="1"/>
  <c r="W142" i="15"/>
  <c r="X142" i="15"/>
  <c r="X166" i="15" s="1"/>
  <c r="Y142" i="15"/>
  <c r="Z142" i="15"/>
  <c r="Z166" i="15" s="1"/>
  <c r="AA142" i="15"/>
  <c r="AB142" i="15"/>
  <c r="AB166" i="15" s="1"/>
  <c r="AC142" i="15"/>
  <c r="AD142" i="15"/>
  <c r="AD166" i="15" s="1"/>
  <c r="AE142" i="15"/>
  <c r="AF142" i="15"/>
  <c r="AF166" i="15" s="1"/>
  <c r="AG142" i="15"/>
  <c r="AH142" i="15"/>
  <c r="AH166" i="15" s="1"/>
  <c r="AI142" i="15"/>
  <c r="K143" i="15"/>
  <c r="K167" i="15" s="1"/>
  <c r="L143" i="15"/>
  <c r="L167" i="15" s="1"/>
  <c r="M143" i="15"/>
  <c r="M167" i="15" s="1"/>
  <c r="N143" i="15"/>
  <c r="N167" i="15" s="1"/>
  <c r="O143" i="15"/>
  <c r="O167" i="15" s="1"/>
  <c r="P143" i="15"/>
  <c r="R143" i="15"/>
  <c r="R167" i="15" s="1"/>
  <c r="S143" i="15"/>
  <c r="S167" i="15" s="1"/>
  <c r="T143" i="15"/>
  <c r="T167" i="15" s="1"/>
  <c r="U143" i="15"/>
  <c r="U167" i="15" s="1"/>
  <c r="V143" i="15"/>
  <c r="V167" i="15" s="1"/>
  <c r="W143" i="15"/>
  <c r="W167" i="15" s="1"/>
  <c r="X143" i="15"/>
  <c r="X167" i="15" s="1"/>
  <c r="Y143" i="15"/>
  <c r="Y167" i="15" s="1"/>
  <c r="Z143" i="15"/>
  <c r="Z167" i="15" s="1"/>
  <c r="AA143" i="15"/>
  <c r="AA167" i="15" s="1"/>
  <c r="AB143" i="15"/>
  <c r="AB167" i="15" s="1"/>
  <c r="AC143" i="15"/>
  <c r="AC167" i="15" s="1"/>
  <c r="AD143" i="15"/>
  <c r="AD167" i="15" s="1"/>
  <c r="AE143" i="15"/>
  <c r="AE167" i="15" s="1"/>
  <c r="AF143" i="15"/>
  <c r="AF167" i="15" s="1"/>
  <c r="AG143" i="15"/>
  <c r="AH143" i="15"/>
  <c r="AH167" i="15" s="1"/>
  <c r="AI143" i="15"/>
  <c r="K144" i="15"/>
  <c r="K168" i="15" s="1"/>
  <c r="L144" i="15"/>
  <c r="L168" i="15" s="1"/>
  <c r="M144" i="15"/>
  <c r="M168" i="15" s="1"/>
  <c r="N144" i="15"/>
  <c r="N168" i="15" s="1"/>
  <c r="O144" i="15"/>
  <c r="P144" i="15"/>
  <c r="R144" i="15"/>
  <c r="R168" i="15" s="1"/>
  <c r="S144" i="15"/>
  <c r="T144" i="15"/>
  <c r="T168" i="15" s="1"/>
  <c r="U144" i="15"/>
  <c r="V144" i="15"/>
  <c r="V168" i="15" s="1"/>
  <c r="W144" i="15"/>
  <c r="X144" i="15"/>
  <c r="X168" i="15" s="1"/>
  <c r="Y144" i="15"/>
  <c r="Z144" i="15"/>
  <c r="Z168" i="15" s="1"/>
  <c r="AA144" i="15"/>
  <c r="AB144" i="15"/>
  <c r="AB168" i="15" s="1"/>
  <c r="AC144" i="15"/>
  <c r="AD144" i="15"/>
  <c r="AD168" i="15" s="1"/>
  <c r="AE144" i="15"/>
  <c r="AF144" i="15"/>
  <c r="AF168" i="15" s="1"/>
  <c r="AG144" i="15"/>
  <c r="AH144" i="15"/>
  <c r="AH168" i="15" s="1"/>
  <c r="AI144" i="15"/>
  <c r="K145" i="15"/>
  <c r="K169" i="15" s="1"/>
  <c r="L145" i="15"/>
  <c r="L169" i="15" s="1"/>
  <c r="M145" i="15"/>
  <c r="M169" i="15" s="1"/>
  <c r="N145" i="15"/>
  <c r="N169" i="15" s="1"/>
  <c r="R145" i="15"/>
  <c r="R169" i="15" s="1"/>
  <c r="T145" i="15"/>
  <c r="T169" i="15" s="1"/>
  <c r="V145" i="15"/>
  <c r="V169" i="15" s="1"/>
  <c r="X145" i="15"/>
  <c r="X169" i="15" s="1"/>
  <c r="Y145" i="15"/>
  <c r="Z145" i="15"/>
  <c r="Z169" i="15" s="1"/>
  <c r="AA145" i="15"/>
  <c r="AB145" i="15"/>
  <c r="AB169" i="15" s="1"/>
  <c r="AC145" i="15"/>
  <c r="AD145" i="15"/>
  <c r="AD169" i="15" s="1"/>
  <c r="AE145" i="15"/>
  <c r="AF145" i="15"/>
  <c r="AF169" i="15" s="1"/>
  <c r="AG145" i="15"/>
  <c r="AH145" i="15"/>
  <c r="AH169" i="15" s="1"/>
  <c r="AI145" i="15"/>
  <c r="K146" i="15"/>
  <c r="K170" i="15" s="1"/>
  <c r="L146" i="15"/>
  <c r="L170" i="15" s="1"/>
  <c r="M146" i="15"/>
  <c r="M170" i="15" s="1"/>
  <c r="N146" i="15"/>
  <c r="N170" i="15" s="1"/>
  <c r="O146" i="15"/>
  <c r="O170" i="15" s="1"/>
  <c r="P146" i="15"/>
  <c r="R146" i="15"/>
  <c r="R170" i="15" s="1"/>
  <c r="S146" i="15"/>
  <c r="S170" i="15" s="1"/>
  <c r="T146" i="15"/>
  <c r="T170" i="15" s="1"/>
  <c r="U146" i="15"/>
  <c r="U170" i="15" s="1"/>
  <c r="V146" i="15"/>
  <c r="V170" i="15" s="1"/>
  <c r="W146" i="15"/>
  <c r="W170" i="15" s="1"/>
  <c r="X146" i="15"/>
  <c r="Y146" i="15"/>
  <c r="Y170" i="15" s="1"/>
  <c r="Z146" i="15"/>
  <c r="Z170" i="15" s="1"/>
  <c r="AA146" i="15"/>
  <c r="AA170" i="15" s="1"/>
  <c r="AB146" i="15"/>
  <c r="AB170" i="15" s="1"/>
  <c r="AC146" i="15"/>
  <c r="AC170" i="15" s="1"/>
  <c r="AD146" i="15"/>
  <c r="AD170" i="15" s="1"/>
  <c r="AE146" i="15"/>
  <c r="AE170" i="15" s="1"/>
  <c r="AF146" i="15"/>
  <c r="AF170" i="15" s="1"/>
  <c r="AG146" i="15"/>
  <c r="AG170" i="15" s="1"/>
  <c r="AH146" i="15"/>
  <c r="AH170" i="15" s="1"/>
  <c r="AI146" i="15"/>
  <c r="K147" i="15"/>
  <c r="K171" i="15" s="1"/>
  <c r="L147" i="15"/>
  <c r="L171" i="15" s="1"/>
  <c r="M147" i="15"/>
  <c r="M171" i="15" s="1"/>
  <c r="N147" i="15"/>
  <c r="N171" i="15" s="1"/>
  <c r="O147" i="15"/>
  <c r="P147" i="15"/>
  <c r="R147" i="15"/>
  <c r="R171" i="15" s="1"/>
  <c r="S147" i="15"/>
  <c r="S171" i="15" s="1"/>
  <c r="T147" i="15"/>
  <c r="T171" i="15" s="1"/>
  <c r="U147" i="15"/>
  <c r="U171" i="15" s="1"/>
  <c r="V147" i="15"/>
  <c r="V171" i="15" s="1"/>
  <c r="W147" i="15"/>
  <c r="W171" i="15" s="1"/>
  <c r="X147" i="15"/>
  <c r="X171" i="15" s="1"/>
  <c r="Y147" i="15"/>
  <c r="Y171" i="15" s="1"/>
  <c r="Z147" i="15"/>
  <c r="Z171" i="15" s="1"/>
  <c r="AA147" i="15"/>
  <c r="AA171" i="15" s="1"/>
  <c r="AB147" i="15"/>
  <c r="AB171" i="15" s="1"/>
  <c r="AC147" i="15"/>
  <c r="AC171" i="15" s="1"/>
  <c r="AD147" i="15"/>
  <c r="AD171" i="15" s="1"/>
  <c r="AE147" i="15"/>
  <c r="AE171" i="15" s="1"/>
  <c r="AF147" i="15"/>
  <c r="AF171" i="15" s="1"/>
  <c r="AG147" i="15"/>
  <c r="AH147" i="15"/>
  <c r="AH171" i="15" s="1"/>
  <c r="AI147" i="15"/>
  <c r="K148" i="15"/>
  <c r="K172" i="15" s="1"/>
  <c r="L148" i="15"/>
  <c r="L172" i="15" s="1"/>
  <c r="M148" i="15"/>
  <c r="M172" i="15" s="1"/>
  <c r="N148" i="15"/>
  <c r="N172" i="15" s="1"/>
  <c r="O148" i="15"/>
  <c r="O172" i="15" s="1"/>
  <c r="P148" i="15"/>
  <c r="P172" i="15" s="1"/>
  <c r="R148" i="15"/>
  <c r="R172" i="15" s="1"/>
  <c r="S148" i="15"/>
  <c r="S172" i="15" s="1"/>
  <c r="T148" i="15"/>
  <c r="T172" i="15" s="1"/>
  <c r="U148" i="15"/>
  <c r="U172" i="15" s="1"/>
  <c r="V148" i="15"/>
  <c r="V172" i="15" s="1"/>
  <c r="W148" i="15"/>
  <c r="W172" i="15" s="1"/>
  <c r="X148" i="15"/>
  <c r="X172" i="15" s="1"/>
  <c r="Y148" i="15"/>
  <c r="Y172" i="15" s="1"/>
  <c r="Z148" i="15"/>
  <c r="Z172" i="15" s="1"/>
  <c r="AA148" i="15"/>
  <c r="AA172" i="15" s="1"/>
  <c r="AB148" i="15"/>
  <c r="AB172" i="15" s="1"/>
  <c r="AC148" i="15"/>
  <c r="AC172" i="15" s="1"/>
  <c r="AD148" i="15"/>
  <c r="AD172" i="15" s="1"/>
  <c r="AE148" i="15"/>
  <c r="AF148" i="15"/>
  <c r="AF172" i="15" s="1"/>
  <c r="AG148" i="15"/>
  <c r="AG172" i="15" s="1"/>
  <c r="AH148" i="15"/>
  <c r="AI148" i="15"/>
  <c r="K149" i="15"/>
  <c r="K173" i="15" s="1"/>
  <c r="L149" i="15"/>
  <c r="L173" i="15" s="1"/>
  <c r="M149" i="15"/>
  <c r="M173" i="15" s="1"/>
  <c r="N149" i="15"/>
  <c r="N173" i="15" s="1"/>
  <c r="O149" i="15"/>
  <c r="O173" i="15" s="1"/>
  <c r="P149" i="15"/>
  <c r="P173" i="15" s="1"/>
  <c r="R149" i="15"/>
  <c r="R173" i="15" s="1"/>
  <c r="S149" i="15"/>
  <c r="S173" i="15" s="1"/>
  <c r="T149" i="15"/>
  <c r="T173" i="15" s="1"/>
  <c r="U149" i="15"/>
  <c r="U173" i="15" s="1"/>
  <c r="V149" i="15"/>
  <c r="V173" i="15" s="1"/>
  <c r="W149" i="15"/>
  <c r="W173" i="15" s="1"/>
  <c r="X149" i="15"/>
  <c r="X173" i="15" s="1"/>
  <c r="Y149" i="15"/>
  <c r="Y173" i="15" s="1"/>
  <c r="Z149" i="15"/>
  <c r="Z173" i="15" s="1"/>
  <c r="AA149" i="15"/>
  <c r="AA173" i="15" s="1"/>
  <c r="AB149" i="15"/>
  <c r="AB173" i="15" s="1"/>
  <c r="AC149" i="15"/>
  <c r="AC173" i="15" s="1"/>
  <c r="AD149" i="15"/>
  <c r="AD173" i="15" s="1"/>
  <c r="AE149" i="15"/>
  <c r="AE173" i="15" s="1"/>
  <c r="AF149" i="15"/>
  <c r="AF173" i="15" s="1"/>
  <c r="AG149" i="15"/>
  <c r="AG173" i="15" s="1"/>
  <c r="AH149" i="15"/>
  <c r="AH173" i="15" s="1"/>
  <c r="AI149" i="15"/>
  <c r="AI173" i="15" s="1"/>
  <c r="K150" i="15"/>
  <c r="K174" i="15" s="1"/>
  <c r="L150" i="15"/>
  <c r="L174" i="15" s="1"/>
  <c r="M150" i="15"/>
  <c r="M174" i="15" s="1"/>
  <c r="N150" i="15"/>
  <c r="N174" i="15" s="1"/>
  <c r="O150" i="15"/>
  <c r="O174" i="15" s="1"/>
  <c r="P150" i="15"/>
  <c r="P174" i="15" s="1"/>
  <c r="R150" i="15"/>
  <c r="R174" i="15" s="1"/>
  <c r="S150" i="15"/>
  <c r="S174" i="15" s="1"/>
  <c r="T150" i="15"/>
  <c r="T174" i="15" s="1"/>
  <c r="U150" i="15"/>
  <c r="U174" i="15" s="1"/>
  <c r="V150" i="15"/>
  <c r="V174" i="15" s="1"/>
  <c r="W150" i="15"/>
  <c r="W174" i="15" s="1"/>
  <c r="X150" i="15"/>
  <c r="X174" i="15" s="1"/>
  <c r="Y150" i="15"/>
  <c r="Y174" i="15" s="1"/>
  <c r="Z150" i="15"/>
  <c r="Z174" i="15" s="1"/>
  <c r="AA150" i="15"/>
  <c r="AA174" i="15" s="1"/>
  <c r="AB150" i="15"/>
  <c r="AB174" i="15" s="1"/>
  <c r="AC150" i="15"/>
  <c r="AC174" i="15" s="1"/>
  <c r="AD150" i="15"/>
  <c r="AD174" i="15" s="1"/>
  <c r="AE150" i="15"/>
  <c r="AE174" i="15" s="1"/>
  <c r="AF150" i="15"/>
  <c r="AF174" i="15" s="1"/>
  <c r="AG150" i="15"/>
  <c r="AG174" i="15" s="1"/>
  <c r="AH150" i="15"/>
  <c r="AH174" i="15" s="1"/>
  <c r="AI150" i="15"/>
  <c r="AI174" i="15" s="1"/>
  <c r="J148" i="15"/>
  <c r="J172" i="15" s="1"/>
  <c r="J150" i="15"/>
  <c r="J174" i="15" s="1"/>
  <c r="J149" i="15"/>
  <c r="J173" i="15" s="1"/>
  <c r="J147" i="15"/>
  <c r="J171" i="15" s="1"/>
  <c r="J146" i="15"/>
  <c r="J170" i="15" s="1"/>
  <c r="J145" i="15"/>
  <c r="J169" i="15" s="1"/>
  <c r="J144" i="15"/>
  <c r="J168" i="15" s="1"/>
  <c r="J143" i="15"/>
  <c r="J167" i="15" s="1"/>
  <c r="J142" i="15"/>
  <c r="J166" i="15" s="1"/>
  <c r="J141" i="15"/>
  <c r="J140" i="15"/>
  <c r="J164" i="15" s="1"/>
  <c r="J139" i="15"/>
  <c r="J163" i="15" s="1"/>
  <c r="J138" i="15"/>
  <c r="J162" i="15" s="1"/>
  <c r="J137" i="15"/>
  <c r="J161" i="15" s="1"/>
  <c r="J136" i="15"/>
  <c r="J160" i="15" s="1"/>
  <c r="J135" i="15"/>
  <c r="J159" i="15" s="1"/>
  <c r="J134" i="15"/>
  <c r="J133" i="15"/>
  <c r="J157" i="15" s="1"/>
  <c r="J132" i="15"/>
  <c r="J156" i="15" s="1"/>
  <c r="J131" i="15"/>
  <c r="J155" i="15" s="1"/>
  <c r="J130" i="15"/>
  <c r="J154" i="15" s="1"/>
  <c r="J129" i="15"/>
  <c r="K152" i="15"/>
  <c r="L152" i="15"/>
  <c r="M152" i="15"/>
  <c r="N152" i="15"/>
  <c r="O152" i="15"/>
  <c r="P152" i="15"/>
  <c r="R152" i="15"/>
  <c r="S152" i="15"/>
  <c r="T152" i="15"/>
  <c r="U152" i="15"/>
  <c r="V152" i="15"/>
  <c r="W152" i="15"/>
  <c r="X152" i="15"/>
  <c r="Y152" i="15"/>
  <c r="Z152" i="15"/>
  <c r="AA152" i="15"/>
  <c r="AB152" i="15"/>
  <c r="AC152" i="15"/>
  <c r="AD152" i="15"/>
  <c r="AE152" i="15"/>
  <c r="AF152" i="15"/>
  <c r="AG152" i="15"/>
  <c r="AH152" i="15"/>
  <c r="AI152" i="15"/>
  <c r="BQ296" i="26" l="1"/>
  <c r="BW345" i="26"/>
  <c r="BW343" i="26"/>
  <c r="BW341" i="26"/>
  <c r="BW344" i="26"/>
  <c r="BW323" i="26"/>
  <c r="BW337" i="26"/>
  <c r="BW328" i="26"/>
  <c r="BW311" i="26"/>
  <c r="BW333" i="26"/>
  <c r="BW309" i="26"/>
  <c r="BW331" i="26"/>
  <c r="BW319" i="26"/>
  <c r="BW317" i="26"/>
  <c r="BW312" i="26"/>
  <c r="BW342" i="26"/>
  <c r="BW336" i="26"/>
  <c r="BW334" i="26"/>
  <c r="BW332" i="26"/>
  <c r="BW330" i="26"/>
  <c r="BW338" i="26"/>
  <c r="BW335" i="26"/>
  <c r="BW313" i="26"/>
  <c r="BW315" i="26"/>
  <c r="BW339" i="26"/>
  <c r="BW294" i="26"/>
  <c r="BW340" i="26"/>
  <c r="BW322" i="26"/>
  <c r="BW295" i="26"/>
  <c r="BW329" i="26"/>
  <c r="BW310" i="26"/>
  <c r="BW327" i="26"/>
  <c r="BW314" i="26"/>
  <c r="BL296" i="26"/>
  <c r="BW318" i="26"/>
  <c r="BT296" i="26"/>
  <c r="Q151" i="26"/>
  <c r="O151" i="26"/>
  <c r="U151" i="26"/>
  <c r="M151" i="26"/>
  <c r="S151" i="26"/>
  <c r="P151" i="26"/>
  <c r="BH151" i="26"/>
  <c r="BH195" i="26" s="1"/>
  <c r="AT236" i="26" s="1"/>
  <c r="AC151" i="26"/>
  <c r="V151" i="26"/>
  <c r="X151" i="26"/>
  <c r="AA151" i="26"/>
  <c r="AD151" i="26"/>
  <c r="AF151" i="26"/>
  <c r="N151" i="26"/>
  <c r="AI151" i="26"/>
  <c r="AI195" i="26" s="1"/>
  <c r="AH236" i="26" s="1"/>
  <c r="BL151" i="26"/>
  <c r="BL195" i="26" s="1"/>
  <c r="AV236" i="26" s="1"/>
  <c r="BN151" i="26"/>
  <c r="BN195" i="26" s="1"/>
  <c r="AW236" i="26" s="1"/>
  <c r="Z151" i="26"/>
  <c r="BF151" i="26"/>
  <c r="BF195" i="26" s="1"/>
  <c r="AS236" i="26" s="1"/>
  <c r="R151" i="26"/>
  <c r="W151" i="26"/>
  <c r="Y151" i="26"/>
  <c r="AB151" i="26"/>
  <c r="AE151" i="26"/>
  <c r="AG151" i="26"/>
  <c r="AG195" i="26" s="1"/>
  <c r="AG236" i="26" s="1"/>
  <c r="AJ151" i="26"/>
  <c r="AJ195" i="26" s="1"/>
  <c r="T151" i="26"/>
  <c r="BW325" i="26"/>
  <c r="BW320" i="26"/>
  <c r="BR326" i="26"/>
  <c r="U160" i="26"/>
  <c r="M160" i="26"/>
  <c r="AA160" i="26"/>
  <c r="S160" i="26"/>
  <c r="O160" i="26"/>
  <c r="W160" i="26"/>
  <c r="Q160" i="26"/>
  <c r="R160" i="26"/>
  <c r="AD160" i="26"/>
  <c r="T160" i="26"/>
  <c r="V160" i="26"/>
  <c r="N160" i="26"/>
  <c r="AE160" i="26"/>
  <c r="AF160" i="26"/>
  <c r="Z160" i="26"/>
  <c r="AB160" i="26"/>
  <c r="P160" i="26"/>
  <c r="AC160" i="26"/>
  <c r="X160" i="26"/>
  <c r="Y160" i="26"/>
  <c r="G70" i="26"/>
  <c r="BW316" i="26"/>
  <c r="I51" i="26"/>
  <c r="CB296" i="26"/>
  <c r="G91" i="26"/>
  <c r="G132" i="26" s="1"/>
  <c r="BS132" i="26" s="1"/>
  <c r="BS176" i="26" s="1"/>
  <c r="AZ217" i="26" s="1"/>
  <c r="F48" i="26"/>
  <c r="BM263" i="26"/>
  <c r="BM340" i="26" s="1"/>
  <c r="AI296" i="26"/>
  <c r="CA274" i="26"/>
  <c r="BS259" i="26"/>
  <c r="F62" i="26"/>
  <c r="BY296" i="26"/>
  <c r="CG237" i="26"/>
  <c r="DD227" i="26"/>
  <c r="BX266" i="26"/>
  <c r="BL270" i="26"/>
  <c r="BL326" i="26" s="1"/>
  <c r="BM278" i="26"/>
  <c r="V154" i="26"/>
  <c r="BN154" i="26"/>
  <c r="BN198" i="26" s="1"/>
  <c r="AW239" i="26" s="1"/>
  <c r="U154" i="26"/>
  <c r="CC271" i="26"/>
  <c r="BX264" i="26"/>
  <c r="BN237" i="26"/>
  <c r="T142" i="26"/>
  <c r="AS142" i="26"/>
  <c r="AS186" i="26" s="1"/>
  <c r="AM227" i="26" s="1"/>
  <c r="AL142" i="26"/>
  <c r="AL186" i="26" s="1"/>
  <c r="O142" i="26"/>
  <c r="X142" i="26"/>
  <c r="BF142" i="26"/>
  <c r="BF186" i="26" s="1"/>
  <c r="AS227" i="26" s="1"/>
  <c r="BG142" i="26"/>
  <c r="BG186" i="26" s="1"/>
  <c r="AO142" i="26"/>
  <c r="AO186" i="26" s="1"/>
  <c r="AB142" i="26"/>
  <c r="BA142" i="26"/>
  <c r="BA186" i="26" s="1"/>
  <c r="AQ227" i="26" s="1"/>
  <c r="BB142" i="26"/>
  <c r="BB186" i="26" s="1"/>
  <c r="W142" i="26"/>
  <c r="AF142" i="26"/>
  <c r="BP142" i="26"/>
  <c r="BP186" i="26" s="1"/>
  <c r="AX227" i="26" s="1"/>
  <c r="BQ142" i="26"/>
  <c r="BQ186" i="26" s="1"/>
  <c r="AY227" i="26" s="1"/>
  <c r="AJ142" i="26"/>
  <c r="AJ186" i="26" s="1"/>
  <c r="BS142" i="26"/>
  <c r="BS186" i="26" s="1"/>
  <c r="BL142" i="26"/>
  <c r="BL186" i="26" s="1"/>
  <c r="AV227" i="26" s="1"/>
  <c r="AE142" i="26"/>
  <c r="AN142" i="26"/>
  <c r="AN186" i="26" s="1"/>
  <c r="AJ227" i="26" s="1"/>
  <c r="BX142" i="26"/>
  <c r="BX186" i="26" s="1"/>
  <c r="BY142" i="26"/>
  <c r="BY186" i="26" s="1"/>
  <c r="AR142" i="26"/>
  <c r="AR186" i="26" s="1"/>
  <c r="CA142" i="26"/>
  <c r="CA186" i="26" s="1"/>
  <c r="BT142" i="26"/>
  <c r="BT186" i="26" s="1"/>
  <c r="AU142" i="26"/>
  <c r="AU186" i="26" s="1"/>
  <c r="AN227" i="26" s="1"/>
  <c r="AV142" i="26"/>
  <c r="AV186" i="26" s="1"/>
  <c r="Q142" i="26"/>
  <c r="S142" i="26"/>
  <c r="AZ142" i="26"/>
  <c r="AZ186" i="26" s="1"/>
  <c r="M142" i="26"/>
  <c r="CB142" i="26"/>
  <c r="CB186" i="26" s="1"/>
  <c r="BC142" i="26"/>
  <c r="BC186" i="26" s="1"/>
  <c r="BD142" i="26"/>
  <c r="BD186" i="26" s="1"/>
  <c r="Y142" i="26"/>
  <c r="R142" i="26"/>
  <c r="AA142" i="26"/>
  <c r="BH142" i="26"/>
  <c r="BH186" i="26" s="1"/>
  <c r="U142" i="26"/>
  <c r="N142" i="26"/>
  <c r="BU142" i="26"/>
  <c r="BU186" i="26" s="1"/>
  <c r="BN142" i="26"/>
  <c r="BN186" i="26" s="1"/>
  <c r="AW227" i="26" s="1"/>
  <c r="AG142" i="26"/>
  <c r="AG186" i="26" s="1"/>
  <c r="Z142" i="26"/>
  <c r="AI142" i="26"/>
  <c r="AI186" i="26" s="1"/>
  <c r="BZ142" i="26"/>
  <c r="BZ186" i="26" s="1"/>
  <c r="AC142" i="26"/>
  <c r="V142" i="26"/>
  <c r="BV142" i="26"/>
  <c r="BV186" i="26" s="1"/>
  <c r="BW142" i="26"/>
  <c r="BW186" i="26" s="1"/>
  <c r="BB227" i="26" s="1"/>
  <c r="AH142" i="26"/>
  <c r="AH186" i="26" s="1"/>
  <c r="AQ142" i="26"/>
  <c r="AQ186" i="26" s="1"/>
  <c r="AL227" i="26" s="1"/>
  <c r="AK142" i="26"/>
  <c r="AK186" i="26" s="1"/>
  <c r="AI227" i="26" s="1"/>
  <c r="AD142" i="26"/>
  <c r="P142" i="26"/>
  <c r="AP142" i="26"/>
  <c r="AP186" i="26" s="1"/>
  <c r="AY142" i="26"/>
  <c r="AY186" i="26" s="1"/>
  <c r="G48" i="26"/>
  <c r="BO278" i="26"/>
  <c r="BS278" i="26"/>
  <c r="BV266" i="26"/>
  <c r="BK227" i="26"/>
  <c r="BK268" i="26" s="1"/>
  <c r="G62" i="26"/>
  <c r="BO266" i="26"/>
  <c r="BO274" i="26"/>
  <c r="BS262" i="26"/>
  <c r="BY233" i="26"/>
  <c r="AV138" i="26"/>
  <c r="AV182" i="26" s="1"/>
  <c r="Y138" i="26"/>
  <c r="AX138" i="26"/>
  <c r="AX182" i="26" s="1"/>
  <c r="AI138" i="26"/>
  <c r="AI182" i="26" s="1"/>
  <c r="AB138" i="26"/>
  <c r="BK138" i="26"/>
  <c r="BK182" i="26" s="1"/>
  <c r="AL138" i="26"/>
  <c r="AL182" i="26" s="1"/>
  <c r="AE138" i="26"/>
  <c r="U138" i="26"/>
  <c r="BN138" i="26"/>
  <c r="BN182" i="26" s="1"/>
  <c r="AG138" i="26"/>
  <c r="AG182" i="26" s="1"/>
  <c r="AG223" i="26" s="1"/>
  <c r="BF138" i="26"/>
  <c r="BF182" i="26" s="1"/>
  <c r="AQ138" i="26"/>
  <c r="AQ182" i="26" s="1"/>
  <c r="AL223" i="26" s="1"/>
  <c r="AJ138" i="26"/>
  <c r="AJ182" i="26" s="1"/>
  <c r="AT138" i="26"/>
  <c r="AT182" i="26" s="1"/>
  <c r="AM223" i="26" s="1"/>
  <c r="AM138" i="26"/>
  <c r="AM182" i="26" s="1"/>
  <c r="AW138" i="26"/>
  <c r="AW182" i="26" s="1"/>
  <c r="AO223" i="26" s="1"/>
  <c r="AY138" i="26"/>
  <c r="AY182" i="26" s="1"/>
  <c r="AR138" i="26"/>
  <c r="AR182" i="26" s="1"/>
  <c r="BB138" i="26"/>
  <c r="BB182" i="26" s="1"/>
  <c r="AU138" i="26"/>
  <c r="AU182" i="26" s="1"/>
  <c r="AN223" i="26" s="1"/>
  <c r="BE138" i="26"/>
  <c r="BE182" i="26" s="1"/>
  <c r="AS223" i="26" s="1"/>
  <c r="BG138" i="26"/>
  <c r="BG182" i="26" s="1"/>
  <c r="AZ138" i="26"/>
  <c r="AZ182" i="26" s="1"/>
  <c r="BL138" i="26"/>
  <c r="BL182" i="26" s="1"/>
  <c r="BC138" i="26"/>
  <c r="BC182" i="26" s="1"/>
  <c r="AR223" i="26" s="1"/>
  <c r="P138" i="26"/>
  <c r="BP138" i="26"/>
  <c r="BP182" i="26" s="1"/>
  <c r="AX223" i="26" s="1"/>
  <c r="R138" i="26"/>
  <c r="BH138" i="26"/>
  <c r="BH182" i="26" s="1"/>
  <c r="M138" i="26"/>
  <c r="CB138" i="26"/>
  <c r="CB182" i="26" s="1"/>
  <c r="BD223" i="26" s="1"/>
  <c r="BM138" i="26"/>
  <c r="BM182" i="26" s="1"/>
  <c r="AW223" i="26" s="1"/>
  <c r="X138" i="26"/>
  <c r="AO138" i="26"/>
  <c r="AO182" i="26" s="1"/>
  <c r="AK223" i="26" s="1"/>
  <c r="Z138" i="26"/>
  <c r="AC138" i="26"/>
  <c r="N138" i="26"/>
  <c r="AF138" i="26"/>
  <c r="AH138" i="26"/>
  <c r="S138" i="26"/>
  <c r="AK138" i="26"/>
  <c r="AK182" i="26" s="1"/>
  <c r="V138" i="26"/>
  <c r="O138" i="26"/>
  <c r="AN138" i="26"/>
  <c r="AN182" i="26" s="1"/>
  <c r="Q138" i="26"/>
  <c r="AP138" i="26"/>
  <c r="AP182" i="26" s="1"/>
  <c r="AA138" i="26"/>
  <c r="T138" i="26"/>
  <c r="BA138" i="26"/>
  <c r="BA182" i="26" s="1"/>
  <c r="AQ223" i="26" s="1"/>
  <c r="AD138" i="26"/>
  <c r="W138" i="26"/>
  <c r="BZ259" i="26"/>
  <c r="BZ318" i="26" s="1"/>
  <c r="F49" i="26"/>
  <c r="BU264" i="26"/>
  <c r="BS274" i="26"/>
  <c r="CM237" i="26"/>
  <c r="T154" i="26"/>
  <c r="AF154" i="26"/>
  <c r="O154" i="26"/>
  <c r="BF269" i="26"/>
  <c r="BR328" i="26"/>
  <c r="BR297" i="26"/>
  <c r="AL306" i="26"/>
  <c r="S137" i="26"/>
  <c r="AC137" i="26"/>
  <c r="BF137" i="26"/>
  <c r="BF181" i="26" s="1"/>
  <c r="AS222" i="26" s="1"/>
  <c r="BY137" i="26"/>
  <c r="BY181" i="26" s="1"/>
  <c r="BC222" i="26" s="1"/>
  <c r="BZ137" i="26"/>
  <c r="BZ181" i="26" s="1"/>
  <c r="BV137" i="26"/>
  <c r="BV181" i="26" s="1"/>
  <c r="BA222" i="26" s="1"/>
  <c r="Q137" i="26"/>
  <c r="CA137" i="26"/>
  <c r="CA181" i="26" s="1"/>
  <c r="BP137" i="26"/>
  <c r="BP181" i="26" s="1"/>
  <c r="AX222" i="26" s="1"/>
  <c r="Y137" i="26"/>
  <c r="AG137" i="26"/>
  <c r="AG181" i="26" s="1"/>
  <c r="AG222" i="26" s="1"/>
  <c r="O137" i="26"/>
  <c r="BW137" i="26"/>
  <c r="BW181" i="26" s="1"/>
  <c r="BB222" i="26" s="1"/>
  <c r="W137" i="26"/>
  <c r="T137" i="26"/>
  <c r="N137" i="26"/>
  <c r="AE137" i="26"/>
  <c r="R137" i="26"/>
  <c r="AB137" i="26"/>
  <c r="V137" i="26"/>
  <c r="P137" i="26"/>
  <c r="M137" i="26"/>
  <c r="Z137" i="26"/>
  <c r="AA137" i="26"/>
  <c r="AJ137" i="26"/>
  <c r="AJ181" i="26" s="1"/>
  <c r="AD137" i="26"/>
  <c r="X137" i="26"/>
  <c r="U137" i="26"/>
  <c r="AH137" i="26"/>
  <c r="AI137" i="26"/>
  <c r="AI181" i="26" s="1"/>
  <c r="AH222" i="26" s="1"/>
  <c r="BH137" i="26"/>
  <c r="BH181" i="26" s="1"/>
  <c r="AT222" i="26" s="1"/>
  <c r="CB137" i="26"/>
  <c r="CB181" i="26" s="1"/>
  <c r="AF137" i="26"/>
  <c r="BM295" i="26"/>
  <c r="CA233" i="26"/>
  <c r="CZ233" i="26"/>
  <c r="BZ274" i="26" s="1"/>
  <c r="DJ233" i="26"/>
  <c r="BX271" i="26"/>
  <c r="DF237" i="26"/>
  <c r="CB278" i="26" s="1"/>
  <c r="R154" i="26"/>
  <c r="X154" i="26"/>
  <c r="W154" i="26"/>
  <c r="G112" i="26"/>
  <c r="G153" i="26" s="1"/>
  <c r="M153" i="26" s="1"/>
  <c r="BL237" i="26"/>
  <c r="BK278" i="26" s="1"/>
  <c r="BK332" i="26" s="1"/>
  <c r="BN296" i="26"/>
  <c r="H51" i="26"/>
  <c r="BU227" i="26"/>
  <c r="BP296" i="26"/>
  <c r="H49" i="26"/>
  <c r="BU266" i="26"/>
  <c r="BN344" i="26"/>
  <c r="BN329" i="26"/>
  <c r="BN314" i="26"/>
  <c r="BN317" i="26"/>
  <c r="BN340" i="26"/>
  <c r="BN295" i="26"/>
  <c r="BR278" i="26"/>
  <c r="BR332" i="26" s="1"/>
  <c r="CB171" i="26"/>
  <c r="CH128" i="26"/>
  <c r="CH171" i="26" s="1"/>
  <c r="DG233" i="26"/>
  <c r="BU267" i="26"/>
  <c r="AX269" i="26" a="1"/>
  <c r="AX269" i="26" s="1"/>
  <c r="BH269" i="26" s="1"/>
  <c r="BX171" i="26"/>
  <c r="CD128" i="26"/>
  <c r="CD171" i="26" s="1"/>
  <c r="BZ280" i="26"/>
  <c r="BF278" i="26"/>
  <c r="I63" i="26"/>
  <c r="BX270" i="26"/>
  <c r="DF233" i="26"/>
  <c r="CB274" i="26" s="1"/>
  <c r="BN270" i="26"/>
  <c r="BN326" i="26" s="1"/>
  <c r="BO263" i="26"/>
  <c r="BV267" i="26"/>
  <c r="BK233" i="26"/>
  <c r="BK274" i="26" s="1"/>
  <c r="AB154" i="26"/>
  <c r="BL154" i="26"/>
  <c r="BL198" i="26" s="1"/>
  <c r="AV239" i="26" s="1"/>
  <c r="Q154" i="26"/>
  <c r="BW324" i="26"/>
  <c r="CA171" i="26"/>
  <c r="CG128" i="26"/>
  <c r="CG171" i="26" s="1"/>
  <c r="O155" i="26"/>
  <c r="U155" i="26"/>
  <c r="M155" i="26"/>
  <c r="AA155" i="26"/>
  <c r="S155" i="26"/>
  <c r="Y155" i="26"/>
  <c r="Q155" i="26"/>
  <c r="V155" i="26"/>
  <c r="BX155" i="26"/>
  <c r="BX199" i="26" s="1"/>
  <c r="BB240" i="26" s="1"/>
  <c r="AJ155" i="26"/>
  <c r="AJ199" i="26" s="1"/>
  <c r="AH240" i="26" s="1"/>
  <c r="AD155" i="26"/>
  <c r="P155" i="26"/>
  <c r="W155" i="26"/>
  <c r="BH155" i="26"/>
  <c r="BH199" i="26" s="1"/>
  <c r="AT240" i="26" s="1"/>
  <c r="BL155" i="26"/>
  <c r="BL199" i="26" s="1"/>
  <c r="AV240" i="26" s="1"/>
  <c r="AC155" i="26"/>
  <c r="AK155" i="26"/>
  <c r="AK199" i="26" s="1"/>
  <c r="AI240" i="26" s="1"/>
  <c r="T155" i="26"/>
  <c r="AE155" i="26"/>
  <c r="AF155" i="26"/>
  <c r="Z155" i="26"/>
  <c r="BN155" i="26"/>
  <c r="BN199" i="26" s="1"/>
  <c r="AW240" i="26" s="1"/>
  <c r="X155" i="26"/>
  <c r="N155" i="26"/>
  <c r="BF155" i="26"/>
  <c r="BF199" i="26" s="1"/>
  <c r="AS240" i="26" s="1"/>
  <c r="AB155" i="26"/>
  <c r="R155" i="26"/>
  <c r="BG132" i="26"/>
  <c r="BG176" i="26" s="1"/>
  <c r="AT217" i="26" s="1"/>
  <c r="O132" i="26"/>
  <c r="N132" i="26"/>
  <c r="Q132" i="26"/>
  <c r="AE132" i="26"/>
  <c r="V132" i="26"/>
  <c r="Y132" i="26"/>
  <c r="BM132" i="26"/>
  <c r="BM176" i="26" s="1"/>
  <c r="AW217" i="26" s="1"/>
  <c r="P132" i="26"/>
  <c r="BE132" i="26"/>
  <c r="BE176" i="26" s="1"/>
  <c r="R132" i="26"/>
  <c r="BK132" i="26"/>
  <c r="BK176" i="26" s="1"/>
  <c r="T132" i="26"/>
  <c r="AT132" i="26"/>
  <c r="AT176" i="26" s="1"/>
  <c r="BO132" i="26"/>
  <c r="BO176" i="26" s="1"/>
  <c r="Z132" i="26"/>
  <c r="S132" i="26"/>
  <c r="AB132" i="26"/>
  <c r="U132" i="26"/>
  <c r="AF132" i="26"/>
  <c r="AA132" i="26"/>
  <c r="BH132" i="26"/>
  <c r="BH176" i="26" s="1"/>
  <c r="AC132" i="26"/>
  <c r="BN132" i="26"/>
  <c r="BN176" i="26" s="1"/>
  <c r="BP132" i="26"/>
  <c r="BP176" i="26" s="1"/>
  <c r="AQ267" i="26" a="1"/>
  <c r="AQ267" i="26" s="1"/>
  <c r="AG267" i="26"/>
  <c r="AE139" i="26"/>
  <c r="V139" i="26"/>
  <c r="AD139" i="26"/>
  <c r="AB139" i="26"/>
  <c r="Q139" i="26"/>
  <c r="M139" i="26"/>
  <c r="P139" i="26"/>
  <c r="Y139" i="26"/>
  <c r="R139" i="26"/>
  <c r="U139" i="26"/>
  <c r="X139" i="26"/>
  <c r="AG139" i="26"/>
  <c r="AG183" i="26" s="1"/>
  <c r="AG224" i="26" s="1"/>
  <c r="Z139" i="26"/>
  <c r="S139" i="26"/>
  <c r="AC139" i="26"/>
  <c r="AF139" i="26"/>
  <c r="BF139" i="26"/>
  <c r="BF183" i="26" s="1"/>
  <c r="AS224" i="26" s="1"/>
  <c r="AA139" i="26"/>
  <c r="O139" i="26"/>
  <c r="AN139" i="26"/>
  <c r="AN183" i="26" s="1"/>
  <c r="AJ224" i="26" s="1"/>
  <c r="BP139" i="26"/>
  <c r="BP183" i="26" s="1"/>
  <c r="AX224" i="26" s="1"/>
  <c r="T139" i="26"/>
  <c r="W139" i="26"/>
  <c r="BH139" i="26"/>
  <c r="BH183" i="26" s="1"/>
  <c r="AT224" i="26" s="1"/>
  <c r="N139" i="26"/>
  <c r="AL267" i="26"/>
  <c r="AV267" i="26" a="1"/>
  <c r="AV267" i="26" s="1"/>
  <c r="BF267" i="26" s="1"/>
  <c r="CO227" i="26"/>
  <c r="BT278" i="26"/>
  <c r="BY260" i="26"/>
  <c r="CA271" i="26"/>
  <c r="CA324" i="26" s="1"/>
  <c r="CF227" i="26"/>
  <c r="BS268" i="26" s="1"/>
  <c r="BQ233" i="26"/>
  <c r="BT266" i="26"/>
  <c r="BT320" i="26" s="1"/>
  <c r="CK237" i="26"/>
  <c r="AD154" i="26"/>
  <c r="AA154" i="26"/>
  <c r="BF154" i="26"/>
  <c r="BF198" i="26" s="1"/>
  <c r="AS239" i="26" s="1"/>
  <c r="BU274" i="26"/>
  <c r="S153" i="26"/>
  <c r="Y153" i="26"/>
  <c r="Q153" i="26"/>
  <c r="W153" i="26"/>
  <c r="O153" i="26"/>
  <c r="P153" i="26"/>
  <c r="BN153" i="26"/>
  <c r="BN197" i="26" s="1"/>
  <c r="AW238" i="26" s="1"/>
  <c r="X153" i="26"/>
  <c r="AA153" i="26"/>
  <c r="N153" i="26"/>
  <c r="AB153" i="26"/>
  <c r="AE153" i="26"/>
  <c r="Z153" i="26"/>
  <c r="AJ153" i="26"/>
  <c r="AJ197" i="26" s="1"/>
  <c r="AH238" i="26" s="1"/>
  <c r="BF153" i="26"/>
  <c r="BF197" i="26" s="1"/>
  <c r="AS238" i="26" s="1"/>
  <c r="R153" i="26"/>
  <c r="AD153" i="26"/>
  <c r="AF153" i="26"/>
  <c r="F90" i="26"/>
  <c r="F131" i="26" s="1"/>
  <c r="BZ327" i="26"/>
  <c r="BV227" i="26"/>
  <c r="G90" i="26"/>
  <c r="G131" i="26" s="1"/>
  <c r="BN274" i="26"/>
  <c r="BD267" i="26"/>
  <c r="F88" i="26"/>
  <c r="F129" i="26" s="1"/>
  <c r="BY259" i="26"/>
  <c r="BY313" i="26" s="1"/>
  <c r="CC270" i="26"/>
  <c r="CC345" i="26" s="1"/>
  <c r="CA334" i="26"/>
  <c r="AD140" i="26"/>
  <c r="AU140" i="26"/>
  <c r="AU184" i="26" s="1"/>
  <c r="AN225" i="26" s="1"/>
  <c r="BV140" i="26"/>
  <c r="BV184" i="26" s="1"/>
  <c r="BW140" i="26"/>
  <c r="BW184" i="26" s="1"/>
  <c r="BB225" i="26" s="1"/>
  <c r="R140" i="26"/>
  <c r="CF140" i="26"/>
  <c r="CF184" i="26" s="1"/>
  <c r="AY140" i="26"/>
  <c r="AY184" i="26" s="1"/>
  <c r="AP225" i="26" s="1"/>
  <c r="AB140" i="26"/>
  <c r="BA140" i="26"/>
  <c r="BA184" i="26" s="1"/>
  <c r="AC140" i="26"/>
  <c r="AL140" i="26"/>
  <c r="AL184" i="26" s="1"/>
  <c r="BU140" i="26"/>
  <c r="BU184" i="26" s="1"/>
  <c r="BA225" i="26" s="1"/>
  <c r="P140" i="26"/>
  <c r="CD140" i="26"/>
  <c r="CD184" i="26" s="1"/>
  <c r="CE140" i="26"/>
  <c r="CE184" i="26" s="1"/>
  <c r="BF225" i="26" s="1"/>
  <c r="Z140" i="26"/>
  <c r="BQ140" i="26"/>
  <c r="BQ184" i="26" s="1"/>
  <c r="AJ140" i="26"/>
  <c r="AJ184" i="26" s="1"/>
  <c r="BK140" i="26"/>
  <c r="BK184" i="26" s="1"/>
  <c r="BC140" i="26"/>
  <c r="BC184" i="26" s="1"/>
  <c r="AR225" i="26" s="1"/>
  <c r="AT140" i="26"/>
  <c r="AT184" i="26" s="1"/>
  <c r="CC140" i="26"/>
  <c r="CC184" i="26" s="1"/>
  <c r="BE225" i="26" s="1"/>
  <c r="X140" i="26"/>
  <c r="AH140" i="26"/>
  <c r="AH184" i="26" s="1"/>
  <c r="BY140" i="26"/>
  <c r="BY184" i="26" s="1"/>
  <c r="BC225" i="26" s="1"/>
  <c r="AR140" i="26"/>
  <c r="AR184" i="26" s="1"/>
  <c r="BS140" i="26"/>
  <c r="BS184" i="26" s="1"/>
  <c r="BB140" i="26"/>
  <c r="BB184" i="26" s="1"/>
  <c r="AF140" i="26"/>
  <c r="Q140" i="26"/>
  <c r="AP140" i="26"/>
  <c r="AP184" i="26" s="1"/>
  <c r="CG140" i="26"/>
  <c r="CG184" i="26" s="1"/>
  <c r="BG225" i="26" s="1"/>
  <c r="AZ140" i="26"/>
  <c r="AZ184" i="26" s="1"/>
  <c r="CA140" i="26"/>
  <c r="CA184" i="26" s="1"/>
  <c r="BL140" i="26"/>
  <c r="BL184" i="26" s="1"/>
  <c r="O140" i="26"/>
  <c r="AN140" i="26"/>
  <c r="AN184" i="26" s="1"/>
  <c r="Y140" i="26"/>
  <c r="AX140" i="26"/>
  <c r="AX184" i="26" s="1"/>
  <c r="S140" i="26"/>
  <c r="BH140" i="26"/>
  <c r="BH184" i="26" s="1"/>
  <c r="AT225" i="26" s="1"/>
  <c r="M140" i="26"/>
  <c r="CH140" i="26"/>
  <c r="CH184" i="26" s="1"/>
  <c r="BT140" i="26"/>
  <c r="BT184" i="26" s="1"/>
  <c r="W140" i="26"/>
  <c r="AV140" i="26"/>
  <c r="AV184" i="26" s="1"/>
  <c r="AG140" i="26"/>
  <c r="AG184" i="26" s="1"/>
  <c r="BF140" i="26"/>
  <c r="BF184" i="26" s="1"/>
  <c r="AS225" i="26" s="1"/>
  <c r="AA140" i="26"/>
  <c r="BR140" i="26"/>
  <c r="BR184" i="26" s="1"/>
  <c r="U140" i="26"/>
  <c r="N140" i="26"/>
  <c r="CB140" i="26"/>
  <c r="CB184" i="26" s="1"/>
  <c r="AE140" i="26"/>
  <c r="BD140" i="26"/>
  <c r="BD184" i="26" s="1"/>
  <c r="AO140" i="26"/>
  <c r="AO184" i="26" s="1"/>
  <c r="AK225" i="26" s="1"/>
  <c r="BP140" i="26"/>
  <c r="BP184" i="26" s="1"/>
  <c r="AX225" i="26" s="1"/>
  <c r="AI140" i="26"/>
  <c r="AI184" i="26" s="1"/>
  <c r="AH225" i="26" s="1"/>
  <c r="BZ140" i="26"/>
  <c r="BZ184" i="26" s="1"/>
  <c r="AK140" i="26"/>
  <c r="AK184" i="26" s="1"/>
  <c r="AI225" i="26" s="1"/>
  <c r="V140" i="26"/>
  <c r="AM140" i="26"/>
  <c r="AM184" i="26" s="1"/>
  <c r="BN140" i="26"/>
  <c r="BN184" i="26" s="1"/>
  <c r="AW225" i="26" s="1"/>
  <c r="AW140" i="26"/>
  <c r="AW184" i="26" s="1"/>
  <c r="AO225" i="26" s="1"/>
  <c r="BX140" i="26"/>
  <c r="BX184" i="26" s="1"/>
  <c r="AQ140" i="26"/>
  <c r="AQ184" i="26" s="1"/>
  <c r="AL225" i="26" s="1"/>
  <c r="T140" i="26"/>
  <c r="AS140" i="26"/>
  <c r="AS184" i="26" s="1"/>
  <c r="BR345" i="26"/>
  <c r="BR343" i="26"/>
  <c r="BR341" i="26"/>
  <c r="BR342" i="26"/>
  <c r="BR340" i="26"/>
  <c r="BR336" i="26"/>
  <c r="BR334" i="26"/>
  <c r="BR330" i="26"/>
  <c r="BR338" i="26"/>
  <c r="BR319" i="26"/>
  <c r="BR327" i="26"/>
  <c r="BR323" i="26"/>
  <c r="BR317" i="26"/>
  <c r="BR312" i="26"/>
  <c r="BR315" i="26"/>
  <c r="BR310" i="26"/>
  <c r="BR337" i="26"/>
  <c r="BR318" i="26"/>
  <c r="BR313" i="26"/>
  <c r="BR311" i="26"/>
  <c r="BR325" i="26"/>
  <c r="BR309" i="26"/>
  <c r="BR344" i="26"/>
  <c r="BR335" i="26"/>
  <c r="BR333" i="26"/>
  <c r="BR331" i="26"/>
  <c r="BR314" i="26"/>
  <c r="BR316" i="26"/>
  <c r="BR339" i="26"/>
  <c r="BR322" i="26"/>
  <c r="BR295" i="26"/>
  <c r="BR294" i="26"/>
  <c r="BR303" i="26" s="1"/>
  <c r="BW326" i="26"/>
  <c r="BY344" i="26"/>
  <c r="BY342" i="26"/>
  <c r="BY340" i="26"/>
  <c r="BY345" i="26"/>
  <c r="BY341" i="26"/>
  <c r="BY336" i="26"/>
  <c r="BY330" i="26"/>
  <c r="BY335" i="26"/>
  <c r="BY315" i="26"/>
  <c r="BY310" i="26"/>
  <c r="BY311" i="26"/>
  <c r="BY295" i="26"/>
  <c r="BY327" i="26"/>
  <c r="BY325" i="26"/>
  <c r="BY294" i="26"/>
  <c r="BY303" i="26" s="1"/>
  <c r="BW321" i="26"/>
  <c r="BW296" i="26"/>
  <c r="CP233" i="26"/>
  <c r="BV274" i="26" s="1"/>
  <c r="AH267" i="26"/>
  <c r="AR267" i="26" a="1"/>
  <c r="AR267" i="26" s="1"/>
  <c r="BB267" i="26" s="1"/>
  <c r="BZ237" i="26"/>
  <c r="F103" i="26"/>
  <c r="F144" i="26" s="1"/>
  <c r="BP274" i="26"/>
  <c r="DI233" i="26"/>
  <c r="CC274" i="26" s="1"/>
  <c r="CC333" i="26" s="1"/>
  <c r="CP237" i="26"/>
  <c r="BV278" i="26" s="1"/>
  <c r="BY334" i="26"/>
  <c r="CA268" i="26"/>
  <c r="BV268" i="26"/>
  <c r="AI133" i="26"/>
  <c r="AI177" i="26" s="1"/>
  <c r="AH218" i="26" s="1"/>
  <c r="U133" i="26"/>
  <c r="BO133" i="26"/>
  <c r="BO177" i="26" s="1"/>
  <c r="BF133" i="26"/>
  <c r="BF177" i="26" s="1"/>
  <c r="AQ133" i="26"/>
  <c r="AQ177" i="26" s="1"/>
  <c r="AC133" i="26"/>
  <c r="O133" i="26"/>
  <c r="BP133" i="26"/>
  <c r="BP177" i="26" s="1"/>
  <c r="T133" i="26"/>
  <c r="AY133" i="26"/>
  <c r="AY177" i="26" s="1"/>
  <c r="AP218" i="26" s="1"/>
  <c r="AK133" i="26"/>
  <c r="AK177" i="26" s="1"/>
  <c r="AI218" i="26" s="1"/>
  <c r="W133" i="26"/>
  <c r="AN133" i="26"/>
  <c r="AN177" i="26" s="1"/>
  <c r="P133" i="26"/>
  <c r="Q133" i="26"/>
  <c r="AB133" i="26"/>
  <c r="BG133" i="26"/>
  <c r="BG177" i="26" s="1"/>
  <c r="AT218" i="26" s="1"/>
  <c r="AS133" i="26"/>
  <c r="AS177" i="26" s="1"/>
  <c r="AM218" i="26" s="1"/>
  <c r="AE133" i="26"/>
  <c r="X133" i="26"/>
  <c r="Y133" i="26"/>
  <c r="AJ133" i="26"/>
  <c r="AJ177" i="26" s="1"/>
  <c r="BA133" i="26"/>
  <c r="BA177" i="26" s="1"/>
  <c r="N133" i="26"/>
  <c r="AM133" i="26"/>
  <c r="AM177" i="26" s="1"/>
  <c r="AJ218" i="26" s="1"/>
  <c r="AF133" i="26"/>
  <c r="AG133" i="26"/>
  <c r="AG177" i="26" s="1"/>
  <c r="AG218" i="26" s="1"/>
  <c r="AR133" i="26"/>
  <c r="AR177" i="26" s="1"/>
  <c r="AT133" i="26"/>
  <c r="AT177" i="26" s="1"/>
  <c r="M133" i="26"/>
  <c r="BK133" i="26"/>
  <c r="BK177" i="26" s="1"/>
  <c r="V133" i="26"/>
  <c r="AU133" i="26"/>
  <c r="AU177" i="26" s="1"/>
  <c r="AN218" i="26" s="1"/>
  <c r="R133" i="26"/>
  <c r="AV133" i="26"/>
  <c r="AV177" i="26" s="1"/>
  <c r="AO133" i="26"/>
  <c r="AO177" i="26" s="1"/>
  <c r="AK218" i="26" s="1"/>
  <c r="AZ133" i="26"/>
  <c r="AZ177" i="26" s="1"/>
  <c r="BB133" i="26"/>
  <c r="BB177" i="26" s="1"/>
  <c r="S133" i="26"/>
  <c r="BS133" i="26"/>
  <c r="BS177" i="26" s="1"/>
  <c r="AZ218" i="26" s="1"/>
  <c r="AD133" i="26"/>
  <c r="BC133" i="26"/>
  <c r="BC177" i="26" s="1"/>
  <c r="AR218" i="26" s="1"/>
  <c r="AW133" i="26"/>
  <c r="AW177" i="26" s="1"/>
  <c r="Z133" i="26"/>
  <c r="BD133" i="26"/>
  <c r="BD177" i="26" s="1"/>
  <c r="BW133" i="26"/>
  <c r="BW177" i="26" s="1"/>
  <c r="BB218" i="26" s="1"/>
  <c r="BH133" i="26"/>
  <c r="BH177" i="26" s="1"/>
  <c r="BL133" i="26"/>
  <c r="BL177" i="26" s="1"/>
  <c r="AA133" i="26"/>
  <c r="BM133" i="26"/>
  <c r="BM177" i="26" s="1"/>
  <c r="AW218" i="26" s="1"/>
  <c r="BE133" i="26"/>
  <c r="BE177" i="26" s="1"/>
  <c r="AX133" i="26"/>
  <c r="AX177" i="26" s="1"/>
  <c r="BN133" i="26"/>
  <c r="BN177" i="26" s="1"/>
  <c r="CB133" i="26"/>
  <c r="CB177" i="26" s="1"/>
  <c r="BD218" i="26" s="1"/>
  <c r="I50" i="26"/>
  <c r="BR321" i="26"/>
  <c r="BR296" i="26"/>
  <c r="CJ227" i="26"/>
  <c r="BT268" i="26" s="1"/>
  <c r="BQ268" i="26"/>
  <c r="AC154" i="26"/>
  <c r="P154" i="26"/>
  <c r="AE154" i="26"/>
  <c r="AL260" i="26"/>
  <c r="BM274" i="26"/>
  <c r="BM345" i="26" s="1"/>
  <c r="AG269" i="26"/>
  <c r="AQ269" i="26" a="1"/>
  <c r="AQ269" i="26" s="1"/>
  <c r="BL278" i="26"/>
  <c r="BL332" i="26" s="1"/>
  <c r="F50" i="26"/>
  <c r="BY297" i="26"/>
  <c r="AJ296" i="26"/>
  <c r="CA278" i="26"/>
  <c r="CA332" i="26" s="1"/>
  <c r="BE267" i="26"/>
  <c r="BW171" i="26"/>
  <c r="CC128" i="26"/>
  <c r="CC171" i="26" s="1"/>
  <c r="BX274" i="26"/>
  <c r="BS267" i="26"/>
  <c r="BX275" i="26"/>
  <c r="X130" i="26"/>
  <c r="BE130" i="26"/>
  <c r="BE174" i="26" s="1"/>
  <c r="AS215" i="26" s="1"/>
  <c r="BP130" i="26"/>
  <c r="BP174" i="26" s="1"/>
  <c r="BT130" i="26"/>
  <c r="BT174" i="26" s="1"/>
  <c r="AT130" i="26"/>
  <c r="AT174" i="26" s="1"/>
  <c r="O130" i="26"/>
  <c r="AF130" i="26"/>
  <c r="BO130" i="26"/>
  <c r="BO174" i="26" s="1"/>
  <c r="AX215" i="26" s="1"/>
  <c r="U130" i="26"/>
  <c r="BL130" i="26"/>
  <c r="BL174" i="26" s="1"/>
  <c r="W130" i="26"/>
  <c r="AN130" i="26"/>
  <c r="AN174" i="26" s="1"/>
  <c r="R130" i="26"/>
  <c r="T130" i="26"/>
  <c r="AC130" i="26"/>
  <c r="S130" i="26"/>
  <c r="CB130" i="26"/>
  <c r="CB174" i="26" s="1"/>
  <c r="AE130" i="26"/>
  <c r="AV130" i="26"/>
  <c r="AV174" i="26" s="1"/>
  <c r="Q130" i="26"/>
  <c r="Z130" i="26"/>
  <c r="AB130" i="26"/>
  <c r="AK130" i="26"/>
  <c r="AK174" i="26" s="1"/>
  <c r="AA130" i="26"/>
  <c r="AM130" i="26"/>
  <c r="AM174" i="26" s="1"/>
  <c r="Y130" i="26"/>
  <c r="AH130" i="26"/>
  <c r="AH174" i="26" s="1"/>
  <c r="AJ130" i="26"/>
  <c r="AJ174" i="26" s="1"/>
  <c r="AS130" i="26"/>
  <c r="AS174" i="26" s="1"/>
  <c r="AM215" i="26" s="1"/>
  <c r="AI130" i="26"/>
  <c r="AI174" i="26" s="1"/>
  <c r="AH215" i="26" s="1"/>
  <c r="N130" i="26"/>
  <c r="BN130" i="26"/>
  <c r="BN174" i="26" s="1"/>
  <c r="AW215" i="26" s="1"/>
  <c r="AU130" i="26"/>
  <c r="AU174" i="26" s="1"/>
  <c r="AN215" i="26" s="1"/>
  <c r="AG130" i="26"/>
  <c r="AG174" i="26" s="1"/>
  <c r="AG215" i="26" s="1"/>
  <c r="AP130" i="26"/>
  <c r="AP174" i="26" s="1"/>
  <c r="AR130" i="26"/>
  <c r="AR174" i="26" s="1"/>
  <c r="BK130" i="26"/>
  <c r="BK174" i="26" s="1"/>
  <c r="AV215" i="26" s="1"/>
  <c r="AQ130" i="26"/>
  <c r="AQ174" i="26" s="1"/>
  <c r="AL215" i="26" s="1"/>
  <c r="V130" i="26"/>
  <c r="BC130" i="26"/>
  <c r="BC174" i="26" s="1"/>
  <c r="AO130" i="26"/>
  <c r="AO174" i="26" s="1"/>
  <c r="AK215" i="26" s="1"/>
  <c r="AX130" i="26"/>
  <c r="AX174" i="26" s="1"/>
  <c r="AZ130" i="26"/>
  <c r="AZ174" i="26" s="1"/>
  <c r="BS130" i="26"/>
  <c r="BS174" i="26" s="1"/>
  <c r="AZ215" i="26" s="1"/>
  <c r="AY130" i="26"/>
  <c r="AY174" i="26" s="1"/>
  <c r="AP215" i="26" s="1"/>
  <c r="AD130" i="26"/>
  <c r="P130" i="26"/>
  <c r="AW130" i="26"/>
  <c r="AW174" i="26" s="1"/>
  <c r="AO215" i="26" s="1"/>
  <c r="BF130" i="26"/>
  <c r="BF174" i="26" s="1"/>
  <c r="BH130" i="26"/>
  <c r="BH174" i="26" s="1"/>
  <c r="AT215" i="26" s="1"/>
  <c r="M130" i="26"/>
  <c r="CA130" i="26"/>
  <c r="CA174" i="26" s="1"/>
  <c r="BD215" i="26" s="1"/>
  <c r="BY130" i="26"/>
  <c r="BY174" i="26" s="1"/>
  <c r="BC215" i="26" s="1"/>
  <c r="AL130" i="26"/>
  <c r="AL174" i="26" s="1"/>
  <c r="DH227" i="26"/>
  <c r="CB268" i="26" s="1"/>
  <c r="CB322" i="26" s="1"/>
  <c r="CB266" i="26"/>
  <c r="BH154" i="26"/>
  <c r="BH198" i="26" s="1"/>
  <c r="AT239" i="26" s="1"/>
  <c r="N154" i="26"/>
  <c r="M154" i="26"/>
  <c r="BZ260" i="26"/>
  <c r="BZ314" i="26" s="1"/>
  <c r="BM321" i="26"/>
  <c r="AL136" i="26"/>
  <c r="AL180" i="26" s="1"/>
  <c r="P136" i="26"/>
  <c r="BX136" i="26"/>
  <c r="BX180" i="26" s="1"/>
  <c r="BB221" i="26" s="1"/>
  <c r="AY136" i="26"/>
  <c r="AY180" i="26" s="1"/>
  <c r="BZ136" i="26"/>
  <c r="BZ180" i="26" s="1"/>
  <c r="CA136" i="26"/>
  <c r="CA180" i="26" s="1"/>
  <c r="BD221" i="26" s="1"/>
  <c r="AE136" i="26"/>
  <c r="AT136" i="26"/>
  <c r="AT180" i="26" s="1"/>
  <c r="X136" i="26"/>
  <c r="R136" i="26"/>
  <c r="BG136" i="26"/>
  <c r="BG180" i="26" s="1"/>
  <c r="T136" i="26"/>
  <c r="M136" i="26"/>
  <c r="AM136" i="26"/>
  <c r="AM180" i="26" s="1"/>
  <c r="AJ221" i="26" s="1"/>
  <c r="BB136" i="26"/>
  <c r="BB180" i="26" s="1"/>
  <c r="AF136" i="26"/>
  <c r="AW136" i="26"/>
  <c r="AW180" i="26" s="1"/>
  <c r="Z136" i="26"/>
  <c r="BQ136" i="26"/>
  <c r="BQ180" i="26" s="1"/>
  <c r="AB136" i="26"/>
  <c r="U136" i="26"/>
  <c r="AU136" i="26"/>
  <c r="AU180" i="26" s="1"/>
  <c r="AN221" i="26" s="1"/>
  <c r="Q136" i="26"/>
  <c r="AC136" i="26"/>
  <c r="BL136" i="26"/>
  <c r="BL180" i="26" s="1"/>
  <c r="AN136" i="26"/>
  <c r="AN180" i="26" s="1"/>
  <c r="AH136" i="26"/>
  <c r="BY136" i="26"/>
  <c r="BY180" i="26" s="1"/>
  <c r="AJ136" i="26"/>
  <c r="AJ180" i="26" s="1"/>
  <c r="AK136" i="26"/>
  <c r="AK180" i="26" s="1"/>
  <c r="AI221" i="26" s="1"/>
  <c r="BC136" i="26"/>
  <c r="BC180" i="26" s="1"/>
  <c r="AR221" i="26" s="1"/>
  <c r="Y136" i="26"/>
  <c r="BT136" i="26"/>
  <c r="BT180" i="26" s="1"/>
  <c r="AV136" i="26"/>
  <c r="AV180" i="26" s="1"/>
  <c r="AP136" i="26"/>
  <c r="AP180" i="26" s="1"/>
  <c r="S136" i="26"/>
  <c r="AR136" i="26"/>
  <c r="AR180" i="26" s="1"/>
  <c r="AS136" i="26"/>
  <c r="AS180" i="26" s="1"/>
  <c r="BM136" i="26"/>
  <c r="BM180" i="26" s="1"/>
  <c r="AW221" i="26" s="1"/>
  <c r="AG136" i="26"/>
  <c r="AG180" i="26" s="1"/>
  <c r="AG221" i="26" s="1"/>
  <c r="N136" i="26"/>
  <c r="CB136" i="26"/>
  <c r="CB180" i="26" s="1"/>
  <c r="BD136" i="26"/>
  <c r="BD180" i="26" s="1"/>
  <c r="AX136" i="26"/>
  <c r="AX180" i="26" s="1"/>
  <c r="AA136" i="26"/>
  <c r="AZ136" i="26"/>
  <c r="AZ180" i="26" s="1"/>
  <c r="BA136" i="26"/>
  <c r="BA180" i="26" s="1"/>
  <c r="AQ221" i="26" s="1"/>
  <c r="AO136" i="26"/>
  <c r="AO180" i="26" s="1"/>
  <c r="AK221" i="26" s="1"/>
  <c r="V136" i="26"/>
  <c r="BU136" i="26"/>
  <c r="BU180" i="26" s="1"/>
  <c r="BA221" i="26" s="1"/>
  <c r="BN136" i="26"/>
  <c r="BN180" i="26" s="1"/>
  <c r="BF136" i="26"/>
  <c r="BF180" i="26" s="1"/>
  <c r="AI136" i="26"/>
  <c r="AI180" i="26" s="1"/>
  <c r="AH221" i="26" s="1"/>
  <c r="BH136" i="26"/>
  <c r="BH180" i="26" s="1"/>
  <c r="BK136" i="26"/>
  <c r="BK180" i="26" s="1"/>
  <c r="AV221" i="26" s="1"/>
  <c r="O136" i="26"/>
  <c r="BE136" i="26"/>
  <c r="BE180" i="26" s="1"/>
  <c r="AD136" i="26"/>
  <c r="BV136" i="26"/>
  <c r="BV180" i="26" s="1"/>
  <c r="BP136" i="26"/>
  <c r="BP180" i="26" s="1"/>
  <c r="AQ136" i="26"/>
  <c r="AQ180" i="26" s="1"/>
  <c r="AL221" i="26" s="1"/>
  <c r="BR136" i="26"/>
  <c r="BR180" i="26" s="1"/>
  <c r="BS136" i="26"/>
  <c r="BS180" i="26" s="1"/>
  <c r="AZ221" i="26" s="1"/>
  <c r="W136" i="26"/>
  <c r="BO136" i="26"/>
  <c r="BO180" i="26" s="1"/>
  <c r="BR329" i="26"/>
  <c r="BN278" i="26"/>
  <c r="BN332" i="26" s="1"/>
  <c r="BX296" i="26"/>
  <c r="Q149" i="26"/>
  <c r="O149" i="26"/>
  <c r="U149" i="26"/>
  <c r="M149" i="26"/>
  <c r="BA149" i="26"/>
  <c r="BA193" i="26" s="1"/>
  <c r="V149" i="26"/>
  <c r="BM149" i="26"/>
  <c r="BM193" i="26" s="1"/>
  <c r="AW234" i="26" s="1"/>
  <c r="BD149" i="26"/>
  <c r="BD193" i="26" s="1"/>
  <c r="BP149" i="26"/>
  <c r="BP193" i="26" s="1"/>
  <c r="AX234" i="26" s="1"/>
  <c r="BG149" i="26"/>
  <c r="BG193" i="26" s="1"/>
  <c r="AT234" i="26" s="1"/>
  <c r="AJ149" i="26"/>
  <c r="AJ193" i="26" s="1"/>
  <c r="AD149" i="26"/>
  <c r="BN149" i="26"/>
  <c r="BN193" i="26" s="1"/>
  <c r="AR149" i="26"/>
  <c r="AR193" i="26" s="1"/>
  <c r="AL149" i="26"/>
  <c r="AL193" i="26" s="1"/>
  <c r="N149" i="26"/>
  <c r="AZ149" i="26"/>
  <c r="AZ193" i="26" s="1"/>
  <c r="BB149" i="26"/>
  <c r="BB193" i="26" s="1"/>
  <c r="Y149" i="26"/>
  <c r="P149" i="26"/>
  <c r="R149" i="26"/>
  <c r="BH149" i="26"/>
  <c r="BH193" i="26" s="1"/>
  <c r="W149" i="26"/>
  <c r="AG149" i="26"/>
  <c r="AG193" i="26" s="1"/>
  <c r="Z149" i="26"/>
  <c r="AA149" i="26"/>
  <c r="T149" i="26"/>
  <c r="AE149" i="26"/>
  <c r="X149" i="26"/>
  <c r="AO149" i="26"/>
  <c r="AO193" i="26" s="1"/>
  <c r="AK234" i="26" s="1"/>
  <c r="AH149" i="26"/>
  <c r="AH193" i="26" s="1"/>
  <c r="AI149" i="26"/>
  <c r="AI193" i="26" s="1"/>
  <c r="AC149" i="26"/>
  <c r="AM149" i="26"/>
  <c r="AM193" i="26" s="1"/>
  <c r="AF149" i="26"/>
  <c r="AP149" i="26"/>
  <c r="AP193" i="26" s="1"/>
  <c r="AQ149" i="26"/>
  <c r="AQ193" i="26" s="1"/>
  <c r="AL234" i="26" s="1"/>
  <c r="S149" i="26"/>
  <c r="AK149" i="26"/>
  <c r="AK193" i="26" s="1"/>
  <c r="AI234" i="26" s="1"/>
  <c r="BC149" i="26"/>
  <c r="BC193" i="26" s="1"/>
  <c r="AR234" i="26" s="1"/>
  <c r="AN149" i="26"/>
  <c r="AN193" i="26" s="1"/>
  <c r="BF149" i="26"/>
  <c r="BF193" i="26" s="1"/>
  <c r="AS234" i="26" s="1"/>
  <c r="AY149" i="26"/>
  <c r="AY193" i="26" s="1"/>
  <c r="AP234" i="26" s="1"/>
  <c r="AB149" i="26"/>
  <c r="BZ296" i="26"/>
  <c r="BQ278" i="26"/>
  <c r="BY324" i="26"/>
  <c r="BK267" i="26"/>
  <c r="BK339" i="26" s="1"/>
  <c r="CV227" i="26"/>
  <c r="BX268" i="26" s="1"/>
  <c r="BT262" i="26"/>
  <c r="BY326" i="26"/>
  <c r="BP266" i="26"/>
  <c r="BP326" i="26" s="1"/>
  <c r="BQ262" i="26"/>
  <c r="AU260" i="26" a="1"/>
  <c r="AU260" i="26" s="1"/>
  <c r="AK260" i="26"/>
  <c r="BV275" i="26"/>
  <c r="BO269" i="26"/>
  <c r="BT274" i="26"/>
  <c r="Z154" i="26"/>
  <c r="Y154" i="26"/>
  <c r="BY338" i="26"/>
  <c r="AG234" i="26" l="1"/>
  <c r="BX322" i="26"/>
  <c r="BX327" i="26"/>
  <c r="BX310" i="26"/>
  <c r="BX321" i="26"/>
  <c r="BX326" i="26"/>
  <c r="BX343" i="26"/>
  <c r="BX339" i="26"/>
  <c r="BX313" i="26"/>
  <c r="BX342" i="26"/>
  <c r="BX341" i="26"/>
  <c r="BX314" i="26"/>
  <c r="BX344" i="26"/>
  <c r="BX330" i="26"/>
  <c r="BX337" i="26"/>
  <c r="BX319" i="26"/>
  <c r="BX323" i="26"/>
  <c r="BX334" i="26"/>
  <c r="BX335" i="26"/>
  <c r="BX317" i="26"/>
  <c r="BX315" i="26"/>
  <c r="BX294" i="26"/>
  <c r="BX303" i="26" s="1"/>
  <c r="BX333" i="26"/>
  <c r="BX311" i="26"/>
  <c r="BX345" i="26"/>
  <c r="BX316" i="26"/>
  <c r="BX312" i="26"/>
  <c r="BX331" i="26"/>
  <c r="BX338" i="26"/>
  <c r="BX309" i="26"/>
  <c r="BX336" i="26"/>
  <c r="BX340" i="26"/>
  <c r="BX295" i="26"/>
  <c r="BV324" i="26"/>
  <c r="BS314" i="26"/>
  <c r="BV328" i="26"/>
  <c r="BV331" i="26"/>
  <c r="BV318" i="26"/>
  <c r="CB334" i="26"/>
  <c r="BV332" i="26"/>
  <c r="BS322" i="26"/>
  <c r="BS324" i="26"/>
  <c r="BS320" i="26"/>
  <c r="BV345" i="26"/>
  <c r="AG262" i="26"/>
  <c r="AQ262" i="26" a="1"/>
  <c r="AQ262" i="26" s="1"/>
  <c r="BA262" i="26" s="1"/>
  <c r="CB333" i="26"/>
  <c r="AH234" i="26"/>
  <c r="BX305" i="26"/>
  <c r="BX300" i="26"/>
  <c r="AI256" i="26"/>
  <c r="AS256" i="26" a="1"/>
  <c r="AS256" i="26" s="1"/>
  <c r="BC256" i="26" s="1"/>
  <c r="BZ319" i="26"/>
  <c r="BC221" i="26"/>
  <c r="BV322" i="26"/>
  <c r="BY304" i="26"/>
  <c r="BY299" i="26"/>
  <c r="AM225" i="26"/>
  <c r="BT328" i="26"/>
  <c r="BT297" i="26"/>
  <c r="BT344" i="26"/>
  <c r="BT342" i="26"/>
  <c r="BT343" i="26"/>
  <c r="BT336" i="26"/>
  <c r="BT334" i="26"/>
  <c r="BT330" i="26"/>
  <c r="BT315" i="26"/>
  <c r="BT340" i="26"/>
  <c r="BT335" i="26"/>
  <c r="BT339" i="26"/>
  <c r="BT333" i="26"/>
  <c r="BT316" i="26"/>
  <c r="BT311" i="26"/>
  <c r="BT331" i="26"/>
  <c r="BT329" i="26"/>
  <c r="BT327" i="26"/>
  <c r="BT325" i="26"/>
  <c r="BT317" i="26"/>
  <c r="BT314" i="26"/>
  <c r="BT341" i="26"/>
  <c r="BT337" i="26"/>
  <c r="BT310" i="26"/>
  <c r="BT338" i="26"/>
  <c r="BT323" i="26"/>
  <c r="BT313" i="26"/>
  <c r="BT319" i="26"/>
  <c r="BT312" i="26"/>
  <c r="BT318" i="26"/>
  <c r="BT294" i="26"/>
  <c r="BT303" i="26" s="1"/>
  <c r="BT295" i="26"/>
  <c r="BT309" i="26"/>
  <c r="BT345" i="26"/>
  <c r="BZ310" i="26"/>
  <c r="AY221" i="26"/>
  <c r="AT221" i="26"/>
  <c r="AN262" i="26"/>
  <c r="AX262" i="26" a="1"/>
  <c r="AX262" i="26" s="1"/>
  <c r="BY332" i="26"/>
  <c r="BT326" i="26"/>
  <c r="AV218" i="26"/>
  <c r="AQ218" i="26"/>
  <c r="CA322" i="26"/>
  <c r="AH296" i="26"/>
  <c r="BY309" i="26"/>
  <c r="BY339" i="26"/>
  <c r="AZ225" i="26"/>
  <c r="AV225" i="26"/>
  <c r="BN328" i="26"/>
  <c r="BN297" i="26"/>
  <c r="BZ340" i="26"/>
  <c r="BZ329" i="26"/>
  <c r="BZ343" i="26"/>
  <c r="V153" i="26"/>
  <c r="T153" i="26"/>
  <c r="U153" i="26"/>
  <c r="BY314" i="26"/>
  <c r="BZ332" i="26"/>
  <c r="BF132" i="26"/>
  <c r="BF176" i="26" s="1"/>
  <c r="X132" i="26"/>
  <c r="AD132" i="26"/>
  <c r="W132" i="26"/>
  <c r="BZ320" i="26"/>
  <c r="BZ334" i="26"/>
  <c r="BN338" i="26"/>
  <c r="BN315" i="26"/>
  <c r="BN320" i="26"/>
  <c r="BN343" i="26"/>
  <c r="BV326" i="26"/>
  <c r="BR320" i="26"/>
  <c r="BY333" i="26"/>
  <c r="BM315" i="26"/>
  <c r="BM313" i="26"/>
  <c r="AH223" i="26"/>
  <c r="BS332" i="26"/>
  <c r="AH227" i="26"/>
  <c r="CB294" i="26"/>
  <c r="CB303" i="26" s="1"/>
  <c r="CB339" i="26"/>
  <c r="CB319" i="26"/>
  <c r="CB342" i="26"/>
  <c r="BZ333" i="26"/>
  <c r="CA320" i="26"/>
  <c r="CA316" i="26"/>
  <c r="CA315" i="26"/>
  <c r="CA345" i="26"/>
  <c r="BF260" i="26"/>
  <c r="BL337" i="26"/>
  <c r="BL340" i="26"/>
  <c r="BL321" i="26"/>
  <c r="BL338" i="26"/>
  <c r="BK337" i="26"/>
  <c r="BK312" i="26"/>
  <c r="BK338" i="26"/>
  <c r="BK342" i="26"/>
  <c r="BT305" i="26"/>
  <c r="BT300" i="26"/>
  <c r="BT302" i="26"/>
  <c r="BV312" i="26"/>
  <c r="BV310" i="26"/>
  <c r="BV325" i="26"/>
  <c r="BV344" i="26"/>
  <c r="CC326" i="26"/>
  <c r="CC322" i="26"/>
  <c r="CC327" i="26"/>
  <c r="CC339" i="26"/>
  <c r="BY322" i="26"/>
  <c r="AJ305" i="26"/>
  <c r="BZ321" i="26"/>
  <c r="BD225" i="26"/>
  <c r="BZ309" i="26"/>
  <c r="BZ338" i="26"/>
  <c r="BZ345" i="26"/>
  <c r="BT332" i="26"/>
  <c r="AG296" i="26"/>
  <c r="AU281" i="26" a="1"/>
  <c r="AU281" i="26" s="1"/>
  <c r="AK281" i="26"/>
  <c r="BX324" i="26"/>
  <c r="BN304" i="26"/>
  <c r="BN321" i="26"/>
  <c r="BN309" i="26"/>
  <c r="BN325" i="26"/>
  <c r="BN322" i="26"/>
  <c r="BO268" i="26"/>
  <c r="BO318" i="26" s="1"/>
  <c r="BX325" i="26"/>
  <c r="BM304" i="26"/>
  <c r="BM314" i="26"/>
  <c r="BM318" i="26"/>
  <c r="BM342" i="26"/>
  <c r="BD222" i="26"/>
  <c r="AQ264" i="26" a="1"/>
  <c r="AQ264" i="26" s="1"/>
  <c r="AG264" i="26"/>
  <c r="CB313" i="26"/>
  <c r="CB309" i="26"/>
  <c r="CB329" i="26"/>
  <c r="CB344" i="26"/>
  <c r="BY302" i="26"/>
  <c r="BY300" i="26"/>
  <c r="BY305" i="26"/>
  <c r="BM317" i="26"/>
  <c r="BM296" i="26"/>
  <c r="CA294" i="26"/>
  <c r="CA303" i="26" s="1"/>
  <c r="CA314" i="26"/>
  <c r="CA313" i="26"/>
  <c r="CA338" i="26"/>
  <c r="BL339" i="26"/>
  <c r="BL331" i="26"/>
  <c r="BL311" i="26"/>
  <c r="BL333" i="26"/>
  <c r="BL342" i="26"/>
  <c r="BK326" i="26"/>
  <c r="BK330" i="26"/>
  <c r="BK325" i="26"/>
  <c r="BK345" i="26"/>
  <c r="BK344" i="26"/>
  <c r="BT321" i="26"/>
  <c r="BV315" i="26"/>
  <c r="BV309" i="26"/>
  <c r="BV327" i="26"/>
  <c r="BZ323" i="26"/>
  <c r="CC330" i="26"/>
  <c r="CC332" i="26"/>
  <c r="CC329" i="26"/>
  <c r="CC341" i="26"/>
  <c r="BL305" i="26"/>
  <c r="BP345" i="26"/>
  <c r="BP343" i="26"/>
  <c r="BP341" i="26"/>
  <c r="BP337" i="26"/>
  <c r="BP335" i="26"/>
  <c r="BP333" i="26"/>
  <c r="BP331" i="26"/>
  <c r="BP329" i="26"/>
  <c r="BP327" i="26"/>
  <c r="BP325" i="26"/>
  <c r="BP344" i="26"/>
  <c r="BP340" i="26"/>
  <c r="BP339" i="26"/>
  <c r="BP321" i="26"/>
  <c r="BP342" i="26"/>
  <c r="BP336" i="26"/>
  <c r="BP319" i="26"/>
  <c r="BP314" i="26"/>
  <c r="BP317" i="26"/>
  <c r="BP312" i="26"/>
  <c r="BP330" i="26"/>
  <c r="BP322" i="26"/>
  <c r="BP320" i="26"/>
  <c r="BP318" i="26"/>
  <c r="BP311" i="26"/>
  <c r="BP334" i="26"/>
  <c r="BP309" i="26"/>
  <c r="BP338" i="26"/>
  <c r="BP310" i="26"/>
  <c r="BP323" i="26"/>
  <c r="BP316" i="26"/>
  <c r="BP313" i="26"/>
  <c r="BP315" i="26"/>
  <c r="BP295" i="26"/>
  <c r="BP294" i="26"/>
  <c r="BP303" i="26" s="1"/>
  <c r="AQ275" i="26" a="1"/>
  <c r="AQ275" i="26" s="1"/>
  <c r="AG275" i="26"/>
  <c r="AL256" i="26"/>
  <c r="AV256" i="26" a="1"/>
  <c r="AV256" i="26" s="1"/>
  <c r="BF256" i="26" s="1"/>
  <c r="BR302" i="26"/>
  <c r="BR300" i="26"/>
  <c r="BR305" i="26"/>
  <c r="BZ294" i="26"/>
  <c r="BZ303" i="26" s="1"/>
  <c r="AQ234" i="26"/>
  <c r="AU256" i="26" a="1"/>
  <c r="AU256" i="26" s="1"/>
  <c r="BE256" i="26" s="1"/>
  <c r="AK256" i="26"/>
  <c r="BY306" i="26"/>
  <c r="BY301" i="26"/>
  <c r="BV329" i="26"/>
  <c r="AX221" i="26"/>
  <c r="AS221" i="26"/>
  <c r="AO221" i="26"/>
  <c r="BY323" i="26"/>
  <c r="AJ215" i="26"/>
  <c r="BS321" i="26"/>
  <c r="BS296" i="26"/>
  <c r="BY328" i="26"/>
  <c r="AL218" i="26"/>
  <c r="AR259" i="26" s="1" a="1"/>
  <c r="AR259" i="26" s="1"/>
  <c r="BW305" i="26"/>
  <c r="BW302" i="26"/>
  <c r="BW300" i="26"/>
  <c r="BY337" i="26"/>
  <c r="BY343" i="26"/>
  <c r="AY225" i="26"/>
  <c r="AQ225" i="26"/>
  <c r="BP332" i="26"/>
  <c r="BZ311" i="26"/>
  <c r="BZ317" i="26"/>
  <c r="BH153" i="26"/>
  <c r="BH197" i="26" s="1"/>
  <c r="AT238" i="26" s="1"/>
  <c r="AC153" i="26"/>
  <c r="BU278" i="26"/>
  <c r="BU341" i="26" s="1"/>
  <c r="CA333" i="26"/>
  <c r="BA267" i="26"/>
  <c r="BL132" i="26"/>
  <c r="BL176" i="26" s="1"/>
  <c r="M132" i="26"/>
  <c r="AS132" i="26"/>
  <c r="AS176" i="26" s="1"/>
  <c r="AM217" i="26" s="1"/>
  <c r="BK328" i="26"/>
  <c r="BK297" i="26"/>
  <c r="BY320" i="26"/>
  <c r="BN313" i="26"/>
  <c r="BN311" i="26"/>
  <c r="BN334" i="26"/>
  <c r="BN327" i="26"/>
  <c r="BN342" i="26"/>
  <c r="BL320" i="26"/>
  <c r="BM310" i="26"/>
  <c r="BM319" i="26"/>
  <c r="BM325" i="26"/>
  <c r="BM344" i="26"/>
  <c r="AI223" i="26"/>
  <c r="AP223" i="26"/>
  <c r="CB323" i="26"/>
  <c r="BO332" i="26"/>
  <c r="AG227" i="26"/>
  <c r="CB331" i="26"/>
  <c r="CB318" i="26"/>
  <c r="CB343" i="26"/>
  <c r="BM332" i="26"/>
  <c r="BY317" i="26"/>
  <c r="BO321" i="26"/>
  <c r="CA335" i="26"/>
  <c r="CA317" i="26"/>
  <c r="CA318" i="26"/>
  <c r="CA319" i="26"/>
  <c r="BL295" i="26"/>
  <c r="BL318" i="26"/>
  <c r="BL316" i="26"/>
  <c r="BL343" i="26"/>
  <c r="BL344" i="26"/>
  <c r="BY329" i="26"/>
  <c r="BK294" i="26"/>
  <c r="BK303" i="26" s="1"/>
  <c r="BK333" i="26"/>
  <c r="BK327" i="26"/>
  <c r="BK313" i="26"/>
  <c r="BM329" i="26"/>
  <c r="BV319" i="26"/>
  <c r="BV341" i="26"/>
  <c r="BV333" i="26"/>
  <c r="CC312" i="26"/>
  <c r="CC310" i="26"/>
  <c r="CC311" i="26"/>
  <c r="CC331" i="26"/>
  <c r="CC343" i="26"/>
  <c r="BW303" i="26"/>
  <c r="BW301" i="26"/>
  <c r="CB320" i="26"/>
  <c r="CC328" i="26"/>
  <c r="CC297" i="26"/>
  <c r="BR304" i="26"/>
  <c r="BR299" i="26"/>
  <c r="AK266" i="26"/>
  <c r="AU266" i="26" a="1"/>
  <c r="AU266" i="26" s="1"/>
  <c r="BE266" i="26" s="1"/>
  <c r="BZ335" i="26"/>
  <c r="BZ339" i="26"/>
  <c r="AU279" i="26" a="1"/>
  <c r="AU279" i="26" s="1"/>
  <c r="AK279" i="26"/>
  <c r="BT324" i="26"/>
  <c r="BV321" i="26"/>
  <c r="BV296" i="26"/>
  <c r="CB324" i="26"/>
  <c r="BM294" i="26"/>
  <c r="BM303" i="26" s="1"/>
  <c r="BM336" i="26"/>
  <c r="BM327" i="26"/>
  <c r="BM339" i="26"/>
  <c r="BY316" i="26"/>
  <c r="AL268" i="26"/>
  <c r="AV268" i="26" a="1"/>
  <c r="AV268" i="26" s="1"/>
  <c r="BF268" i="26" s="1"/>
  <c r="CB335" i="26"/>
  <c r="CB341" i="26"/>
  <c r="CB338" i="26"/>
  <c r="BL324" i="26"/>
  <c r="CA337" i="26"/>
  <c r="CA343" i="26"/>
  <c r="CA323" i="26"/>
  <c r="CA339" i="26"/>
  <c r="BL294" i="26"/>
  <c r="BL303" i="26" s="1"/>
  <c r="BL312" i="26"/>
  <c r="BL323" i="26"/>
  <c r="BL322" i="26"/>
  <c r="CC334" i="26"/>
  <c r="BY321" i="26"/>
  <c r="BZ316" i="26"/>
  <c r="BK316" i="26"/>
  <c r="BK334" i="26"/>
  <c r="BK315" i="26"/>
  <c r="BK318" i="26"/>
  <c r="BM320" i="26"/>
  <c r="BV313" i="26"/>
  <c r="BV314" i="26"/>
  <c r="BV335" i="26"/>
  <c r="CC295" i="26"/>
  <c r="CC317" i="26"/>
  <c r="CC316" i="26"/>
  <c r="CC335" i="26"/>
  <c r="BU319" i="26"/>
  <c r="BU313" i="26"/>
  <c r="BE260" i="26"/>
  <c r="AK275" i="26"/>
  <c r="AU275" i="26" a="1"/>
  <c r="AU275" i="26" s="1"/>
  <c r="BE275" i="26" s="1"/>
  <c r="AJ234" i="26"/>
  <c r="AL262" i="26"/>
  <c r="AV262" i="26" a="1"/>
  <c r="AV262" i="26" s="1"/>
  <c r="BZ324" i="26"/>
  <c r="AI215" i="26"/>
  <c r="AG256" i="26" s="1"/>
  <c r="BX297" i="26"/>
  <c r="BX328" i="26"/>
  <c r="BQ329" i="26"/>
  <c r="AS218" i="26"/>
  <c r="AO218" i="26"/>
  <c r="AQ259" i="26" a="1"/>
  <c r="AQ259" i="26" s="1"/>
  <c r="AG259" i="26"/>
  <c r="AX218" i="26"/>
  <c r="BP328" i="26"/>
  <c r="BP297" i="26"/>
  <c r="AG225" i="26"/>
  <c r="AJ266" i="26"/>
  <c r="AT266" i="26" a="1"/>
  <c r="AT266" i="26" s="1"/>
  <c r="CC324" i="26"/>
  <c r="BZ295" i="26"/>
  <c r="BZ337" i="26"/>
  <c r="BZ326" i="26"/>
  <c r="BQ295" i="26"/>
  <c r="BQ339" i="26"/>
  <c r="AV217" i="26"/>
  <c r="BO317" i="26"/>
  <c r="BO296" i="26"/>
  <c r="BM322" i="26"/>
  <c r="BU321" i="26"/>
  <c r="BU296" i="26"/>
  <c r="BN294" i="26"/>
  <c r="BN303" i="26" s="1"/>
  <c r="BN330" i="26"/>
  <c r="BN319" i="26"/>
  <c r="BN331" i="26"/>
  <c r="BU320" i="26"/>
  <c r="BN305" i="26"/>
  <c r="BN302" i="26"/>
  <c r="BZ328" i="26"/>
  <c r="BZ297" i="26"/>
  <c r="BM309" i="26"/>
  <c r="BM311" i="26"/>
  <c r="BM331" i="26"/>
  <c r="BM341" i="26"/>
  <c r="AX263" i="26" a="1"/>
  <c r="AX263" i="26" s="1"/>
  <c r="BH263" i="26" s="1"/>
  <c r="AN263" i="26"/>
  <c r="BR306" i="26"/>
  <c r="BR301" i="26"/>
  <c r="BS328" i="26"/>
  <c r="BS297" i="26"/>
  <c r="AJ223" i="26"/>
  <c r="BQ274" i="26"/>
  <c r="BQ335" i="26" s="1"/>
  <c r="BO324" i="26"/>
  <c r="AP227" i="26"/>
  <c r="BA227" i="26"/>
  <c r="AR227" i="26"/>
  <c r="AZ227" i="26"/>
  <c r="CB337" i="26"/>
  <c r="CB312" i="26"/>
  <c r="CB326" i="26"/>
  <c r="BX318" i="26"/>
  <c r="BU323" i="26"/>
  <c r="BS313" i="26"/>
  <c r="BS319" i="26"/>
  <c r="BS309" i="26"/>
  <c r="BS315" i="26"/>
  <c r="BS344" i="26"/>
  <c r="BS334" i="26"/>
  <c r="BS333" i="26"/>
  <c r="BS312" i="26"/>
  <c r="BS342" i="26"/>
  <c r="BS325" i="26"/>
  <c r="BS331" i="26"/>
  <c r="BS294" i="26"/>
  <c r="BS303" i="26" s="1"/>
  <c r="BS340" i="26"/>
  <c r="BS337" i="26"/>
  <c r="BS327" i="26"/>
  <c r="BS311" i="26"/>
  <c r="BS341" i="26"/>
  <c r="BS330" i="26"/>
  <c r="BS317" i="26"/>
  <c r="BS339" i="26"/>
  <c r="BS318" i="26"/>
  <c r="BS336" i="26"/>
  <c r="BS329" i="26"/>
  <c r="BS345" i="26"/>
  <c r="BS343" i="26"/>
  <c r="BS310" i="26"/>
  <c r="BS323" i="26"/>
  <c r="BS338" i="26"/>
  <c r="BS335" i="26"/>
  <c r="BS295" i="26"/>
  <c r="CB325" i="26"/>
  <c r="CA326" i="26"/>
  <c r="CA295" i="26"/>
  <c r="CA327" i="26"/>
  <c r="CA321" i="26"/>
  <c r="BL309" i="26"/>
  <c r="BL325" i="26"/>
  <c r="BL327" i="26"/>
  <c r="BL341" i="26"/>
  <c r="BK309" i="26"/>
  <c r="BK336" i="26"/>
  <c r="BK310" i="26"/>
  <c r="BK331" i="26"/>
  <c r="BZ322" i="26"/>
  <c r="BV295" i="26"/>
  <c r="BV338" i="26"/>
  <c r="BV339" i="26"/>
  <c r="BV337" i="26"/>
  <c r="CC336" i="26"/>
  <c r="CC319" i="26"/>
  <c r="CC313" i="26"/>
  <c r="CC337" i="26"/>
  <c r="BU334" i="26"/>
  <c r="BU333" i="26"/>
  <c r="BZ312" i="26"/>
  <c r="AT275" i="26" a="1"/>
  <c r="AT275" i="26" s="1"/>
  <c r="BD275" i="26" s="1"/>
  <c r="AJ275" i="26"/>
  <c r="BX329" i="26"/>
  <c r="AM221" i="26"/>
  <c r="AH262" i="26"/>
  <c r="AR262" i="26" a="1"/>
  <c r="AR262" i="26" s="1"/>
  <c r="BB262" i="26" s="1"/>
  <c r="BK320" i="26"/>
  <c r="BA269" i="26"/>
  <c r="BT322" i="26"/>
  <c r="AI259" i="26"/>
  <c r="AS259" i="26" a="1"/>
  <c r="AS259" i="26" s="1"/>
  <c r="AJ259" i="26"/>
  <c r="AT259" i="26" a="1"/>
  <c r="AT259" i="26" s="1"/>
  <c r="AY144" i="26"/>
  <c r="AY188" i="26" s="1"/>
  <c r="AJ144" i="26"/>
  <c r="AJ188" i="26" s="1"/>
  <c r="M144" i="26"/>
  <c r="N144" i="26"/>
  <c r="CB144" i="26"/>
  <c r="CB188" i="26" s="1"/>
  <c r="BC144" i="26"/>
  <c r="BC188" i="26" s="1"/>
  <c r="BN144" i="26"/>
  <c r="BN188" i="26" s="1"/>
  <c r="AW229" i="26" s="1"/>
  <c r="Q144" i="26"/>
  <c r="AP144" i="26"/>
  <c r="AP188" i="26" s="1"/>
  <c r="BQ144" i="26"/>
  <c r="BQ188" i="26" s="1"/>
  <c r="AR144" i="26"/>
  <c r="AR188" i="26" s="1"/>
  <c r="U144" i="26"/>
  <c r="V144" i="26"/>
  <c r="BU144" i="26"/>
  <c r="BU188" i="26" s="1"/>
  <c r="BV144" i="26"/>
  <c r="BV188" i="26" s="1"/>
  <c r="Y144" i="26"/>
  <c r="BF144" i="26"/>
  <c r="BF188" i="26" s="1"/>
  <c r="AS229" i="26" s="1"/>
  <c r="BY144" i="26"/>
  <c r="BY188" i="26" s="1"/>
  <c r="AZ144" i="26"/>
  <c r="AZ188" i="26" s="1"/>
  <c r="AC144" i="26"/>
  <c r="AD144" i="26"/>
  <c r="CC144" i="26"/>
  <c r="CC188" i="26" s="1"/>
  <c r="P144" i="26"/>
  <c r="CD144" i="26"/>
  <c r="CD188" i="26" s="1"/>
  <c r="AG144" i="26"/>
  <c r="AG188" i="26" s="1"/>
  <c r="BP144" i="26"/>
  <c r="BP188" i="26" s="1"/>
  <c r="AX229" i="26" s="1"/>
  <c r="AX144" i="26"/>
  <c r="AX188" i="26" s="1"/>
  <c r="CG144" i="26"/>
  <c r="CG188" i="26" s="1"/>
  <c r="BG229" i="26" s="1"/>
  <c r="BH144" i="26"/>
  <c r="BH188" i="26" s="1"/>
  <c r="AT229" i="26" s="1"/>
  <c r="AK144" i="26"/>
  <c r="AK188" i="26" s="1"/>
  <c r="AL144" i="26"/>
  <c r="AL188" i="26" s="1"/>
  <c r="O144" i="26"/>
  <c r="X144" i="26"/>
  <c r="AO144" i="26"/>
  <c r="AO188" i="26" s="1"/>
  <c r="AK229" i="26" s="1"/>
  <c r="BX144" i="26"/>
  <c r="BX188" i="26" s="1"/>
  <c r="S144" i="26"/>
  <c r="BR144" i="26"/>
  <c r="BR188" i="26" s="1"/>
  <c r="AS144" i="26"/>
  <c r="AS188" i="26" s="1"/>
  <c r="AT144" i="26"/>
  <c r="AT188" i="26" s="1"/>
  <c r="W144" i="26"/>
  <c r="AF144" i="26"/>
  <c r="AW144" i="26"/>
  <c r="AW188" i="26" s="1"/>
  <c r="AO229" i="26" s="1"/>
  <c r="CF144" i="26"/>
  <c r="CF188" i="26" s="1"/>
  <c r="AA144" i="26"/>
  <c r="BZ144" i="26"/>
  <c r="BZ188" i="26" s="1"/>
  <c r="BA144" i="26"/>
  <c r="BA188" i="26" s="1"/>
  <c r="BB144" i="26"/>
  <c r="BB188" i="26" s="1"/>
  <c r="AE144" i="26"/>
  <c r="AN144" i="26"/>
  <c r="AN188" i="26" s="1"/>
  <c r="BW144" i="26"/>
  <c r="BW188" i="26" s="1"/>
  <c r="BB229" i="26" s="1"/>
  <c r="R144" i="26"/>
  <c r="AI144" i="26"/>
  <c r="AI188" i="26" s="1"/>
  <c r="T144" i="26"/>
  <c r="CH144" i="26"/>
  <c r="CH188" i="26" s="1"/>
  <c r="BS144" i="26"/>
  <c r="BS188" i="26" s="1"/>
  <c r="AZ229" i="26" s="1"/>
  <c r="BL144" i="26"/>
  <c r="BL188" i="26" s="1"/>
  <c r="AV229" i="26" s="1"/>
  <c r="AM144" i="26"/>
  <c r="AM188" i="26" s="1"/>
  <c r="AJ229" i="26" s="1"/>
  <c r="AV144" i="26"/>
  <c r="AV188" i="26" s="1"/>
  <c r="CE144" i="26"/>
  <c r="CE188" i="26" s="1"/>
  <c r="BF229" i="26" s="1"/>
  <c r="Z144" i="26"/>
  <c r="AQ144" i="26"/>
  <c r="AQ188" i="26" s="1"/>
  <c r="AL229" i="26" s="1"/>
  <c r="AB144" i="26"/>
  <c r="CA144" i="26"/>
  <c r="CA188" i="26" s="1"/>
  <c r="BT144" i="26"/>
  <c r="BT188" i="26" s="1"/>
  <c r="AU144" i="26"/>
  <c r="AU188" i="26" s="1"/>
  <c r="BD144" i="26"/>
  <c r="BD188" i="26" s="1"/>
  <c r="AH144" i="26"/>
  <c r="AH188" i="26" s="1"/>
  <c r="AJ225" i="26"/>
  <c r="AO266" i="26"/>
  <c r="AY266" i="26" a="1"/>
  <c r="AY266" i="26" s="1"/>
  <c r="BZ331" i="26"/>
  <c r="BZ344" i="26"/>
  <c r="BZ330" i="26"/>
  <c r="BQ313" i="26"/>
  <c r="BQ311" i="26"/>
  <c r="BQ323" i="26"/>
  <c r="BN131" i="26"/>
  <c r="BN175" i="26" s="1"/>
  <c r="AW216" i="26" s="1"/>
  <c r="AO131" i="26"/>
  <c r="AO175" i="26" s="1"/>
  <c r="AQ131" i="26"/>
  <c r="AQ175" i="26" s="1"/>
  <c r="AL216" i="26" s="1"/>
  <c r="BP131" i="26"/>
  <c r="BP175" i="26" s="1"/>
  <c r="BA131" i="26"/>
  <c r="BA175" i="26" s="1"/>
  <c r="AQ216" i="26" s="1"/>
  <c r="O131" i="26"/>
  <c r="BE131" i="26"/>
  <c r="BE175" i="26" s="1"/>
  <c r="AY131" i="26"/>
  <c r="AY175" i="26" s="1"/>
  <c r="AP216" i="26" s="1"/>
  <c r="CA131" i="26"/>
  <c r="CA175" i="26" s="1"/>
  <c r="BD216" i="26" s="1"/>
  <c r="W131" i="26"/>
  <c r="BO131" i="26"/>
  <c r="BO175" i="26" s="1"/>
  <c r="AX216" i="26" s="1"/>
  <c r="AE131" i="26"/>
  <c r="AS131" i="26"/>
  <c r="AS175" i="26" s="1"/>
  <c r="AM216" i="26" s="1"/>
  <c r="N131" i="26"/>
  <c r="R131" i="26"/>
  <c r="AM131" i="26"/>
  <c r="AM175" i="26" s="1"/>
  <c r="P131" i="26"/>
  <c r="T131" i="26"/>
  <c r="V131" i="26"/>
  <c r="Z131" i="26"/>
  <c r="BC131" i="26"/>
  <c r="BC175" i="26" s="1"/>
  <c r="AR216" i="26" s="1"/>
  <c r="X131" i="26"/>
  <c r="Q131" i="26"/>
  <c r="AB131" i="26"/>
  <c r="AD131" i="26"/>
  <c r="AH131" i="26"/>
  <c r="AH175" i="26" s="1"/>
  <c r="M131" i="26"/>
  <c r="AF131" i="26"/>
  <c r="Y131" i="26"/>
  <c r="S131" i="26"/>
  <c r="BH131" i="26"/>
  <c r="BH175" i="26" s="1"/>
  <c r="AT216" i="26" s="1"/>
  <c r="AT131" i="26"/>
  <c r="AT175" i="26" s="1"/>
  <c r="AP131" i="26"/>
  <c r="AP175" i="26" s="1"/>
  <c r="U131" i="26"/>
  <c r="AN131" i="26"/>
  <c r="AN175" i="26" s="1"/>
  <c r="AG131" i="26"/>
  <c r="AG175" i="26" s="1"/>
  <c r="AA131" i="26"/>
  <c r="BL131" i="26"/>
  <c r="BL175" i="26" s="1"/>
  <c r="AV216" i="26" s="1"/>
  <c r="BF131" i="26"/>
  <c r="BF175" i="26" s="1"/>
  <c r="AC131" i="26"/>
  <c r="BN310" i="26"/>
  <c r="BN341" i="26"/>
  <c r="BN336" i="26"/>
  <c r="BN333" i="26"/>
  <c r="BM330" i="26"/>
  <c r="BM316" i="26"/>
  <c r="BM333" i="26"/>
  <c r="BM343" i="26"/>
  <c r="BU318" i="26"/>
  <c r="AT223" i="26"/>
  <c r="AI264" i="26"/>
  <c r="AS264" i="26" a="1"/>
  <c r="AS264" i="26" s="1"/>
  <c r="BS316" i="26"/>
  <c r="BK322" i="26"/>
  <c r="BD227" i="26"/>
  <c r="AK227" i="26"/>
  <c r="AH268" i="26" s="1"/>
  <c r="CB345" i="26"/>
  <c r="CB311" i="26"/>
  <c r="CB330" i="26"/>
  <c r="CC325" i="26"/>
  <c r="CC296" i="26"/>
  <c r="BX320" i="26"/>
  <c r="BM326" i="26"/>
  <c r="CB305" i="26"/>
  <c r="CB300" i="26"/>
  <c r="CA329" i="26"/>
  <c r="CA309" i="26"/>
  <c r="CA336" i="26"/>
  <c r="CA340" i="26"/>
  <c r="BL314" i="26"/>
  <c r="BL310" i="26"/>
  <c r="BL329" i="26"/>
  <c r="BL330" i="26"/>
  <c r="BQ326" i="26"/>
  <c r="BM324" i="26"/>
  <c r="AK277" i="26"/>
  <c r="AU277" i="26" a="1"/>
  <c r="AU277" i="26" s="1"/>
  <c r="BE277" i="26" s="1"/>
  <c r="BK314" i="26"/>
  <c r="BK343" i="26"/>
  <c r="BK319" i="26"/>
  <c r="BK335" i="26"/>
  <c r="BV294" i="26"/>
  <c r="BV303" i="26" s="1"/>
  <c r="BV316" i="26"/>
  <c r="BV343" i="26"/>
  <c r="BV340" i="26"/>
  <c r="CC315" i="26"/>
  <c r="CC309" i="26"/>
  <c r="CC318" i="26"/>
  <c r="CC340" i="26"/>
  <c r="BU295" i="26"/>
  <c r="BU336" i="26"/>
  <c r="BU335" i="26"/>
  <c r="BU343" i="26"/>
  <c r="CB316" i="26"/>
  <c r="BZ336" i="26"/>
  <c r="BQ331" i="26"/>
  <c r="BQ310" i="26"/>
  <c r="BQ341" i="26"/>
  <c r="BU328" i="26"/>
  <c r="CA325" i="26"/>
  <c r="CA296" i="26"/>
  <c r="AL296" i="26"/>
  <c r="AS217" i="26"/>
  <c r="BY318" i="26"/>
  <c r="BY312" i="26"/>
  <c r="BN324" i="26"/>
  <c r="BN316" i="26"/>
  <c r="BN318" i="26"/>
  <c r="BN323" i="26"/>
  <c r="BN335" i="26"/>
  <c r="BM334" i="26"/>
  <c r="BM323" i="26"/>
  <c r="BM335" i="26"/>
  <c r="AU263" i="26" a="1"/>
  <c r="AU263" i="26" s="1"/>
  <c r="AK263" i="26"/>
  <c r="AU264" i="26" a="1"/>
  <c r="AU264" i="26" s="1"/>
  <c r="BE264" i="26" s="1"/>
  <c r="AK264" i="26"/>
  <c r="AV223" i="26"/>
  <c r="BY319" i="26"/>
  <c r="BS326" i="26"/>
  <c r="AM268" i="26"/>
  <c r="AW268" i="26" a="1"/>
  <c r="AW268" i="26" s="1"/>
  <c r="AT227" i="26"/>
  <c r="CB295" i="26"/>
  <c r="CB327" i="26"/>
  <c r="CB310" i="26"/>
  <c r="CB336" i="26"/>
  <c r="CA297" i="26"/>
  <c r="CA328" i="26"/>
  <c r="CB317" i="26"/>
  <c r="CA330" i="26"/>
  <c r="CA311" i="26"/>
  <c r="CA341" i="26"/>
  <c r="CA342" i="26"/>
  <c r="BL317" i="26"/>
  <c r="BL313" i="26"/>
  <c r="BL345" i="26"/>
  <c r="BL334" i="26"/>
  <c r="BX332" i="26"/>
  <c r="BK317" i="26"/>
  <c r="BK311" i="26"/>
  <c r="BK340" i="26"/>
  <c r="BL297" i="26"/>
  <c r="BV311" i="26"/>
  <c r="BV334" i="26"/>
  <c r="BV330" i="26"/>
  <c r="CC321" i="26"/>
  <c r="CC338" i="26"/>
  <c r="CC323" i="26"/>
  <c r="CC342" i="26"/>
  <c r="BU317" i="26"/>
  <c r="BU310" i="26"/>
  <c r="BU337" i="26"/>
  <c r="BU345" i="26"/>
  <c r="BQ305" i="26"/>
  <c r="BK321" i="26"/>
  <c r="BK296" i="26"/>
  <c r="BQ316" i="26"/>
  <c r="BZ302" i="26"/>
  <c r="BZ300" i="26"/>
  <c r="BZ305" i="26"/>
  <c r="U129" i="26"/>
  <c r="W129" i="26"/>
  <c r="BO129" i="26"/>
  <c r="BO173" i="26" s="1"/>
  <c r="AX214" i="26" s="1"/>
  <c r="AR129" i="26"/>
  <c r="AR173" i="26" s="1"/>
  <c r="AL214" i="26" s="1"/>
  <c r="V129" i="26"/>
  <c r="AC129" i="26"/>
  <c r="AE129" i="26"/>
  <c r="P129" i="26"/>
  <c r="BW129" i="26"/>
  <c r="BW173" i="26" s="1"/>
  <c r="BB214" i="26" s="1"/>
  <c r="BR129" i="26"/>
  <c r="BR173" i="26" s="1"/>
  <c r="AD129" i="26"/>
  <c r="AK129" i="26"/>
  <c r="AK173" i="26" s="1"/>
  <c r="AI214" i="26" s="1"/>
  <c r="AU129" i="26"/>
  <c r="AU173" i="26" s="1"/>
  <c r="X129" i="26"/>
  <c r="Q129" i="26"/>
  <c r="BZ129" i="26"/>
  <c r="BZ173" i="26" s="1"/>
  <c r="AT129" i="26"/>
  <c r="AT173" i="26" s="1"/>
  <c r="AS129" i="26"/>
  <c r="AS173" i="26" s="1"/>
  <c r="BM129" i="26"/>
  <c r="BM173" i="26" s="1"/>
  <c r="AF129" i="26"/>
  <c r="Y129" i="26"/>
  <c r="R129" i="26"/>
  <c r="S129" i="26"/>
  <c r="BL129" i="26"/>
  <c r="BL173" i="26" s="1"/>
  <c r="BK129" i="26"/>
  <c r="BK173" i="26" s="1"/>
  <c r="AN129" i="26"/>
  <c r="AN173" i="26" s="1"/>
  <c r="AJ214" i="26" s="1"/>
  <c r="Z129" i="26"/>
  <c r="AA129" i="26"/>
  <c r="CB129" i="26"/>
  <c r="CB173" i="26" s="1"/>
  <c r="CA129" i="26"/>
  <c r="CA173" i="26" s="1"/>
  <c r="BD214" i="26" s="1"/>
  <c r="AV129" i="26"/>
  <c r="AV173" i="26" s="1"/>
  <c r="AO129" i="26"/>
  <c r="AO173" i="26" s="1"/>
  <c r="AK214" i="26" s="1"/>
  <c r="BP129" i="26"/>
  <c r="BP173" i="26" s="1"/>
  <c r="T129" i="26"/>
  <c r="BQ129" i="26"/>
  <c r="BQ173" i="26" s="1"/>
  <c r="BD130" i="26"/>
  <c r="BD174" i="26" s="1"/>
  <c r="AR215" i="26" s="1"/>
  <c r="AW129" i="26"/>
  <c r="AW173" i="26" s="1"/>
  <c r="AO214" i="26" s="1"/>
  <c r="AB129" i="26"/>
  <c r="BY129" i="26"/>
  <c r="BY173" i="26" s="1"/>
  <c r="BC214" i="26" s="1"/>
  <c r="M129" i="26"/>
  <c r="O129" i="26"/>
  <c r="BN129" i="26"/>
  <c r="BN173" i="26" s="1"/>
  <c r="BE129" i="26"/>
  <c r="BE173" i="26" s="1"/>
  <c r="AS214" i="26" s="1"/>
  <c r="AJ129" i="26"/>
  <c r="AJ173" i="26" s="1"/>
  <c r="AH214" i="26" s="1"/>
  <c r="N129" i="26"/>
  <c r="AP221" i="26"/>
  <c r="BM328" i="26"/>
  <c r="BM297" i="26"/>
  <c r="AX266" i="26" a="1"/>
  <c r="AX266" i="26" s="1"/>
  <c r="AN266" i="26"/>
  <c r="BZ342" i="26"/>
  <c r="BZ315" i="26"/>
  <c r="BZ341" i="26"/>
  <c r="BQ333" i="26"/>
  <c r="BQ315" i="26"/>
  <c r="BQ343" i="26"/>
  <c r="AU280" i="26" a="1"/>
  <c r="AU280" i="26" s="1"/>
  <c r="AK280" i="26"/>
  <c r="AK297" i="26" s="1"/>
  <c r="BY331" i="26"/>
  <c r="AU265" i="26" a="1"/>
  <c r="AU265" i="26" s="1"/>
  <c r="BE265" i="26" s="1"/>
  <c r="AK265" i="26"/>
  <c r="AX217" i="26"/>
  <c r="CB328" i="26"/>
  <c r="CB297" i="26"/>
  <c r="CB302" i="26" s="1"/>
  <c r="BU325" i="26"/>
  <c r="BN339" i="26"/>
  <c r="BN312" i="26"/>
  <c r="BN345" i="26"/>
  <c r="BN337" i="26"/>
  <c r="BP305" i="26"/>
  <c r="BP302" i="26"/>
  <c r="BP300" i="26"/>
  <c r="CB332" i="26"/>
  <c r="BP324" i="26"/>
  <c r="BM312" i="26"/>
  <c r="BM338" i="26"/>
  <c r="BM337" i="26"/>
  <c r="BU324" i="26"/>
  <c r="BK324" i="26"/>
  <c r="BZ313" i="26"/>
  <c r="BO328" i="26"/>
  <c r="BO297" i="26"/>
  <c r="BV320" i="26"/>
  <c r="BC227" i="26"/>
  <c r="AN268" i="26" s="1"/>
  <c r="AK268" i="26"/>
  <c r="AU268" i="26" a="1"/>
  <c r="AU268" i="26" s="1"/>
  <c r="BE268" i="26" s="1"/>
  <c r="CB321" i="26"/>
  <c r="CB314" i="26"/>
  <c r="CB315" i="26"/>
  <c r="CB340" i="26"/>
  <c r="BQ318" i="26"/>
  <c r="AI305" i="26"/>
  <c r="CA310" i="26"/>
  <c r="CA312" i="26"/>
  <c r="CA331" i="26"/>
  <c r="CA344" i="26"/>
  <c r="BL335" i="26"/>
  <c r="BL319" i="26"/>
  <c r="BL315" i="26"/>
  <c r="BL336" i="26"/>
  <c r="BZ325" i="26"/>
  <c r="BK323" i="26"/>
  <c r="BK295" i="26"/>
  <c r="BK329" i="26"/>
  <c r="BK341" i="26"/>
  <c r="BL328" i="26"/>
  <c r="BV317" i="26"/>
  <c r="BV336" i="26"/>
  <c r="BV323" i="26"/>
  <c r="BV342" i="26"/>
  <c r="CC294" i="26"/>
  <c r="CC303" i="26" s="1"/>
  <c r="CC314" i="26"/>
  <c r="CC320" i="26"/>
  <c r="CC344" i="26"/>
  <c r="BU309" i="26"/>
  <c r="BU330" i="26"/>
  <c r="BU338" i="26"/>
  <c r="BR324" i="26"/>
  <c r="BW304" i="26"/>
  <c r="BW299" i="26"/>
  <c r="BQ321" i="26"/>
  <c r="BA264" i="26" l="1"/>
  <c r="AG216" i="26"/>
  <c r="AK306" i="26"/>
  <c r="CB304" i="26"/>
  <c r="CB299" i="26"/>
  <c r="CA305" i="26"/>
  <c r="CA302" i="26"/>
  <c r="CA300" i="26"/>
  <c r="BG268" i="26"/>
  <c r="BE263" i="26"/>
  <c r="BC264" i="26"/>
  <c r="AV270" i="26" a="1"/>
  <c r="AV270" i="26" s="1"/>
  <c r="BF270" i="26" s="1"/>
  <c r="AL270" i="26"/>
  <c r="BD259" i="26"/>
  <c r="BV299" i="26"/>
  <c r="BV304" i="26"/>
  <c r="AH264" i="26"/>
  <c r="AR264" i="26" a="1"/>
  <c r="AR264" i="26" s="1"/>
  <c r="BB264" i="26" s="1"/>
  <c r="BO305" i="26"/>
  <c r="BX306" i="26"/>
  <c r="BX301" i="26"/>
  <c r="BQ342" i="26"/>
  <c r="BU316" i="26"/>
  <c r="AH259" i="26"/>
  <c r="BU312" i="26"/>
  <c r="AG305" i="26"/>
  <c r="AH305" i="26"/>
  <c r="BH262" i="26"/>
  <c r="BU327" i="26"/>
  <c r="BX299" i="26"/>
  <c r="BX304" i="26"/>
  <c r="AN214" i="26"/>
  <c r="BU304" i="26"/>
  <c r="BD229" i="26"/>
  <c r="AI262" i="26"/>
  <c r="AS262" i="26" a="1"/>
  <c r="AS262" i="26" s="1"/>
  <c r="BC262" i="26" s="1"/>
  <c r="BS301" i="26"/>
  <c r="BS306" i="26"/>
  <c r="BZ304" i="26"/>
  <c r="BZ299" i="26"/>
  <c r="CC304" i="26"/>
  <c r="CC299" i="26"/>
  <c r="BQ336" i="26"/>
  <c r="BU315" i="26"/>
  <c r="BQ340" i="26"/>
  <c r="AM266" i="26"/>
  <c r="AW266" i="26" a="1"/>
  <c r="AW266" i="26" s="1"/>
  <c r="BG266" i="26" s="1"/>
  <c r="BS305" i="26"/>
  <c r="BS302" i="26"/>
  <c r="BS300" i="26"/>
  <c r="BP299" i="26"/>
  <c r="BP304" i="26"/>
  <c r="BM302" i="26"/>
  <c r="BM305" i="26"/>
  <c r="BM300" i="26"/>
  <c r="BX302" i="26"/>
  <c r="BU322" i="26"/>
  <c r="AQ255" i="26" a="1"/>
  <c r="AQ255" i="26" s="1"/>
  <c r="BA255" i="26" s="1"/>
  <c r="AG255" i="26"/>
  <c r="BL306" i="26"/>
  <c r="BL301" i="26"/>
  <c r="AY214" i="26"/>
  <c r="CA306" i="26"/>
  <c r="CA301" i="26"/>
  <c r="AK216" i="26"/>
  <c r="BI266" i="26"/>
  <c r="AQ229" i="26"/>
  <c r="AM229" i="26"/>
  <c r="AI229" i="26"/>
  <c r="BE229" i="26"/>
  <c r="BA229" i="26"/>
  <c r="AR229" i="26"/>
  <c r="BC259" i="26"/>
  <c r="BQ332" i="26"/>
  <c r="AL258" i="26"/>
  <c r="AV258" i="26" a="1"/>
  <c r="AV258" i="26" s="1"/>
  <c r="BF258" i="26" s="1"/>
  <c r="BA259" i="26"/>
  <c r="BQ314" i="26"/>
  <c r="BQ317" i="26"/>
  <c r="CC306" i="26"/>
  <c r="CC301" i="26"/>
  <c r="AJ264" i="26"/>
  <c r="AT264" i="26" a="1"/>
  <c r="AT264" i="26" s="1"/>
  <c r="BD264" i="26" s="1"/>
  <c r="BQ334" i="26"/>
  <c r="AR268" i="26" a="1"/>
  <c r="AR268" i="26" s="1"/>
  <c r="BB268" i="26" s="1"/>
  <c r="AQ256" i="26" a="1"/>
  <c r="AQ256" i="26" s="1"/>
  <c r="BA256" i="26" s="1"/>
  <c r="BN301" i="26"/>
  <c r="BN306" i="26"/>
  <c r="BQ320" i="26"/>
  <c r="BZ306" i="26"/>
  <c r="BZ301" i="26"/>
  <c r="BQ344" i="26"/>
  <c r="BD266" i="26"/>
  <c r="BF262" i="26"/>
  <c r="BU339" i="26"/>
  <c r="AX268" i="26" a="1"/>
  <c r="AX268" i="26" s="1"/>
  <c r="BH268" i="26" s="1"/>
  <c r="BV305" i="26"/>
  <c r="BV300" i="26"/>
  <c r="BV302" i="26"/>
  <c r="BQ294" i="26"/>
  <c r="BQ309" i="26"/>
  <c r="AH256" i="26"/>
  <c r="AR256" i="26" a="1"/>
  <c r="AR256" i="26" s="1"/>
  <c r="BL302" i="26"/>
  <c r="BM299" i="26"/>
  <c r="BQ338" i="26"/>
  <c r="BU340" i="26"/>
  <c r="AW262" i="26" a="1"/>
  <c r="AW262" i="26" s="1"/>
  <c r="AM262" i="26"/>
  <c r="BV301" i="26"/>
  <c r="BV306" i="26"/>
  <c r="BK305" i="26"/>
  <c r="BK302" i="26"/>
  <c r="BK300" i="26"/>
  <c r="BE280" i="26"/>
  <c r="BH266" i="26"/>
  <c r="AH255" i="26"/>
  <c r="AR255" i="26" a="1"/>
  <c r="AR255" i="26" s="1"/>
  <c r="AM214" i="26"/>
  <c r="AL264" i="26"/>
  <c r="AV264" i="26" a="1"/>
  <c r="AV264" i="26" s="1"/>
  <c r="BF264" i="26" s="1"/>
  <c r="AL305" i="26"/>
  <c r="AJ216" i="26"/>
  <c r="AJ257" i="26"/>
  <c r="AT257" i="26" a="1"/>
  <c r="AT257" i="26" s="1"/>
  <c r="AR266" i="26" a="1"/>
  <c r="AR266" i="26" s="1"/>
  <c r="BB266" i="26" s="1"/>
  <c r="AH266" i="26"/>
  <c r="AH229" i="26"/>
  <c r="CA304" i="26"/>
  <c r="CA299" i="26"/>
  <c r="AK259" i="26"/>
  <c r="AU259" i="26" a="1"/>
  <c r="AU259" i="26" s="1"/>
  <c r="BL304" i="26"/>
  <c r="BL299" i="26"/>
  <c r="BQ312" i="26"/>
  <c r="BL300" i="26"/>
  <c r="BU331" i="26"/>
  <c r="BN299" i="26"/>
  <c r="BQ330" i="26"/>
  <c r="BU314" i="26"/>
  <c r="BQ345" i="26"/>
  <c r="AV266" i="26" a="1"/>
  <c r="AV266" i="26" s="1"/>
  <c r="BF266" i="26" s="1"/>
  <c r="AL266" i="26"/>
  <c r="AL259" i="26"/>
  <c r="AV259" i="26" a="1"/>
  <c r="AV259" i="26" s="1"/>
  <c r="BF259" i="26" s="1"/>
  <c r="AK258" i="26"/>
  <c r="AU258" i="26" a="1"/>
  <c r="AU258" i="26" s="1"/>
  <c r="BK304" i="26"/>
  <c r="BK299" i="26"/>
  <c r="CB306" i="26"/>
  <c r="CB301" i="26"/>
  <c r="BM301" i="26"/>
  <c r="BM306" i="26"/>
  <c r="AV214" i="26"/>
  <c r="AX255" i="26" a="1"/>
  <c r="AX255" i="26" s="1"/>
  <c r="AN255" i="26"/>
  <c r="AS216" i="26"/>
  <c r="AT268" i="26" a="1"/>
  <c r="AT268" i="26" s="1"/>
  <c r="AJ268" i="26"/>
  <c r="AN296" i="26"/>
  <c r="BN300" i="26"/>
  <c r="BU305" i="26"/>
  <c r="BQ327" i="26"/>
  <c r="AG266" i="26"/>
  <c r="AQ266" i="26" a="1"/>
  <c r="AQ266" i="26" s="1"/>
  <c r="BA266" i="26" s="1"/>
  <c r="BQ322" i="26"/>
  <c r="AR275" i="26" a="1"/>
  <c r="AR275" i="26" s="1"/>
  <c r="AH275" i="26"/>
  <c r="BQ337" i="26"/>
  <c r="BQ324" i="26"/>
  <c r="BU294" i="26"/>
  <c r="BU303" i="26" s="1"/>
  <c r="BU326" i="26"/>
  <c r="BQ325" i="26"/>
  <c r="BT306" i="26"/>
  <c r="BT301" i="26"/>
  <c r="AL257" i="26"/>
  <c r="AV257" i="26" a="1"/>
  <c r="AV257" i="26" s="1"/>
  <c r="BF257" i="26" s="1"/>
  <c r="AX270" i="26" a="1"/>
  <c r="AX270" i="26" s="1"/>
  <c r="AN270" i="26"/>
  <c r="AN324" i="26" s="1"/>
  <c r="BC229" i="26"/>
  <c r="AY229" i="26"/>
  <c r="BQ304" i="26"/>
  <c r="BP306" i="26"/>
  <c r="BP301" i="26"/>
  <c r="BU332" i="26"/>
  <c r="BU329" i="26"/>
  <c r="BU297" i="26"/>
  <c r="AU262" i="26" a="1"/>
  <c r="AU262" i="26" s="1"/>
  <c r="AK262" i="26"/>
  <c r="BU342" i="26"/>
  <c r="BO322" i="26"/>
  <c r="BO345" i="26"/>
  <c r="BO294" i="26"/>
  <c r="BO303" i="26" s="1"/>
  <c r="BO334" i="26"/>
  <c r="BO329" i="26"/>
  <c r="BO341" i="26"/>
  <c r="BO327" i="26"/>
  <c r="BO336" i="26"/>
  <c r="BO295" i="26"/>
  <c r="BO342" i="26"/>
  <c r="BO309" i="26"/>
  <c r="BO335" i="26"/>
  <c r="BO315" i="26"/>
  <c r="BO326" i="26"/>
  <c r="BO340" i="26"/>
  <c r="BO338" i="26"/>
  <c r="BO325" i="26"/>
  <c r="BO314" i="26"/>
  <c r="BO331" i="26"/>
  <c r="BO339" i="26"/>
  <c r="BO343" i="26"/>
  <c r="BO337" i="26"/>
  <c r="BO312" i="26"/>
  <c r="BO316" i="26"/>
  <c r="BO330" i="26"/>
  <c r="BO310" i="26"/>
  <c r="BO311" i="26"/>
  <c r="BO313" i="26"/>
  <c r="BO319" i="26"/>
  <c r="BO344" i="26"/>
  <c r="BO333" i="26"/>
  <c r="BO323" i="26"/>
  <c r="BO320" i="26"/>
  <c r="BO306" i="26"/>
  <c r="BO301" i="26"/>
  <c r="AW214" i="26"/>
  <c r="AJ262" i="26"/>
  <c r="AT262" i="26" a="1"/>
  <c r="AT262" i="26" s="1"/>
  <c r="BD262" i="26" s="1"/>
  <c r="AK296" i="26"/>
  <c r="CC302" i="26"/>
  <c r="CC305" i="26"/>
  <c r="CC300" i="26"/>
  <c r="AN229" i="26"/>
  <c r="AR270" i="26" a="1"/>
  <c r="AR270" i="26" s="1"/>
  <c r="AH270" i="26"/>
  <c r="AG229" i="26"/>
  <c r="AU270" i="26" a="1"/>
  <c r="AU270" i="26" s="1"/>
  <c r="AK270" i="26"/>
  <c r="AP229" i="26"/>
  <c r="BS304" i="26"/>
  <c r="BS299" i="26"/>
  <c r="BQ328" i="26"/>
  <c r="BQ297" i="26"/>
  <c r="BE279" i="26"/>
  <c r="BU344" i="26"/>
  <c r="AQ268" i="26" a="1"/>
  <c r="AQ268" i="26" s="1"/>
  <c r="AG268" i="26"/>
  <c r="BK306" i="26"/>
  <c r="BK301" i="26"/>
  <c r="BA275" i="26"/>
  <c r="BU311" i="26"/>
  <c r="BQ319" i="26"/>
  <c r="BE281" i="26"/>
  <c r="BT304" i="26"/>
  <c r="BT299" i="26"/>
  <c r="AI266" i="26"/>
  <c r="AS266" i="26" a="1"/>
  <c r="AS266" i="26" s="1"/>
  <c r="BC266" i="26" s="1"/>
  <c r="AJ313" i="26" l="1"/>
  <c r="AJ270" i="26"/>
  <c r="AJ317" i="26" s="1"/>
  <c r="AT270" i="26" a="1"/>
  <c r="AT270" i="26" s="1"/>
  <c r="BD268" i="26"/>
  <c r="AL320" i="26"/>
  <c r="AM321" i="26"/>
  <c r="AM314" i="26"/>
  <c r="AM317" i="26"/>
  <c r="AM316" i="26"/>
  <c r="AM313" i="26"/>
  <c r="AM318" i="26"/>
  <c r="AM295" i="26"/>
  <c r="AI270" i="26"/>
  <c r="AS270" i="26" a="1"/>
  <c r="AS270" i="26" s="1"/>
  <c r="BC270" i="26" s="1"/>
  <c r="BA268" i="26"/>
  <c r="AM320" i="26"/>
  <c r="BU299" i="26"/>
  <c r="BE270" i="26"/>
  <c r="AK305" i="26"/>
  <c r="BO304" i="26"/>
  <c r="BO299" i="26"/>
  <c r="AL311" i="26"/>
  <c r="BU300" i="26"/>
  <c r="AK257" i="26"/>
  <c r="AU257" i="26" a="1"/>
  <c r="AU257" i="26" s="1"/>
  <c r="BE257" i="26" s="1"/>
  <c r="BG262" i="26"/>
  <c r="AJ318" i="26"/>
  <c r="AH295" i="26"/>
  <c r="AY270" i="26" a="1"/>
  <c r="AY270" i="26" s="1"/>
  <c r="AO270" i="26"/>
  <c r="BH270" i="26"/>
  <c r="AJ322" i="26"/>
  <c r="BQ303" i="26"/>
  <c r="BQ300" i="26"/>
  <c r="AK324" i="26"/>
  <c r="AQ270" i="26" a="1"/>
  <c r="AQ270" i="26" s="1"/>
  <c r="AG270" i="26"/>
  <c r="AG324" i="26" s="1"/>
  <c r="BQ299" i="26"/>
  <c r="AH320" i="26"/>
  <c r="BB259" i="26"/>
  <c r="BQ306" i="26"/>
  <c r="BQ301" i="26"/>
  <c r="BQ302" i="26"/>
  <c r="AN321" i="26"/>
  <c r="AN310" i="26"/>
  <c r="AN314" i="26"/>
  <c r="AN309" i="26"/>
  <c r="AN313" i="26"/>
  <c r="AN319" i="26"/>
  <c r="AN318" i="26"/>
  <c r="AN312" i="26"/>
  <c r="AN295" i="26"/>
  <c r="AN311" i="26"/>
  <c r="AN294" i="26"/>
  <c r="AN323" i="26"/>
  <c r="BO300" i="26"/>
  <c r="AN322" i="26"/>
  <c r="AH257" i="26"/>
  <c r="AH311" i="26" s="1"/>
  <c r="AR257" i="26" a="1"/>
  <c r="AR257" i="26" s="1"/>
  <c r="AJ316" i="26"/>
  <c r="BE262" i="26"/>
  <c r="AW270" i="26" a="1"/>
  <c r="AW270" i="26" s="1"/>
  <c r="AM270" i="26"/>
  <c r="AM324" i="26" s="1"/>
  <c r="BB275" i="26"/>
  <c r="BH255" i="26"/>
  <c r="BE258" i="26"/>
  <c r="BE259" i="26"/>
  <c r="BD257" i="26"/>
  <c r="AI255" i="26"/>
  <c r="AI316" i="26" s="1"/>
  <c r="AS255" i="26" a="1"/>
  <c r="AS255" i="26" s="1"/>
  <c r="BB256" i="26"/>
  <c r="BO302" i="26"/>
  <c r="AL324" i="26"/>
  <c r="AN305" i="26"/>
  <c r="AN302" i="26"/>
  <c r="AK316" i="26"/>
  <c r="BU302" i="26"/>
  <c r="BB270" i="26"/>
  <c r="AI320" i="26"/>
  <c r="BU301" i="26"/>
  <c r="BU306" i="26"/>
  <c r="AN317" i="26"/>
  <c r="AV255" i="26" a="1"/>
  <c r="AV255" i="26" s="1"/>
  <c r="BF255" i="26" s="1"/>
  <c r="AL255" i="26"/>
  <c r="AK312" i="26"/>
  <c r="AK313" i="26"/>
  <c r="AJ311" i="26"/>
  <c r="AJ314" i="26"/>
  <c r="AJ323" i="26"/>
  <c r="AJ312" i="26"/>
  <c r="AJ321" i="26"/>
  <c r="BB255" i="26"/>
  <c r="AN320" i="26"/>
  <c r="AN316" i="26"/>
  <c r="AH322" i="26"/>
  <c r="AG294" i="26" l="1"/>
  <c r="AG323" i="26"/>
  <c r="AG317" i="26"/>
  <c r="AG310" i="26"/>
  <c r="AG295" i="26"/>
  <c r="AG313" i="26"/>
  <c r="BI270" i="26"/>
  <c r="AG319" i="26"/>
  <c r="AH321" i="26"/>
  <c r="AH312" i="26"/>
  <c r="AG309" i="26"/>
  <c r="AI324" i="26"/>
  <c r="AM309" i="26"/>
  <c r="BA270" i="26"/>
  <c r="AH323" i="26"/>
  <c r="AJ310" i="26"/>
  <c r="AH310" i="26"/>
  <c r="AJ309" i="26"/>
  <c r="AL309" i="26"/>
  <c r="AL317" i="26"/>
  <c r="AL294" i="26"/>
  <c r="AL319" i="26"/>
  <c r="AL295" i="26"/>
  <c r="AL323" i="26"/>
  <c r="AL314" i="26"/>
  <c r="AL321" i="26"/>
  <c r="AL322" i="26"/>
  <c r="AL316" i="26"/>
  <c r="AL310" i="26"/>
  <c r="AH318" i="26"/>
  <c r="AH294" i="26"/>
  <c r="AH299" i="26" s="1"/>
  <c r="AG322" i="26"/>
  <c r="AG314" i="26"/>
  <c r="AK311" i="26"/>
  <c r="AK314" i="26"/>
  <c r="AK309" i="26"/>
  <c r="AK322" i="26"/>
  <c r="AK310" i="26"/>
  <c r="AK318" i="26"/>
  <c r="AK317" i="26"/>
  <c r="AK320" i="26"/>
  <c r="AK319" i="26"/>
  <c r="AK295" i="26"/>
  <c r="AK294" i="26"/>
  <c r="AK323" i="26"/>
  <c r="AK321" i="26"/>
  <c r="AM311" i="26"/>
  <c r="AM323" i="26"/>
  <c r="AG316" i="26"/>
  <c r="AN303" i="26"/>
  <c r="AN301" i="26"/>
  <c r="AO324" i="26"/>
  <c r="AO318" i="26"/>
  <c r="AO314" i="26"/>
  <c r="AO313" i="26"/>
  <c r="AO309" i="26"/>
  <c r="AO316" i="26"/>
  <c r="AO295" i="26"/>
  <c r="AO322" i="26"/>
  <c r="AO294" i="26"/>
  <c r="AO321" i="26"/>
  <c r="AO317" i="26"/>
  <c r="AO319" i="26"/>
  <c r="AO312" i="26"/>
  <c r="AO320" i="26"/>
  <c r="AO311" i="26"/>
  <c r="AO323" i="26"/>
  <c r="AO310" i="26"/>
  <c r="AH317" i="26"/>
  <c r="AJ294" i="26"/>
  <c r="AH324" i="26"/>
  <c r="BC255" i="26"/>
  <c r="BG270" i="26"/>
  <c r="AL318" i="26"/>
  <c r="AH319" i="26"/>
  <c r="AM322" i="26"/>
  <c r="AG311" i="26"/>
  <c r="AM294" i="26"/>
  <c r="AM312" i="26"/>
  <c r="AG320" i="26"/>
  <c r="AN304" i="26"/>
  <c r="AN299" i="26"/>
  <c r="AN300" i="26"/>
  <c r="AI322" i="26"/>
  <c r="AI323" i="26"/>
  <c r="AI311" i="26"/>
  <c r="AI317" i="26"/>
  <c r="AI314" i="26"/>
  <c r="AI309" i="26"/>
  <c r="AI319" i="26"/>
  <c r="AI294" i="26"/>
  <c r="AI312" i="26"/>
  <c r="AI295" i="26"/>
  <c r="AI321" i="26"/>
  <c r="AI310" i="26"/>
  <c r="AI318" i="26"/>
  <c r="AI313" i="26"/>
  <c r="AH316" i="26"/>
  <c r="AH309" i="26"/>
  <c r="AG321" i="26"/>
  <c r="AG312" i="26"/>
  <c r="AG318" i="26"/>
  <c r="AM304" i="26"/>
  <c r="AM299" i="26"/>
  <c r="BD270" i="26"/>
  <c r="AH304" i="26"/>
  <c r="AJ324" i="26"/>
  <c r="AJ320" i="26"/>
  <c r="AJ295" i="26"/>
  <c r="AJ319" i="26"/>
  <c r="BB257" i="26"/>
  <c r="AH314" i="26"/>
  <c r="AL312" i="26"/>
  <c r="AL313" i="26"/>
  <c r="AM310" i="26"/>
  <c r="AM319" i="26"/>
  <c r="AH313" i="26"/>
  <c r="AL299" i="26" l="1"/>
  <c r="AL304" i="26"/>
  <c r="AG304" i="26"/>
  <c r="AG299" i="26"/>
  <c r="AI303" i="26"/>
  <c r="AI301" i="26"/>
  <c r="AI300" i="26"/>
  <c r="AI302" i="26"/>
  <c r="AK299" i="26"/>
  <c r="AK304" i="26"/>
  <c r="AH303" i="26"/>
  <c r="AH301" i="26"/>
  <c r="AH302" i="26"/>
  <c r="AH300" i="26"/>
  <c r="AL303" i="26"/>
  <c r="AL301" i="26"/>
  <c r="AL300" i="26"/>
  <c r="AL302" i="26"/>
  <c r="AO303" i="26"/>
  <c r="AO301" i="26"/>
  <c r="AO302" i="26"/>
  <c r="AO300" i="26"/>
  <c r="AO304" i="26"/>
  <c r="AO299" i="26"/>
  <c r="AK303" i="26"/>
  <c r="AK301" i="26"/>
  <c r="AK302" i="26"/>
  <c r="AK300" i="26"/>
  <c r="AG303" i="26"/>
  <c r="AG301" i="26"/>
  <c r="AG302" i="26"/>
  <c r="AG300" i="26"/>
  <c r="AI304" i="26"/>
  <c r="AI299" i="26"/>
  <c r="AJ304" i="26"/>
  <c r="AJ299" i="26"/>
  <c r="AM301" i="26"/>
  <c r="AM303" i="26"/>
  <c r="AM302" i="26"/>
  <c r="AM300" i="26"/>
  <c r="AJ303" i="26"/>
  <c r="AJ301" i="26"/>
  <c r="AJ300" i="26"/>
  <c r="AJ302" i="26"/>
  <c r="AP172" i="15" l="1"/>
  <c r="P210" i="15" l="1"/>
  <c r="O210" i="15"/>
  <c r="N210" i="15"/>
  <c r="N218" i="15" s="1"/>
  <c r="A173" i="15"/>
  <c r="A197" i="15" s="1"/>
  <c r="A233" i="15" s="1"/>
  <c r="A259" i="15" s="1"/>
  <c r="A285" i="15" s="1"/>
  <c r="A311" i="15" s="1"/>
  <c r="A174" i="15"/>
  <c r="A198" i="15" s="1"/>
  <c r="A234" i="15" s="1"/>
  <c r="A260" i="15" s="1"/>
  <c r="A286" i="15" s="1"/>
  <c r="A312" i="15" s="1"/>
  <c r="AP129" i="15"/>
  <c r="AP130" i="15"/>
  <c r="AP131" i="15"/>
  <c r="AP132" i="15"/>
  <c r="AP133" i="15"/>
  <c r="AP134" i="15"/>
  <c r="AP135" i="15"/>
  <c r="AP136" i="15"/>
  <c r="AP137" i="15"/>
  <c r="AP138" i="15"/>
  <c r="AP139" i="15"/>
  <c r="AP140" i="15"/>
  <c r="AP143" i="15"/>
  <c r="AP144" i="15"/>
  <c r="AP145" i="15"/>
  <c r="AP146" i="15"/>
  <c r="AP147" i="15"/>
  <c r="AP149" i="15"/>
  <c r="AP173" i="15" s="1"/>
  <c r="AP197" i="15" s="1"/>
  <c r="AP150" i="15"/>
  <c r="AP174" i="15" s="1"/>
  <c r="AP198" i="15" s="1"/>
  <c r="N233" i="15" l="1"/>
  <c r="N234" i="15"/>
  <c r="P233" i="15"/>
  <c r="O234" i="15"/>
  <c r="P218" i="15"/>
  <c r="P234" i="15"/>
  <c r="O218" i="15"/>
  <c r="O233" i="15"/>
  <c r="F285" i="15" s="1"/>
  <c r="AB285" i="15" s="1"/>
  <c r="AP170" i="15" l="1"/>
  <c r="AP168" i="15"/>
  <c r="AP167" i="15"/>
  <c r="AP164" i="15"/>
  <c r="AP158" i="15"/>
  <c r="AP157" i="15"/>
  <c r="AP156" i="15"/>
  <c r="AP155" i="15"/>
  <c r="AE264" i="15"/>
  <c r="AE290" i="15" s="1"/>
  <c r="AP153" i="15"/>
  <c r="AP159" i="15"/>
  <c r="AP160" i="15"/>
  <c r="AP161" i="15"/>
  <c r="AP162" i="15"/>
  <c r="AP163" i="15"/>
  <c r="AP166" i="15"/>
  <c r="AP169" i="15"/>
  <c r="AP171" i="15"/>
  <c r="AP154" i="15"/>
  <c r="Y264" i="15"/>
  <c r="Y290" i="15" s="1"/>
  <c r="Z264" i="15"/>
  <c r="Z290" i="15" s="1"/>
  <c r="AA290" i="15"/>
  <c r="AC264" i="15"/>
  <c r="AC290" i="15" s="1"/>
  <c r="AD264" i="15"/>
  <c r="AD290" i="15" s="1"/>
  <c r="AF264" i="15"/>
  <c r="AF290" i="15" s="1"/>
  <c r="AG264" i="15"/>
  <c r="AG290" i="15" s="1"/>
  <c r="AH264" i="15"/>
  <c r="AH290" i="15" s="1"/>
  <c r="X264" i="15"/>
  <c r="X290" i="15" s="1"/>
  <c r="A262" i="15" l="1"/>
  <c r="A288" i="15" s="1"/>
  <c r="A314" i="15" s="1"/>
  <c r="B211" i="15"/>
  <c r="CT210" i="15"/>
  <c r="CR210" i="15"/>
  <c r="CP210" i="15"/>
  <c r="CN210" i="15"/>
  <c r="CL210" i="15"/>
  <c r="CJ210" i="15"/>
  <c r="CH210" i="15"/>
  <c r="CH218" i="15" s="1"/>
  <c r="CF210" i="15"/>
  <c r="CD210" i="15"/>
  <c r="CD213" i="15" s="1"/>
  <c r="CB210" i="15"/>
  <c r="BZ210" i="15"/>
  <c r="BZ213" i="15" s="1"/>
  <c r="BW210" i="15"/>
  <c r="BU210" i="15"/>
  <c r="BS210" i="15"/>
  <c r="BQ210" i="15"/>
  <c r="BO210" i="15"/>
  <c r="BM210" i="15"/>
  <c r="BK210" i="15"/>
  <c r="BI210" i="15"/>
  <c r="BG210" i="15"/>
  <c r="BE210" i="15"/>
  <c r="BC210" i="15"/>
  <c r="BA210" i="15"/>
  <c r="AY210" i="15"/>
  <c r="AW210" i="15"/>
  <c r="AR210" i="15"/>
  <c r="AQ210" i="15"/>
  <c r="AI210" i="15"/>
  <c r="AH210" i="15"/>
  <c r="AG210" i="15"/>
  <c r="AF210" i="15"/>
  <c r="AE210" i="15"/>
  <c r="AD210" i="15"/>
  <c r="AC210" i="15"/>
  <c r="AB210" i="15"/>
  <c r="AA210" i="15"/>
  <c r="Z210" i="15"/>
  <c r="X210" i="15"/>
  <c r="W210" i="15"/>
  <c r="V210" i="15"/>
  <c r="T210" i="15"/>
  <c r="S210" i="15"/>
  <c r="R210" i="15"/>
  <c r="M210" i="15"/>
  <c r="L210" i="15"/>
  <c r="L213" i="15" s="1"/>
  <c r="K210" i="15"/>
  <c r="J210" i="15"/>
  <c r="I210" i="15"/>
  <c r="H210" i="15"/>
  <c r="G210" i="15"/>
  <c r="F210" i="15"/>
  <c r="E210" i="15"/>
  <c r="D210" i="15"/>
  <c r="C210" i="15"/>
  <c r="B210" i="15"/>
  <c r="J152" i="15"/>
  <c r="A172" i="15"/>
  <c r="A196" i="15" s="1"/>
  <c r="A232" i="15" s="1"/>
  <c r="A258" i="15" s="1"/>
  <c r="A284" i="15" s="1"/>
  <c r="A310" i="15" s="1"/>
  <c r="A171" i="15"/>
  <c r="A195" i="15" s="1"/>
  <c r="A231" i="15" s="1"/>
  <c r="A257" i="15" s="1"/>
  <c r="A283" i="15" s="1"/>
  <c r="A309" i="15" s="1"/>
  <c r="A170" i="15"/>
  <c r="A194" i="15" s="1"/>
  <c r="A230" i="15" s="1"/>
  <c r="A256" i="15" s="1"/>
  <c r="A282" i="15" s="1"/>
  <c r="A308" i="15" s="1"/>
  <c r="A169" i="15"/>
  <c r="A193" i="15" s="1"/>
  <c r="A229" i="15" s="1"/>
  <c r="A255" i="15" s="1"/>
  <c r="A281" i="15" s="1"/>
  <c r="A307" i="15" s="1"/>
  <c r="A168" i="15"/>
  <c r="A192" i="15" s="1"/>
  <c r="A228" i="15" s="1"/>
  <c r="A254" i="15" s="1"/>
  <c r="A280" i="15" s="1"/>
  <c r="A306" i="15" s="1"/>
  <c r="A167" i="15"/>
  <c r="A191" i="15" s="1"/>
  <c r="A227" i="15" s="1"/>
  <c r="A253" i="15" s="1"/>
  <c r="A279" i="15" s="1"/>
  <c r="A305" i="15" s="1"/>
  <c r="A166" i="15"/>
  <c r="A190" i="15" s="1"/>
  <c r="A226" i="15" s="1"/>
  <c r="A252" i="15" s="1"/>
  <c r="A278" i="15" s="1"/>
  <c r="A304" i="15" s="1"/>
  <c r="A165" i="15"/>
  <c r="A189" i="15" s="1"/>
  <c r="A225" i="15" s="1"/>
  <c r="A251" i="15" s="1"/>
  <c r="A277" i="15" s="1"/>
  <c r="A303" i="15" s="1"/>
  <c r="A164" i="15"/>
  <c r="A188" i="15" s="1"/>
  <c r="A224" i="15" s="1"/>
  <c r="A250" i="15" s="1"/>
  <c r="A276" i="15" s="1"/>
  <c r="A302" i="15" s="1"/>
  <c r="A163" i="15"/>
  <c r="A187" i="15" s="1"/>
  <c r="A223" i="15" s="1"/>
  <c r="A249" i="15" s="1"/>
  <c r="A275" i="15" s="1"/>
  <c r="A301" i="15" s="1"/>
  <c r="A162" i="15"/>
  <c r="A186" i="15" s="1"/>
  <c r="A222" i="15" s="1"/>
  <c r="A248" i="15" s="1"/>
  <c r="A274" i="15" s="1"/>
  <c r="A300" i="15" s="1"/>
  <c r="A161" i="15"/>
  <c r="A185" i="15" s="1"/>
  <c r="A221" i="15" s="1"/>
  <c r="A247" i="15" s="1"/>
  <c r="A273" i="15" s="1"/>
  <c r="A299" i="15" s="1"/>
  <c r="A160" i="15"/>
  <c r="A184" i="15" s="1"/>
  <c r="A220" i="15" s="1"/>
  <c r="A246" i="15" s="1"/>
  <c r="A272" i="15" s="1"/>
  <c r="A298" i="15" s="1"/>
  <c r="A159" i="15"/>
  <c r="A183" i="15" s="1"/>
  <c r="A219" i="15" s="1"/>
  <c r="A245" i="15" s="1"/>
  <c r="A271" i="15" s="1"/>
  <c r="A297" i="15" s="1"/>
  <c r="A158" i="15"/>
  <c r="A182" i="15" s="1"/>
  <c r="A218" i="15" s="1"/>
  <c r="A244" i="15" s="1"/>
  <c r="A270" i="15" s="1"/>
  <c r="A296" i="15" s="1"/>
  <c r="A157" i="15"/>
  <c r="A181" i="15" s="1"/>
  <c r="A217" i="15" s="1"/>
  <c r="A243" i="15" s="1"/>
  <c r="A269" i="15" s="1"/>
  <c r="A295" i="15" s="1"/>
  <c r="A156" i="15"/>
  <c r="A180" i="15" s="1"/>
  <c r="A216" i="15" s="1"/>
  <c r="A242" i="15" s="1"/>
  <c r="A268" i="15" s="1"/>
  <c r="A294" i="15" s="1"/>
  <c r="A155" i="15"/>
  <c r="A179" i="15" s="1"/>
  <c r="A215" i="15" s="1"/>
  <c r="A241" i="15" s="1"/>
  <c r="A267" i="15" s="1"/>
  <c r="A293" i="15" s="1"/>
  <c r="A154" i="15"/>
  <c r="A178" i="15" s="1"/>
  <c r="A214" i="15" s="1"/>
  <c r="A240" i="15" s="1"/>
  <c r="A266" i="15" s="1"/>
  <c r="A292" i="15" s="1"/>
  <c r="A153" i="15"/>
  <c r="A177" i="15" s="1"/>
  <c r="A213" i="15" s="1"/>
  <c r="A239" i="15" s="1"/>
  <c r="A265" i="15" s="1"/>
  <c r="A291" i="15" s="1"/>
  <c r="BM213" i="15" l="1"/>
  <c r="BN213" i="15"/>
  <c r="BO213" i="15"/>
  <c r="BO214" i="15"/>
  <c r="BO216" i="15"/>
  <c r="BO218" i="15"/>
  <c r="BO220" i="15"/>
  <c r="BO225" i="15"/>
  <c r="BO233" i="15"/>
  <c r="BO223" i="15"/>
  <c r="BO231" i="15"/>
  <c r="BO221" i="15"/>
  <c r="BO215" i="15"/>
  <c r="BO224" i="15"/>
  <c r="BO232" i="15"/>
  <c r="BO227" i="15"/>
  <c r="BO219" i="15"/>
  <c r="BO222" i="15"/>
  <c r="BO234" i="15"/>
  <c r="BQ215" i="15"/>
  <c r="BQ217" i="15"/>
  <c r="BQ219" i="15"/>
  <c r="BQ221" i="15"/>
  <c r="BQ223" i="15"/>
  <c r="BQ225" i="15"/>
  <c r="BQ227" i="15"/>
  <c r="BQ229" i="15"/>
  <c r="BQ231" i="15"/>
  <c r="BQ233" i="15"/>
  <c r="BQ214" i="15"/>
  <c r="BQ216" i="15"/>
  <c r="BQ218" i="15"/>
  <c r="BQ220" i="15"/>
  <c r="BQ222" i="15"/>
  <c r="BQ224" i="15"/>
  <c r="BQ226" i="15"/>
  <c r="BQ228" i="15"/>
  <c r="BQ230" i="15"/>
  <c r="BQ232" i="15"/>
  <c r="BQ234" i="15"/>
  <c r="BQ213" i="15"/>
  <c r="BN217" i="15"/>
  <c r="BN228" i="15"/>
  <c r="BN220" i="15"/>
  <c r="BN227" i="15"/>
  <c r="BN219" i="15"/>
  <c r="BN226" i="15"/>
  <c r="BN218" i="15"/>
  <c r="BN225" i="15"/>
  <c r="BN216" i="15"/>
  <c r="BN224" i="15"/>
  <c r="BN215" i="15"/>
  <c r="BN221" i="15"/>
  <c r="BN231" i="15"/>
  <c r="BN223" i="15"/>
  <c r="BN214" i="15"/>
  <c r="BN230" i="15"/>
  <c r="BN222" i="15"/>
  <c r="BN229" i="15"/>
  <c r="BF230" i="15"/>
  <c r="BF222" i="15"/>
  <c r="BF214" i="15"/>
  <c r="BD228" i="15"/>
  <c r="BD220" i="15"/>
  <c r="BB228" i="15"/>
  <c r="BB220" i="15"/>
  <c r="BA213" i="15"/>
  <c r="BF224" i="15"/>
  <c r="BB222" i="15"/>
  <c r="BD229" i="15"/>
  <c r="BF229" i="15"/>
  <c r="BF221" i="15"/>
  <c r="BF213" i="15"/>
  <c r="BD227" i="15"/>
  <c r="BD219" i="15"/>
  <c r="BB227" i="15"/>
  <c r="BB219" i="15"/>
  <c r="BF216" i="15"/>
  <c r="BF231" i="15"/>
  <c r="BD213" i="15"/>
  <c r="BB213" i="15"/>
  <c r="BF228" i="15"/>
  <c r="BF220" i="15"/>
  <c r="BD218" i="15"/>
  <c r="BB218" i="15"/>
  <c r="BF227" i="15"/>
  <c r="BF219" i="15"/>
  <c r="BD225" i="15"/>
  <c r="BB225" i="15"/>
  <c r="BD230" i="15"/>
  <c r="BF218" i="15"/>
  <c r="BD224" i="15"/>
  <c r="BD216" i="15"/>
  <c r="BB224" i="15"/>
  <c r="BB216" i="15"/>
  <c r="BD214" i="15"/>
  <c r="BB214" i="15"/>
  <c r="BF223" i="15"/>
  <c r="BB229" i="15"/>
  <c r="BF225" i="15"/>
  <c r="BD231" i="15"/>
  <c r="BD223" i="15"/>
  <c r="BB231" i="15"/>
  <c r="BB223" i="15"/>
  <c r="BD222" i="15"/>
  <c r="BB221" i="15"/>
  <c r="BB230" i="15"/>
  <c r="BD221" i="15"/>
  <c r="BH213" i="15"/>
  <c r="BL224" i="15"/>
  <c r="BL216" i="15"/>
  <c r="BJ216" i="15"/>
  <c r="BH228" i="15"/>
  <c r="BH220" i="15"/>
  <c r="BJ226" i="15"/>
  <c r="BH214" i="15"/>
  <c r="BL225" i="15"/>
  <c r="BL231" i="15"/>
  <c r="BL223" i="15"/>
  <c r="BJ231" i="15"/>
  <c r="BJ223" i="15"/>
  <c r="BH227" i="15"/>
  <c r="BH219" i="15"/>
  <c r="BL222" i="15"/>
  <c r="BL214" i="15"/>
  <c r="BJ222" i="15"/>
  <c r="BH226" i="15"/>
  <c r="BH218" i="15"/>
  <c r="BL229" i="15"/>
  <c r="BL221" i="15"/>
  <c r="BL213" i="15"/>
  <c r="BJ229" i="15"/>
  <c r="BJ221" i="15"/>
  <c r="BJ213" i="15"/>
  <c r="BH225" i="15"/>
  <c r="BH217" i="15"/>
  <c r="BH229" i="15"/>
  <c r="BL228" i="15"/>
  <c r="BL220" i="15"/>
  <c r="BJ220" i="15"/>
  <c r="BH224" i="15"/>
  <c r="BH216" i="15"/>
  <c r="BH230" i="15"/>
  <c r="BH221" i="15"/>
  <c r="BL227" i="15"/>
  <c r="BL219" i="15"/>
  <c r="BJ227" i="15"/>
  <c r="BH231" i="15"/>
  <c r="BH223" i="15"/>
  <c r="BH215" i="15"/>
  <c r="BJ225" i="15"/>
  <c r="BL226" i="15"/>
  <c r="BL218" i="15"/>
  <c r="BJ218" i="15"/>
  <c r="BH222" i="15"/>
  <c r="BI225" i="15"/>
  <c r="BI213" i="15"/>
  <c r="BI218" i="15"/>
  <c r="CP218" i="15"/>
  <c r="CP213" i="15"/>
  <c r="BM225" i="15"/>
  <c r="BM218" i="15"/>
  <c r="BA225" i="15"/>
  <c r="BA218" i="15"/>
  <c r="CT215" i="15"/>
  <c r="CT221" i="15"/>
  <c r="CT219" i="15"/>
  <c r="CT216" i="15"/>
  <c r="CT222" i="15"/>
  <c r="CT230" i="15"/>
  <c r="CT217" i="15"/>
  <c r="CT223" i="15"/>
  <c r="CT227" i="15"/>
  <c r="CT218" i="15"/>
  <c r="CT224" i="15"/>
  <c r="CT228" i="15"/>
  <c r="CT225" i="15"/>
  <c r="CT229" i="15"/>
  <c r="CT231" i="15"/>
  <c r="CT214" i="15"/>
  <c r="CT220" i="15"/>
  <c r="CT226" i="15"/>
  <c r="BK218" i="15"/>
  <c r="BK225" i="15"/>
  <c r="BK213" i="15"/>
  <c r="BC218" i="15"/>
  <c r="BC213" i="15"/>
  <c r="BC225" i="15"/>
  <c r="BS218" i="15"/>
  <c r="BS225" i="15"/>
  <c r="BS213" i="15"/>
  <c r="BE218" i="15"/>
  <c r="BE225" i="15"/>
  <c r="BE213" i="15"/>
  <c r="BU213" i="15"/>
  <c r="BU218" i="15"/>
  <c r="BU225" i="15"/>
  <c r="CL218" i="15"/>
  <c r="CL224" i="15"/>
  <c r="CL228" i="15"/>
  <c r="CL221" i="15"/>
  <c r="CL216" i="15"/>
  <c r="AE232" i="15"/>
  <c r="CL225" i="15"/>
  <c r="CL229" i="15"/>
  <c r="CL215" i="15"/>
  <c r="AF232" i="15"/>
  <c r="CL230" i="15"/>
  <c r="AP232" i="15"/>
  <c r="AG232" i="15"/>
  <c r="CL219" i="15"/>
  <c r="CL231" i="15"/>
  <c r="AQ232" i="15"/>
  <c r="AH232" i="15"/>
  <c r="CL214" i="15"/>
  <c r="CL220" i="15"/>
  <c r="CL226" i="15"/>
  <c r="CL222" i="15"/>
  <c r="CL217" i="15"/>
  <c r="CL223" i="15"/>
  <c r="CL227" i="15"/>
  <c r="CL213" i="15"/>
  <c r="BG225" i="15"/>
  <c r="BG213" i="15"/>
  <c r="BG218" i="15"/>
  <c r="CN218" i="15"/>
  <c r="CN213" i="15"/>
  <c r="M218" i="15"/>
  <c r="AI218" i="15"/>
  <c r="K218" i="15"/>
  <c r="L218" i="15"/>
  <c r="AC218" i="15"/>
  <c r="AY218" i="15"/>
  <c r="AY225" i="15"/>
  <c r="AY213" i="15"/>
  <c r="AU218" i="15"/>
  <c r="AU225" i="15"/>
  <c r="AW213" i="15"/>
  <c r="N265" i="15" s="1"/>
  <c r="AW218" i="15"/>
  <c r="AW225" i="15"/>
  <c r="CH213" i="15"/>
  <c r="CJ218" i="15"/>
  <c r="CJ213" i="15"/>
  <c r="CF218" i="15"/>
  <c r="P265" i="15" l="1"/>
  <c r="P277" i="15"/>
  <c r="N277" i="15"/>
  <c r="T270" i="15"/>
  <c r="U270" i="15"/>
  <c r="R270" i="15"/>
  <c r="BP236" i="15"/>
  <c r="BP262" i="15" s="1"/>
  <c r="BN236" i="15"/>
  <c r="BN262" i="15" s="1"/>
  <c r="P270" i="15"/>
  <c r="BH236" i="15"/>
  <c r="BH262" i="15" s="1"/>
  <c r="O270" i="15"/>
  <c r="BR236" i="15"/>
  <c r="BR262" i="15" s="1"/>
  <c r="O277" i="15"/>
  <c r="O265" i="15"/>
  <c r="N270" i="15"/>
  <c r="W270" i="15"/>
  <c r="F3" i="15" l="1"/>
  <c r="O3" i="15" s="1"/>
  <c r="F4" i="15"/>
  <c r="O4" i="15" s="1"/>
  <c r="F5" i="15"/>
  <c r="O5" i="15" s="1"/>
  <c r="F6" i="15"/>
  <c r="O6" i="15" s="1"/>
  <c r="F7" i="15"/>
  <c r="O7" i="15" s="1"/>
  <c r="F8" i="15"/>
  <c r="O8" i="15" s="1"/>
  <c r="F9" i="15"/>
  <c r="F10" i="15"/>
  <c r="O10" i="15" s="1"/>
  <c r="F11" i="15"/>
  <c r="O11" i="15" s="1"/>
  <c r="F12" i="15"/>
  <c r="O12" i="15" s="1"/>
  <c r="F13" i="15"/>
  <c r="O13" i="15" s="1"/>
  <c r="F14" i="15"/>
  <c r="O14" i="15" s="1"/>
  <c r="F15" i="15"/>
  <c r="O15" i="15" s="1"/>
  <c r="F16" i="15"/>
  <c r="O16" i="15" s="1"/>
  <c r="F17" i="15"/>
  <c r="O17" i="15" s="1"/>
  <c r="F18" i="15"/>
  <c r="O18" i="15" s="1"/>
  <c r="F19" i="15"/>
  <c r="O19" i="15" s="1"/>
  <c r="F20" i="15"/>
  <c r="O20" i="15" s="1"/>
  <c r="F21" i="15"/>
  <c r="O21" i="15" s="1"/>
  <c r="F2" i="15"/>
  <c r="O2" i="15" s="1"/>
  <c r="J6" i="15" l="1"/>
  <c r="N15" i="15"/>
  <c r="M15" i="15"/>
  <c r="J15" i="15"/>
  <c r="K15" i="15"/>
  <c r="L15" i="15"/>
  <c r="N6" i="15"/>
  <c r="K6" i="15"/>
  <c r="L6" i="15"/>
  <c r="M6" i="15"/>
  <c r="M12" i="15"/>
  <c r="K12" i="15"/>
  <c r="N12" i="15"/>
  <c r="J12" i="15"/>
  <c r="L12" i="15"/>
  <c r="M3" i="15"/>
  <c r="N3" i="15"/>
  <c r="J3" i="15"/>
  <c r="K3" i="15"/>
  <c r="L3" i="15"/>
  <c r="K18" i="15"/>
  <c r="L18" i="15"/>
  <c r="M18" i="15"/>
  <c r="N18" i="15"/>
  <c r="J18" i="15"/>
  <c r="K10" i="15"/>
  <c r="L10" i="15"/>
  <c r="M10" i="15"/>
  <c r="N10" i="15"/>
  <c r="J10" i="15"/>
  <c r="N7" i="15"/>
  <c r="J7" i="15"/>
  <c r="K7" i="15"/>
  <c r="L7" i="15"/>
  <c r="M7" i="15"/>
  <c r="L14" i="15"/>
  <c r="J14" i="15"/>
  <c r="K14" i="15"/>
  <c r="N14" i="15"/>
  <c r="M14" i="15"/>
  <c r="L5" i="15"/>
  <c r="J5" i="15"/>
  <c r="M5" i="15"/>
  <c r="K5" i="15"/>
  <c r="N5" i="15"/>
  <c r="N4" i="15"/>
  <c r="L4" i="15"/>
  <c r="K4" i="15"/>
  <c r="J4" i="15"/>
  <c r="M4" i="15"/>
  <c r="L11" i="15"/>
  <c r="M11" i="15"/>
  <c r="N11" i="15"/>
  <c r="K11" i="15"/>
  <c r="J11" i="15"/>
  <c r="G17" i="15"/>
  <c r="J17" i="15"/>
  <c r="K17" i="15"/>
  <c r="L17" i="15"/>
  <c r="M17" i="15"/>
  <c r="N17" i="15"/>
  <c r="M9" i="15"/>
  <c r="G9" i="15"/>
  <c r="L2" i="15"/>
  <c r="K2" i="15"/>
  <c r="N2" i="15"/>
  <c r="M2" i="15"/>
  <c r="N13" i="15"/>
  <c r="K13" i="15"/>
  <c r="J13" i="15"/>
  <c r="L13" i="15"/>
  <c r="M13" i="15"/>
  <c r="M20" i="15"/>
  <c r="N20" i="15"/>
  <c r="J20" i="15"/>
  <c r="L20" i="15"/>
  <c r="K20" i="15"/>
  <c r="L19" i="15"/>
  <c r="M19" i="15"/>
  <c r="N19" i="15"/>
  <c r="J19" i="15"/>
  <c r="K19" i="15"/>
  <c r="J16" i="15"/>
  <c r="K16" i="15"/>
  <c r="L16" i="15"/>
  <c r="M16" i="15"/>
  <c r="N16" i="15"/>
  <c r="J8" i="15"/>
  <c r="K8" i="15"/>
  <c r="L8" i="15"/>
  <c r="M8" i="15"/>
  <c r="N8" i="15"/>
  <c r="J21" i="15"/>
  <c r="K21" i="15"/>
  <c r="L21" i="15"/>
  <c r="N21" i="15"/>
  <c r="M21" i="15"/>
  <c r="G20" i="15"/>
  <c r="G10" i="15"/>
  <c r="G4" i="15"/>
  <c r="G19" i="15"/>
  <c r="G14" i="15"/>
  <c r="G8" i="15"/>
  <c r="G3" i="15"/>
  <c r="G13" i="15"/>
  <c r="G18" i="15"/>
  <c r="G12" i="15"/>
  <c r="G7" i="15"/>
  <c r="G2" i="15"/>
  <c r="G15" i="15"/>
  <c r="G16" i="15"/>
  <c r="G11" i="15"/>
  <c r="G6" i="15"/>
  <c r="G21" i="15"/>
  <c r="G5" i="15"/>
  <c r="O9" i="15" l="1"/>
  <c r="N9" i="15"/>
  <c r="P2" i="15"/>
  <c r="U2" i="15"/>
  <c r="AT2" i="15" s="1"/>
  <c r="W2" i="15"/>
  <c r="S2" i="15"/>
  <c r="P3" i="15"/>
  <c r="U3" i="15"/>
  <c r="W3" i="15"/>
  <c r="S3" i="15"/>
  <c r="P15" i="15"/>
  <c r="S15" i="15"/>
  <c r="U15" i="15"/>
  <c r="W15" i="15"/>
  <c r="P14" i="15"/>
  <c r="U14" i="15"/>
  <c r="W14" i="15"/>
  <c r="S14" i="15"/>
  <c r="P9" i="15"/>
  <c r="W9" i="15"/>
  <c r="S9" i="15"/>
  <c r="U9" i="15"/>
  <c r="P7" i="15"/>
  <c r="U7" i="15"/>
  <c r="W7" i="15"/>
  <c r="S7" i="15"/>
  <c r="P5" i="15"/>
  <c r="U5" i="15"/>
  <c r="W5" i="15"/>
  <c r="S5" i="15"/>
  <c r="P12" i="15"/>
  <c r="W12" i="15"/>
  <c r="S12" i="15"/>
  <c r="U12" i="15"/>
  <c r="P10" i="15"/>
  <c r="W10" i="15"/>
  <c r="S10" i="15"/>
  <c r="U10" i="15"/>
  <c r="P21" i="15"/>
  <c r="W21" i="15"/>
  <c r="S21" i="15"/>
  <c r="U21" i="15"/>
  <c r="P18" i="15"/>
  <c r="W18" i="15"/>
  <c r="S18" i="15"/>
  <c r="U18" i="15"/>
  <c r="P20" i="15"/>
  <c r="W20" i="15"/>
  <c r="S20" i="15"/>
  <c r="U20" i="15"/>
  <c r="P19" i="15"/>
  <c r="W19" i="15"/>
  <c r="S19" i="15"/>
  <c r="U19" i="15"/>
  <c r="P4" i="15"/>
  <c r="W4" i="15"/>
  <c r="S4" i="15"/>
  <c r="U4" i="15"/>
  <c r="P6" i="15"/>
  <c r="U6" i="15"/>
  <c r="W6" i="15"/>
  <c r="S6" i="15"/>
  <c r="P13" i="15"/>
  <c r="W13" i="15"/>
  <c r="S13" i="15"/>
  <c r="U13" i="15"/>
  <c r="P11" i="15"/>
  <c r="W11" i="15"/>
  <c r="S11" i="15"/>
  <c r="U11" i="15"/>
  <c r="P16" i="15"/>
  <c r="U16" i="15"/>
  <c r="W16" i="15"/>
  <c r="S16" i="15"/>
  <c r="P8" i="15"/>
  <c r="U8" i="15"/>
  <c r="W8" i="15"/>
  <c r="S8" i="15"/>
  <c r="P17" i="15"/>
  <c r="S17" i="15"/>
  <c r="U17" i="15"/>
  <c r="W17" i="15"/>
  <c r="H17" i="15"/>
  <c r="H10" i="15"/>
  <c r="T7" i="15"/>
  <c r="V7" i="15"/>
  <c r="R7" i="15"/>
  <c r="R9" i="15"/>
  <c r="T9" i="15"/>
  <c r="V9" i="15"/>
  <c r="R15" i="15"/>
  <c r="T15" i="15"/>
  <c r="V15" i="15"/>
  <c r="AT15" i="15" s="1"/>
  <c r="R14" i="15"/>
  <c r="T14" i="15"/>
  <c r="V14" i="15"/>
  <c r="R2" i="15"/>
  <c r="V2" i="15"/>
  <c r="T2" i="15"/>
  <c r="V19" i="15"/>
  <c r="T19" i="15"/>
  <c r="R19" i="15"/>
  <c r="V17" i="15"/>
  <c r="R17" i="15"/>
  <c r="T17" i="15"/>
  <c r="H4" i="15"/>
  <c r="R4" i="15"/>
  <c r="T4" i="15"/>
  <c r="V4" i="15"/>
  <c r="R5" i="15"/>
  <c r="T5" i="15"/>
  <c r="V5" i="15"/>
  <c r="R12" i="15"/>
  <c r="T12" i="15"/>
  <c r="V12" i="15"/>
  <c r="R18" i="15"/>
  <c r="T18" i="15"/>
  <c r="V18" i="15"/>
  <c r="H9" i="15"/>
  <c r="R6" i="15"/>
  <c r="T6" i="15"/>
  <c r="V6" i="15"/>
  <c r="R13" i="15"/>
  <c r="T13" i="15"/>
  <c r="V13" i="15"/>
  <c r="R10" i="15"/>
  <c r="T10" i="15"/>
  <c r="V10" i="15"/>
  <c r="T11" i="15"/>
  <c r="V11" i="15"/>
  <c r="R11" i="15"/>
  <c r="R3" i="15"/>
  <c r="T3" i="15"/>
  <c r="V3" i="15"/>
  <c r="H20" i="15"/>
  <c r="R20" i="15"/>
  <c r="T20" i="15"/>
  <c r="V20" i="15"/>
  <c r="T16" i="15"/>
  <c r="V16" i="15"/>
  <c r="R16" i="15"/>
  <c r="V8" i="15"/>
  <c r="R8" i="15"/>
  <c r="T8" i="15"/>
  <c r="R21" i="15"/>
  <c r="T21" i="15"/>
  <c r="V21" i="15"/>
  <c r="H12" i="15"/>
  <c r="H5" i="15"/>
  <c r="H13" i="15"/>
  <c r="H6" i="15"/>
  <c r="H3" i="15"/>
  <c r="H18" i="15"/>
  <c r="H21" i="15"/>
  <c r="H11" i="15"/>
  <c r="H15" i="15"/>
  <c r="H2" i="15"/>
  <c r="H8" i="15"/>
  <c r="H16" i="15"/>
  <c r="H14" i="15"/>
  <c r="H7" i="15"/>
  <c r="H19" i="15"/>
  <c r="AR2" i="15" l="1"/>
  <c r="AQ2" i="15"/>
  <c r="AG11" i="15"/>
  <c r="AC11" i="15"/>
  <c r="Y11" i="15"/>
  <c r="AI11" i="15"/>
  <c r="AE11" i="15"/>
  <c r="AA11" i="15"/>
  <c r="AG16" i="15"/>
  <c r="AC16" i="15"/>
  <c r="Y16" i="15"/>
  <c r="AI16" i="15"/>
  <c r="AE16" i="15"/>
  <c r="AT16" i="15" s="1"/>
  <c r="AA16" i="15"/>
  <c r="AI20" i="15"/>
  <c r="AE20" i="15"/>
  <c r="AT21" i="15" s="1"/>
  <c r="AA20" i="15"/>
  <c r="AG20" i="15"/>
  <c r="AC20" i="15"/>
  <c r="Y20" i="15"/>
  <c r="AG6" i="15"/>
  <c r="AC6" i="15"/>
  <c r="Y6" i="15"/>
  <c r="AI6" i="15"/>
  <c r="AE6" i="15"/>
  <c r="AA6" i="15"/>
  <c r="AH9" i="15"/>
  <c r="AT9" i="15" s="1"/>
  <c r="DX220" i="15" s="1"/>
  <c r="AI9" i="15"/>
  <c r="AA9" i="15"/>
  <c r="AE9" i="15"/>
  <c r="AG9" i="15"/>
  <c r="AC9" i="15"/>
  <c r="Y9" i="15"/>
  <c r="AG2" i="15"/>
  <c r="AC2" i="15"/>
  <c r="Y2" i="15"/>
  <c r="AI2" i="15"/>
  <c r="AE2" i="15"/>
  <c r="AA2" i="15"/>
  <c r="AI5" i="15"/>
  <c r="AE5" i="15"/>
  <c r="AA5" i="15"/>
  <c r="AG5" i="15"/>
  <c r="AC5" i="15"/>
  <c r="Y5" i="15"/>
  <c r="AG15" i="15"/>
  <c r="AC15" i="15"/>
  <c r="Y15" i="15"/>
  <c r="AI15" i="15"/>
  <c r="AE15" i="15"/>
  <c r="AA15" i="15"/>
  <c r="AI12" i="15"/>
  <c r="AE12" i="15"/>
  <c r="AA12" i="15"/>
  <c r="AG12" i="15"/>
  <c r="AC12" i="15"/>
  <c r="Y12" i="15"/>
  <c r="AB10" i="15"/>
  <c r="AI10" i="15"/>
  <c r="AT10" i="15" s="1"/>
  <c r="AE10" i="15"/>
  <c r="AA10" i="15"/>
  <c r="AG10" i="15"/>
  <c r="AC10" i="15"/>
  <c r="Y10" i="15"/>
  <c r="AI19" i="15"/>
  <c r="AE19" i="15"/>
  <c r="AA19" i="15"/>
  <c r="AG19" i="15"/>
  <c r="AC19" i="15"/>
  <c r="Y19" i="15"/>
  <c r="Z17" i="15"/>
  <c r="AG17" i="15"/>
  <c r="AC17" i="15"/>
  <c r="Y17" i="15"/>
  <c r="AI17" i="15"/>
  <c r="AE17" i="15"/>
  <c r="AA17" i="15"/>
  <c r="AG7" i="15"/>
  <c r="AC7" i="15"/>
  <c r="Y7" i="15"/>
  <c r="AA7" i="15"/>
  <c r="AI7" i="15"/>
  <c r="AE7" i="15"/>
  <c r="AI18" i="15"/>
  <c r="AE18" i="15"/>
  <c r="AA18" i="15"/>
  <c r="AG18" i="15"/>
  <c r="AC18" i="15"/>
  <c r="Y18" i="15"/>
  <c r="AT18" i="15" s="1"/>
  <c r="AC21" i="15"/>
  <c r="AI21" i="15"/>
  <c r="AE21" i="15"/>
  <c r="AA21" i="15"/>
  <c r="AG21" i="15"/>
  <c r="Y21" i="15"/>
  <c r="AI4" i="15"/>
  <c r="AE4" i="15"/>
  <c r="AA4" i="15"/>
  <c r="AG4" i="15"/>
  <c r="AC4" i="15"/>
  <c r="Y4" i="15"/>
  <c r="AG14" i="15"/>
  <c r="AC14" i="15"/>
  <c r="Y14" i="15"/>
  <c r="AI14" i="15"/>
  <c r="AE14" i="15"/>
  <c r="AA14" i="15"/>
  <c r="AI3" i="15"/>
  <c r="AE3" i="15"/>
  <c r="AA3" i="15"/>
  <c r="Y3" i="15"/>
  <c r="AG3" i="15"/>
  <c r="AC3" i="15"/>
  <c r="AG8" i="15"/>
  <c r="AC8" i="15"/>
  <c r="Y8" i="15"/>
  <c r="AI8" i="15"/>
  <c r="AE8" i="15"/>
  <c r="AA8" i="15"/>
  <c r="AG13" i="15"/>
  <c r="AC13" i="15"/>
  <c r="Y13" i="15"/>
  <c r="AI13" i="15"/>
  <c r="AE13" i="15"/>
  <c r="AA13" i="15"/>
  <c r="AR15" i="15"/>
  <c r="AQ15" i="15"/>
  <c r="DX213" i="15"/>
  <c r="X17" i="15"/>
  <c r="AH10" i="15"/>
  <c r="AH17" i="15"/>
  <c r="AT17" i="15" s="1"/>
  <c r="DX228" i="15" s="1"/>
  <c r="AF17" i="15"/>
  <c r="AD17" i="15"/>
  <c r="AB17" i="15"/>
  <c r="AF10" i="15"/>
  <c r="AD10" i="15"/>
  <c r="Z10" i="15"/>
  <c r="X10" i="15"/>
  <c r="AB3" i="15"/>
  <c r="AD3" i="15"/>
  <c r="X3" i="15"/>
  <c r="AF3" i="15"/>
  <c r="AH3" i="15"/>
  <c r="Z3" i="15"/>
  <c r="AF16" i="15"/>
  <c r="X16" i="15"/>
  <c r="Z16" i="15"/>
  <c r="AB16" i="15"/>
  <c r="AD16" i="15"/>
  <c r="AH16" i="15"/>
  <c r="AD7" i="15"/>
  <c r="AT7" i="15" s="1"/>
  <c r="X7" i="15"/>
  <c r="Z7" i="15"/>
  <c r="AF7" i="15"/>
  <c r="AB7" i="15"/>
  <c r="AH7" i="15"/>
  <c r="X18" i="15"/>
  <c r="Z18" i="15"/>
  <c r="AB18" i="15"/>
  <c r="AD18" i="15"/>
  <c r="AF18" i="15"/>
  <c r="AH18" i="15"/>
  <c r="AB20" i="15"/>
  <c r="X20" i="15"/>
  <c r="AD20" i="15"/>
  <c r="AF20" i="15"/>
  <c r="AH20" i="15"/>
  <c r="Z20" i="15"/>
  <c r="X8" i="15"/>
  <c r="Z8" i="15"/>
  <c r="AH8" i="15"/>
  <c r="AB8" i="15"/>
  <c r="AD8" i="15"/>
  <c r="AF8" i="15"/>
  <c r="AD13" i="15"/>
  <c r="AF13" i="15"/>
  <c r="AH13" i="15"/>
  <c r="AT13" i="15" s="1"/>
  <c r="DX224" i="15" s="1"/>
  <c r="Z13" i="15"/>
  <c r="AB13" i="15"/>
  <c r="X13" i="15"/>
  <c r="AF14" i="15"/>
  <c r="AH14" i="15"/>
  <c r="AB14" i="15"/>
  <c r="X14" i="15"/>
  <c r="Z14" i="15"/>
  <c r="AT14" i="15" s="1"/>
  <c r="AD14" i="15"/>
  <c r="AH6" i="15"/>
  <c r="AT6" i="15" s="1"/>
  <c r="DX217" i="15" s="1"/>
  <c r="X6" i="15"/>
  <c r="Z6" i="15"/>
  <c r="AF6" i="15"/>
  <c r="AB6" i="15"/>
  <c r="AD6" i="15"/>
  <c r="AB2" i="15"/>
  <c r="Z2" i="15"/>
  <c r="X2" i="15"/>
  <c r="AF2" i="15"/>
  <c r="AH2" i="15"/>
  <c r="AD2" i="15"/>
  <c r="AF5" i="15"/>
  <c r="AH5" i="15"/>
  <c r="X5" i="15"/>
  <c r="AB5" i="15"/>
  <c r="AD5" i="15"/>
  <c r="Z5" i="15"/>
  <c r="AH15" i="15"/>
  <c r="AB15" i="15"/>
  <c r="X15" i="15"/>
  <c r="Z15" i="15"/>
  <c r="AD15" i="15"/>
  <c r="AF15" i="15"/>
  <c r="AB12" i="15"/>
  <c r="AD12" i="15"/>
  <c r="AF12" i="15"/>
  <c r="AH12" i="15"/>
  <c r="AT12" i="15" s="1"/>
  <c r="DX223" i="15" s="1"/>
  <c r="X12" i="15"/>
  <c r="Z12" i="15"/>
  <c r="Z9" i="15"/>
  <c r="AB9" i="15"/>
  <c r="AD9" i="15"/>
  <c r="X9" i="15"/>
  <c r="Z11" i="15"/>
  <c r="AB11" i="15"/>
  <c r="AD11" i="15"/>
  <c r="AF11" i="15"/>
  <c r="AH11" i="15"/>
  <c r="AT11" i="15" s="1"/>
  <c r="DX222" i="15" s="1"/>
  <c r="X11" i="15"/>
  <c r="AD4" i="15"/>
  <c r="X4" i="15"/>
  <c r="AF4" i="15"/>
  <c r="AH4" i="15"/>
  <c r="AT4" i="15" s="1"/>
  <c r="DX215" i="15" s="1"/>
  <c r="Z4" i="15"/>
  <c r="AB4" i="15"/>
  <c r="Z19" i="15"/>
  <c r="AB19" i="15"/>
  <c r="AD19" i="15"/>
  <c r="AF19" i="15"/>
  <c r="AH19" i="15"/>
  <c r="AT19" i="15" s="1"/>
  <c r="DX230" i="15" s="1"/>
  <c r="X19" i="15"/>
  <c r="AF9" i="15"/>
  <c r="X21" i="15"/>
  <c r="AB21" i="15"/>
  <c r="AD21" i="15"/>
  <c r="AF21" i="15"/>
  <c r="AH21" i="15"/>
  <c r="Z21" i="15"/>
  <c r="DT190" i="15" l="1"/>
  <c r="DK190" i="15"/>
  <c r="DC190" i="15"/>
  <c r="DL190" i="15"/>
  <c r="DD190" i="15"/>
  <c r="DN190" i="15"/>
  <c r="DB190" i="15"/>
  <c r="DJ190" i="15"/>
  <c r="DE190" i="15"/>
  <c r="DO190" i="15"/>
  <c r="DF190" i="15"/>
  <c r="DP190" i="15"/>
  <c r="DG190" i="15"/>
  <c r="DQ190" i="15"/>
  <c r="DH190" i="15"/>
  <c r="DI190" i="15"/>
  <c r="DM190" i="15"/>
  <c r="DK213" i="15"/>
  <c r="DN213" i="15"/>
  <c r="DP213" i="15"/>
  <c r="DL213" i="15"/>
  <c r="DH213" i="15"/>
  <c r="DE213" i="15"/>
  <c r="DM213" i="15"/>
  <c r="DG213" i="15"/>
  <c r="DQ213" i="15"/>
  <c r="DI213" i="15"/>
  <c r="DO213" i="15"/>
  <c r="DF213" i="15"/>
  <c r="DJ213" i="15"/>
  <c r="CU177" i="15"/>
  <c r="CR190" i="15"/>
  <c r="AC226" i="15" s="1"/>
  <c r="CN190" i="15"/>
  <c r="CO190" i="15"/>
  <c r="CQ190" i="15"/>
  <c r="CM190" i="15"/>
  <c r="CP190" i="15"/>
  <c r="CN177" i="15"/>
  <c r="CM177" i="15"/>
  <c r="CS177" i="15"/>
  <c r="AI213" i="15" s="1"/>
  <c r="L265" i="15" s="1"/>
  <c r="P213" i="15"/>
  <c r="AX177" i="15"/>
  <c r="CB213" i="15" s="1"/>
  <c r="O213" i="15"/>
  <c r="CT177" i="15"/>
  <c r="CP177" i="15"/>
  <c r="CO177" i="15"/>
  <c r="BR177" i="15"/>
  <c r="CQ177" i="15"/>
  <c r="AP177" i="15"/>
  <c r="CF213" i="15" s="1"/>
  <c r="T265" i="15" s="1"/>
  <c r="CS190" i="15"/>
  <c r="AI226" i="15" s="1"/>
  <c r="BK190" i="15"/>
  <c r="AX226" i="15" s="1"/>
  <c r="BL190" i="15"/>
  <c r="AY226" i="15" s="1"/>
  <c r="CA190" i="15"/>
  <c r="BB226" i="15" s="1"/>
  <c r="CE190" i="15"/>
  <c r="BF226" i="15" s="1"/>
  <c r="AU190" i="15"/>
  <c r="CI190" i="15"/>
  <c r="BJ190" i="15"/>
  <c r="AW226" i="15" s="1"/>
  <c r="CC190" i="15"/>
  <c r="BD226" i="15" s="1"/>
  <c r="BZ190" i="15"/>
  <c r="BA226" i="15" s="1"/>
  <c r="BM190" i="15"/>
  <c r="AZ226" i="15" s="1"/>
  <c r="P226" i="15"/>
  <c r="BH190" i="15"/>
  <c r="AU226" i="15" s="1"/>
  <c r="BI226" i="15"/>
  <c r="BP190" i="15"/>
  <c r="BU226" i="15" s="1"/>
  <c r="CD190" i="15"/>
  <c r="BE226" i="15" s="1"/>
  <c r="AQ190" i="15"/>
  <c r="BI190" i="15"/>
  <c r="AV226" i="15" s="1"/>
  <c r="CU190" i="15"/>
  <c r="O226" i="15" s="1"/>
  <c r="BQ190" i="15"/>
  <c r="CB190" i="15"/>
  <c r="BC226" i="15" s="1"/>
  <c r="BT190" i="15"/>
  <c r="BM226" i="15" s="1"/>
  <c r="BO190" i="15"/>
  <c r="AT190" i="15"/>
  <c r="CJ226" i="15" s="1"/>
  <c r="BR190" i="15"/>
  <c r="BG226" i="15"/>
  <c r="CT190" i="15"/>
  <c r="K226" i="15" s="1"/>
  <c r="BV190" i="15"/>
  <c r="BO226" i="15" s="1"/>
  <c r="CH190" i="15"/>
  <c r="CN226" i="15" s="1"/>
  <c r="BN190" i="15"/>
  <c r="BS226" i="15" s="1"/>
  <c r="AS190" i="15"/>
  <c r="BK226" i="15"/>
  <c r="CJ190" i="15"/>
  <c r="CP226" i="15" s="1"/>
  <c r="L226" i="15"/>
  <c r="CK190" i="15"/>
  <c r="AR190" i="15"/>
  <c r="CH226" i="15" s="1"/>
  <c r="AP190" i="15"/>
  <c r="CF226" i="15" s="1"/>
  <c r="AQ18" i="15"/>
  <c r="AQ11" i="15"/>
  <c r="DX229" i="15"/>
  <c r="AR16" i="15"/>
  <c r="AR21" i="15"/>
  <c r="AQ5" i="15"/>
  <c r="AQ3" i="15"/>
  <c r="AR4" i="15"/>
  <c r="AQ9" i="15"/>
  <c r="AQ4" i="15"/>
  <c r="AQ8" i="15"/>
  <c r="AR8" i="15"/>
  <c r="DX221" i="15"/>
  <c r="AQ21" i="15"/>
  <c r="AR18" i="15"/>
  <c r="AR5" i="15"/>
  <c r="AT5" i="15"/>
  <c r="DX216" i="15" s="1"/>
  <c r="AQ7" i="15"/>
  <c r="AQ16" i="15"/>
  <c r="AT3" i="15"/>
  <c r="DX214" i="15" s="1"/>
  <c r="DX227" i="15"/>
  <c r="AR7" i="15"/>
  <c r="AT8" i="15"/>
  <c r="DX219" i="15" s="1"/>
  <c r="AQ14" i="15"/>
  <c r="AR14" i="15"/>
  <c r="AR19" i="15"/>
  <c r="AR9" i="15"/>
  <c r="AQ13" i="15"/>
  <c r="AQ10" i="15"/>
  <c r="AQ17" i="15"/>
  <c r="AR20" i="15"/>
  <c r="AR3" i="15"/>
  <c r="AQ6" i="15"/>
  <c r="AR11" i="15"/>
  <c r="AR10" i="15"/>
  <c r="AR12" i="15"/>
  <c r="AR13" i="15"/>
  <c r="AR6" i="15"/>
  <c r="AQ20" i="15"/>
  <c r="AR17" i="15"/>
  <c r="AQ19" i="15"/>
  <c r="AQ12" i="15"/>
  <c r="AT20" i="15"/>
  <c r="DX231" i="15" s="1"/>
  <c r="DT186" i="15" l="1"/>
  <c r="DT189" i="15"/>
  <c r="DT178" i="15"/>
  <c r="DT180" i="15"/>
  <c r="DT179" i="15"/>
  <c r="DT184" i="15"/>
  <c r="DT195" i="15"/>
  <c r="DT193" i="15"/>
  <c r="DT185" i="15"/>
  <c r="DT194" i="15"/>
  <c r="DT192" i="15"/>
  <c r="DT181" i="15"/>
  <c r="DT188" i="15"/>
  <c r="DT196" i="15"/>
  <c r="DT187" i="15"/>
  <c r="DT183" i="15"/>
  <c r="DT191" i="15"/>
  <c r="DC187" i="15"/>
  <c r="DL187" i="15"/>
  <c r="DD187" i="15"/>
  <c r="DN187" i="15"/>
  <c r="DE187" i="15"/>
  <c r="DO187" i="15"/>
  <c r="DF187" i="15"/>
  <c r="DP187" i="15"/>
  <c r="DG187" i="15"/>
  <c r="DQ187" i="15"/>
  <c r="DH187" i="15"/>
  <c r="DB187" i="15"/>
  <c r="DJ187" i="15"/>
  <c r="DK187" i="15"/>
  <c r="DI187" i="15"/>
  <c r="DM187" i="15"/>
  <c r="DJ183" i="15"/>
  <c r="DJ219" i="15" s="1"/>
  <c r="DK183" i="15"/>
  <c r="DK219" i="15" s="1"/>
  <c r="DB183" i="15"/>
  <c r="DB219" i="15" s="1"/>
  <c r="DH183" i="15"/>
  <c r="DH219" i="15" s="1"/>
  <c r="DC183" i="15"/>
  <c r="DC219" i="15" s="1"/>
  <c r="DL183" i="15"/>
  <c r="DL219" i="15" s="1"/>
  <c r="DD183" i="15"/>
  <c r="DD219" i="15" s="1"/>
  <c r="DN183" i="15"/>
  <c r="DN219" i="15" s="1"/>
  <c r="DE183" i="15"/>
  <c r="DE219" i="15" s="1"/>
  <c r="DO183" i="15"/>
  <c r="DO219" i="15" s="1"/>
  <c r="DF183" i="15"/>
  <c r="DF219" i="15" s="1"/>
  <c r="DP183" i="15"/>
  <c r="DP219" i="15" s="1"/>
  <c r="DG183" i="15"/>
  <c r="DG219" i="15" s="1"/>
  <c r="DQ183" i="15"/>
  <c r="DQ219" i="15" s="1"/>
  <c r="DM183" i="15"/>
  <c r="DM219" i="15" s="1"/>
  <c r="DI183" i="15"/>
  <c r="DI219" i="15" s="1"/>
  <c r="DE191" i="15"/>
  <c r="DO191" i="15"/>
  <c r="DF191" i="15"/>
  <c r="DP191" i="15"/>
  <c r="DB191" i="15"/>
  <c r="DG191" i="15"/>
  <c r="DQ191" i="15"/>
  <c r="DH191" i="15"/>
  <c r="DJ191" i="15"/>
  <c r="DD191" i="15"/>
  <c r="DK191" i="15"/>
  <c r="DC191" i="15"/>
  <c r="DL191" i="15"/>
  <c r="DN191" i="15"/>
  <c r="DM191" i="15"/>
  <c r="DI191" i="15"/>
  <c r="DG181" i="15"/>
  <c r="DG217" i="15" s="1"/>
  <c r="DP181" i="15"/>
  <c r="DP217" i="15" s="1"/>
  <c r="DF181" i="15"/>
  <c r="DF217" i="15" s="1"/>
  <c r="DH181" i="15"/>
  <c r="DH217" i="15" s="1"/>
  <c r="DQ181" i="15"/>
  <c r="DQ217" i="15" s="1"/>
  <c r="DI181" i="15"/>
  <c r="DI217" i="15" s="1"/>
  <c r="DB181" i="15"/>
  <c r="DB217" i="15" s="1"/>
  <c r="DJ181" i="15"/>
  <c r="DJ217" i="15" s="1"/>
  <c r="DC181" i="15"/>
  <c r="DC217" i="15" s="1"/>
  <c r="DK181" i="15"/>
  <c r="DK217" i="15" s="1"/>
  <c r="DD181" i="15"/>
  <c r="DD217" i="15" s="1"/>
  <c r="DL181" i="15"/>
  <c r="DL217" i="15" s="1"/>
  <c r="DE181" i="15"/>
  <c r="DE217" i="15" s="1"/>
  <c r="DN181" i="15"/>
  <c r="DN217" i="15" s="1"/>
  <c r="DO181" i="15"/>
  <c r="DO217" i="15" s="1"/>
  <c r="DM181" i="15"/>
  <c r="DM217" i="15" s="1"/>
  <c r="DK196" i="15"/>
  <c r="DN196" i="15"/>
  <c r="DJ196" i="15"/>
  <c r="DJ232" i="15" s="1"/>
  <c r="DC196" i="15"/>
  <c r="DL196" i="15"/>
  <c r="DL232" i="15" s="1"/>
  <c r="DD196" i="15"/>
  <c r="DD232" i="15" s="1"/>
  <c r="DM196" i="15"/>
  <c r="DM232" i="15" s="1"/>
  <c r="DE196" i="15"/>
  <c r="DE232" i="15" s="1"/>
  <c r="DF196" i="15"/>
  <c r="DO196" i="15"/>
  <c r="DB196" i="15"/>
  <c r="DB232" i="15" s="1"/>
  <c r="DG196" i="15"/>
  <c r="DP196" i="15"/>
  <c r="DH196" i="15"/>
  <c r="DQ196" i="15"/>
  <c r="DI196" i="15"/>
  <c r="DK193" i="15"/>
  <c r="DK229" i="15" s="1"/>
  <c r="DJ193" i="15"/>
  <c r="DJ229" i="15" s="1"/>
  <c r="DC193" i="15"/>
  <c r="DC229" i="15" s="1"/>
  <c r="DL193" i="15"/>
  <c r="DL229" i="15" s="1"/>
  <c r="DB193" i="15"/>
  <c r="DB229" i="15" s="1"/>
  <c r="DD193" i="15"/>
  <c r="DD229" i="15" s="1"/>
  <c r="DM193" i="15"/>
  <c r="DM229" i="15" s="1"/>
  <c r="DE193" i="15"/>
  <c r="DE229" i="15" s="1"/>
  <c r="DN193" i="15"/>
  <c r="DN229" i="15" s="1"/>
  <c r="DF193" i="15"/>
  <c r="DF229" i="15" s="1"/>
  <c r="DO193" i="15"/>
  <c r="DO229" i="15" s="1"/>
  <c r="DG193" i="15"/>
  <c r="DG229" i="15" s="1"/>
  <c r="DP193" i="15"/>
  <c r="DP229" i="15" s="1"/>
  <c r="DH193" i="15"/>
  <c r="DH229" i="15" s="1"/>
  <c r="DQ193" i="15"/>
  <c r="DQ229" i="15" s="1"/>
  <c r="DI193" i="15"/>
  <c r="DI229" i="15" s="1"/>
  <c r="DF185" i="15"/>
  <c r="DF221" i="15" s="1"/>
  <c r="DO185" i="15"/>
  <c r="DO221" i="15" s="1"/>
  <c r="DE185" i="15"/>
  <c r="DE221" i="15" s="1"/>
  <c r="DG185" i="15"/>
  <c r="DG221" i="15" s="1"/>
  <c r="DP185" i="15"/>
  <c r="DP221" i="15" s="1"/>
  <c r="DH185" i="15"/>
  <c r="DH221" i="15" s="1"/>
  <c r="DQ185" i="15"/>
  <c r="DQ221" i="15" s="1"/>
  <c r="DJ185" i="15"/>
  <c r="DJ221" i="15" s="1"/>
  <c r="DK185" i="15"/>
  <c r="DK221" i="15" s="1"/>
  <c r="DC185" i="15"/>
  <c r="DC221" i="15" s="1"/>
  <c r="DL185" i="15"/>
  <c r="DL221" i="15" s="1"/>
  <c r="DD185" i="15"/>
  <c r="DD221" i="15" s="1"/>
  <c r="DM185" i="15"/>
  <c r="DM221" i="15" s="1"/>
  <c r="DN185" i="15"/>
  <c r="DN221" i="15" s="1"/>
  <c r="DB185" i="15"/>
  <c r="DB221" i="15" s="1"/>
  <c r="DI185" i="15"/>
  <c r="DI221" i="15" s="1"/>
  <c r="DD194" i="15"/>
  <c r="DD230" i="15" s="1"/>
  <c r="DN194" i="15"/>
  <c r="DN230" i="15" s="1"/>
  <c r="DE194" i="15"/>
  <c r="DE230" i="15" s="1"/>
  <c r="DO194" i="15"/>
  <c r="DO230" i="15" s="1"/>
  <c r="DC194" i="15"/>
  <c r="DC230" i="15" s="1"/>
  <c r="DF194" i="15"/>
  <c r="DF230" i="15" s="1"/>
  <c r="DP194" i="15"/>
  <c r="DP230" i="15" s="1"/>
  <c r="DL194" i="15"/>
  <c r="DL230" i="15" s="1"/>
  <c r="DG194" i="15"/>
  <c r="DG230" i="15" s="1"/>
  <c r="DQ194" i="15"/>
  <c r="DQ230" i="15" s="1"/>
  <c r="DH194" i="15"/>
  <c r="DH230" i="15" s="1"/>
  <c r="DJ194" i="15"/>
  <c r="DJ230" i="15" s="1"/>
  <c r="DK194" i="15"/>
  <c r="DK230" i="15" s="1"/>
  <c r="DB194" i="15"/>
  <c r="DB230" i="15" s="1"/>
  <c r="DM194" i="15"/>
  <c r="DM230" i="15" s="1"/>
  <c r="DI194" i="15"/>
  <c r="DI230" i="15" s="1"/>
  <c r="DG195" i="15"/>
  <c r="DQ195" i="15"/>
  <c r="DH195" i="15"/>
  <c r="DJ195" i="15"/>
  <c r="DK195" i="15"/>
  <c r="DC195" i="15"/>
  <c r="DL195" i="15"/>
  <c r="DF195" i="15"/>
  <c r="DF231" i="15" s="1"/>
  <c r="DD195" i="15"/>
  <c r="DN195" i="15"/>
  <c r="DB195" i="15"/>
  <c r="DB231" i="15" s="1"/>
  <c r="DE195" i="15"/>
  <c r="DO195" i="15"/>
  <c r="DP195" i="15"/>
  <c r="DM195" i="15"/>
  <c r="DI195" i="15"/>
  <c r="DF188" i="15"/>
  <c r="DF224" i="15" s="1"/>
  <c r="DO188" i="15"/>
  <c r="DO224" i="15" s="1"/>
  <c r="DE188" i="15"/>
  <c r="DE224" i="15" s="1"/>
  <c r="DG188" i="15"/>
  <c r="DG224" i="15" s="1"/>
  <c r="DP188" i="15"/>
  <c r="DP224" i="15" s="1"/>
  <c r="DH188" i="15"/>
  <c r="DH224" i="15" s="1"/>
  <c r="DQ188" i="15"/>
  <c r="DQ224" i="15" s="1"/>
  <c r="DJ188" i="15"/>
  <c r="DJ224" i="15" s="1"/>
  <c r="DK188" i="15"/>
  <c r="DK224" i="15" s="1"/>
  <c r="DB188" i="15"/>
  <c r="DB224" i="15" s="1"/>
  <c r="DC188" i="15"/>
  <c r="DC224" i="15" s="1"/>
  <c r="DL188" i="15"/>
  <c r="DL224" i="15" s="1"/>
  <c r="DD188" i="15"/>
  <c r="DD224" i="15" s="1"/>
  <c r="DM188" i="15"/>
  <c r="DM224" i="15" s="1"/>
  <c r="DN188" i="15"/>
  <c r="DN224" i="15" s="1"/>
  <c r="DI188" i="15"/>
  <c r="DI224" i="15" s="1"/>
  <c r="DD184" i="15"/>
  <c r="DD220" i="15" s="1"/>
  <c r="DM184" i="15"/>
  <c r="DM220" i="15" s="1"/>
  <c r="DB184" i="15"/>
  <c r="DC184" i="15"/>
  <c r="DC220" i="15" s="1"/>
  <c r="DE184" i="15"/>
  <c r="DE220" i="15" s="1"/>
  <c r="DN184" i="15"/>
  <c r="DN220" i="15" s="1"/>
  <c r="DF184" i="15"/>
  <c r="DF220" i="15" s="1"/>
  <c r="DO184" i="15"/>
  <c r="DO220" i="15" s="1"/>
  <c r="DG184" i="15"/>
  <c r="DG220" i="15" s="1"/>
  <c r="DP184" i="15"/>
  <c r="DP220" i="15" s="1"/>
  <c r="DH184" i="15"/>
  <c r="DH220" i="15" s="1"/>
  <c r="DQ184" i="15"/>
  <c r="DQ220" i="15" s="1"/>
  <c r="DJ184" i="15"/>
  <c r="DJ220" i="15" s="1"/>
  <c r="DK184" i="15"/>
  <c r="DK220" i="15" s="1"/>
  <c r="DL184" i="15"/>
  <c r="DL220" i="15" s="1"/>
  <c r="DI184" i="15"/>
  <c r="DI220" i="15" s="1"/>
  <c r="DH186" i="15"/>
  <c r="DH222" i="15" s="1"/>
  <c r="DJ186" i="15"/>
  <c r="DJ222" i="15" s="1"/>
  <c r="DK186" i="15"/>
  <c r="DK222" i="15" s="1"/>
  <c r="DQ186" i="15"/>
  <c r="DQ222" i="15" s="1"/>
  <c r="DC186" i="15"/>
  <c r="DC222" i="15" s="1"/>
  <c r="DL186" i="15"/>
  <c r="DL222" i="15" s="1"/>
  <c r="DD186" i="15"/>
  <c r="DD222" i="15" s="1"/>
  <c r="DN186" i="15"/>
  <c r="DN222" i="15" s="1"/>
  <c r="DG186" i="15"/>
  <c r="DG222" i="15" s="1"/>
  <c r="DE186" i="15"/>
  <c r="DE222" i="15" s="1"/>
  <c r="DO186" i="15"/>
  <c r="DO222" i="15" s="1"/>
  <c r="DF186" i="15"/>
  <c r="DF222" i="15" s="1"/>
  <c r="DP186" i="15"/>
  <c r="DP222" i="15" s="1"/>
  <c r="DB186" i="15"/>
  <c r="DB222" i="15" s="1"/>
  <c r="DI186" i="15"/>
  <c r="DI222" i="15" s="1"/>
  <c r="DM186" i="15"/>
  <c r="DM222" i="15" s="1"/>
  <c r="DH189" i="15"/>
  <c r="DH225" i="15" s="1"/>
  <c r="DQ189" i="15"/>
  <c r="DQ225" i="15" s="1"/>
  <c r="DG189" i="15"/>
  <c r="DG225" i="15" s="1"/>
  <c r="DJ189" i="15"/>
  <c r="DJ225" i="15" s="1"/>
  <c r="DP189" i="15"/>
  <c r="DP225" i="15" s="1"/>
  <c r="DK189" i="15"/>
  <c r="DK225" i="15" s="1"/>
  <c r="DC189" i="15"/>
  <c r="DC225" i="15" s="1"/>
  <c r="DL189" i="15"/>
  <c r="DL225" i="15" s="1"/>
  <c r="DB189" i="15"/>
  <c r="DB225" i="15" s="1"/>
  <c r="DD189" i="15"/>
  <c r="DD225" i="15" s="1"/>
  <c r="DM189" i="15"/>
  <c r="DM225" i="15" s="1"/>
  <c r="DE189" i="15"/>
  <c r="DE225" i="15" s="1"/>
  <c r="DN189" i="15"/>
  <c r="DN225" i="15" s="1"/>
  <c r="DF189" i="15"/>
  <c r="DF225" i="15" s="1"/>
  <c r="DO189" i="15"/>
  <c r="DO225" i="15" s="1"/>
  <c r="DI189" i="15"/>
  <c r="DI225" i="15" s="1"/>
  <c r="DH192" i="15"/>
  <c r="DH228" i="15" s="1"/>
  <c r="DQ192" i="15"/>
  <c r="DQ228" i="15" s="1"/>
  <c r="DB192" i="15"/>
  <c r="DB228" i="15" s="1"/>
  <c r="DG192" i="15"/>
  <c r="DG228" i="15" s="1"/>
  <c r="DJ192" i="15"/>
  <c r="DJ228" i="15" s="1"/>
  <c r="DK192" i="15"/>
  <c r="DK228" i="15" s="1"/>
  <c r="DC192" i="15"/>
  <c r="DC228" i="15" s="1"/>
  <c r="DL192" i="15"/>
  <c r="DL228" i="15" s="1"/>
  <c r="DD192" i="15"/>
  <c r="DD228" i="15" s="1"/>
  <c r="DM192" i="15"/>
  <c r="DM228" i="15" s="1"/>
  <c r="DE192" i="15"/>
  <c r="DE228" i="15" s="1"/>
  <c r="DN192" i="15"/>
  <c r="DN228" i="15" s="1"/>
  <c r="DF192" i="15"/>
  <c r="DF228" i="15" s="1"/>
  <c r="DO192" i="15"/>
  <c r="DO228" i="15" s="1"/>
  <c r="DP192" i="15"/>
  <c r="DP228" i="15" s="1"/>
  <c r="DI192" i="15"/>
  <c r="DI228" i="15" s="1"/>
  <c r="DD178" i="15"/>
  <c r="DN178" i="15"/>
  <c r="DN214" i="15" s="1"/>
  <c r="DH178" i="15"/>
  <c r="DO178" i="15"/>
  <c r="DO214" i="15" s="1"/>
  <c r="DL178" i="15"/>
  <c r="DC178" i="15"/>
  <c r="DP178" i="15"/>
  <c r="DP214" i="15" s="1"/>
  <c r="DE178" i="15"/>
  <c r="DQ178" i="15"/>
  <c r="DQ214" i="15" s="1"/>
  <c r="DF178" i="15"/>
  <c r="DF214" i="15" s="1"/>
  <c r="DG178" i="15"/>
  <c r="DJ178" i="15"/>
  <c r="DB178" i="15"/>
  <c r="DB214" i="15" s="1"/>
  <c r="DK178" i="15"/>
  <c r="DI178" i="15"/>
  <c r="DM178" i="15"/>
  <c r="DM214" i="15" s="1"/>
  <c r="DD180" i="15"/>
  <c r="DD216" i="15" s="1"/>
  <c r="DN180" i="15"/>
  <c r="DN216" i="15" s="1"/>
  <c r="DE180" i="15"/>
  <c r="DE216" i="15" s="1"/>
  <c r="DO180" i="15"/>
  <c r="DO216" i="15" s="1"/>
  <c r="DF180" i="15"/>
  <c r="DF216" i="15" s="1"/>
  <c r="DP180" i="15"/>
  <c r="DP216" i="15" s="1"/>
  <c r="DL180" i="15"/>
  <c r="DL216" i="15" s="1"/>
  <c r="DG180" i="15"/>
  <c r="DG216" i="15" s="1"/>
  <c r="DQ180" i="15"/>
  <c r="DQ216" i="15" s="1"/>
  <c r="DB180" i="15"/>
  <c r="DB216" i="15" s="1"/>
  <c r="DH180" i="15"/>
  <c r="DH216" i="15" s="1"/>
  <c r="DC180" i="15"/>
  <c r="DC216" i="15" s="1"/>
  <c r="DJ180" i="15"/>
  <c r="DJ216" i="15" s="1"/>
  <c r="DK180" i="15"/>
  <c r="DK216" i="15" s="1"/>
  <c r="DI180" i="15"/>
  <c r="DI216" i="15" s="1"/>
  <c r="DM180" i="15"/>
  <c r="DM216" i="15" s="1"/>
  <c r="DC179" i="15"/>
  <c r="DJ179" i="15"/>
  <c r="DK179" i="15"/>
  <c r="DL179" i="15"/>
  <c r="DD179" i="15"/>
  <c r="DN179" i="15"/>
  <c r="DE179" i="15"/>
  <c r="DO179" i="15"/>
  <c r="DB179" i="15"/>
  <c r="DF179" i="15"/>
  <c r="DP179" i="15"/>
  <c r="DG179" i="15"/>
  <c r="DQ179" i="15"/>
  <c r="DH179" i="15"/>
  <c r="DI179" i="15"/>
  <c r="DM179" i="15"/>
  <c r="BT181" i="15"/>
  <c r="AF265" i="15"/>
  <c r="S265" i="15"/>
  <c r="R265" i="15"/>
  <c r="AQ188" i="15"/>
  <c r="CQ188" i="15"/>
  <c r="CT188" i="15"/>
  <c r="K224" i="15" s="1"/>
  <c r="AR188" i="15"/>
  <c r="CH224" i="15" s="1"/>
  <c r="CK188" i="15"/>
  <c r="L224" i="15"/>
  <c r="BA188" i="15"/>
  <c r="CI188" i="15"/>
  <c r="CH188" i="15"/>
  <c r="CN224" i="15" s="1"/>
  <c r="AU188" i="15"/>
  <c r="AY188" i="15"/>
  <c r="BE188" i="15"/>
  <c r="BJ224" i="15" s="1"/>
  <c r="AW188" i="15"/>
  <c r="BK188" i="15"/>
  <c r="AX224" i="15" s="1"/>
  <c r="CM188" i="15"/>
  <c r="CS188" i="15"/>
  <c r="AI224" i="15" s="1"/>
  <c r="L276" i="15" s="1"/>
  <c r="CP188" i="15"/>
  <c r="AT188" i="15"/>
  <c r="CJ224" i="15" s="1"/>
  <c r="P224" i="15"/>
  <c r="CO188" i="15"/>
  <c r="CJ188" i="15"/>
  <c r="CP224" i="15" s="1"/>
  <c r="BR188" i="15"/>
  <c r="AS188" i="15"/>
  <c r="AX188" i="15"/>
  <c r="CB224" i="15" s="1"/>
  <c r="CU188" i="15"/>
  <c r="O224" i="15" s="1"/>
  <c r="CN188" i="15"/>
  <c r="CR188" i="15"/>
  <c r="AC224" i="15" s="1"/>
  <c r="BR196" i="15"/>
  <c r="CO196" i="15"/>
  <c r="CR236" i="15" s="1"/>
  <c r="CR258" i="15" s="1"/>
  <c r="M232" i="15"/>
  <c r="CK196" i="15"/>
  <c r="CR196" i="15"/>
  <c r="CJ196" i="15"/>
  <c r="P232" i="15"/>
  <c r="L232" i="15"/>
  <c r="CU196" i="15"/>
  <c r="N232" i="15" s="1"/>
  <c r="CP196" i="15"/>
  <c r="CT196" i="15"/>
  <c r="K232" i="15" s="1"/>
  <c r="CN196" i="15"/>
  <c r="CS196" i="15"/>
  <c r="CQ196" i="15"/>
  <c r="CH196" i="15"/>
  <c r="CI196" i="15"/>
  <c r="CM196" i="15"/>
  <c r="N213" i="15"/>
  <c r="M213" i="15"/>
  <c r="CS187" i="15"/>
  <c r="AI223" i="15" s="1"/>
  <c r="CM187" i="15"/>
  <c r="CR187" i="15"/>
  <c r="L223" i="15"/>
  <c r="CO187" i="15"/>
  <c r="CB187" i="15"/>
  <c r="BC223" i="15" s="1"/>
  <c r="CN187" i="15"/>
  <c r="CU187" i="15"/>
  <c r="O223" i="15" s="1"/>
  <c r="AZ187" i="15"/>
  <c r="CD223" i="15" s="1"/>
  <c r="CQ187" i="15"/>
  <c r="P223" i="15"/>
  <c r="CP187" i="15"/>
  <c r="CT187" i="15"/>
  <c r="K223" i="15" s="1"/>
  <c r="BN183" i="15"/>
  <c r="BS219" i="15" s="1"/>
  <c r="CT183" i="15"/>
  <c r="K219" i="15" s="1"/>
  <c r="CR183" i="15"/>
  <c r="AC219" i="15" s="1"/>
  <c r="CS183" i="15"/>
  <c r="AI219" i="15" s="1"/>
  <c r="L271" i="15" s="1"/>
  <c r="BO183" i="15"/>
  <c r="BK183" i="15"/>
  <c r="AX219" i="15" s="1"/>
  <c r="BJ183" i="15"/>
  <c r="AW219" i="15" s="1"/>
  <c r="BE183" i="15"/>
  <c r="BJ219" i="15" s="1"/>
  <c r="BR183" i="15"/>
  <c r="P219" i="15"/>
  <c r="L219" i="15"/>
  <c r="CU183" i="15"/>
  <c r="O219" i="15" s="1"/>
  <c r="CT191" i="15"/>
  <c r="K227" i="15" s="1"/>
  <c r="CO191" i="15"/>
  <c r="L227" i="15"/>
  <c r="CN191" i="15"/>
  <c r="CQ191" i="15"/>
  <c r="BH191" i="15"/>
  <c r="AU227" i="15" s="1"/>
  <c r="AX191" i="15"/>
  <c r="CB227" i="15" s="1"/>
  <c r="AZ191" i="15"/>
  <c r="CD227" i="15" s="1"/>
  <c r="CP191" i="15"/>
  <c r="CR191" i="15"/>
  <c r="AC227" i="15" s="1"/>
  <c r="BR191" i="15"/>
  <c r="CS191" i="15"/>
  <c r="AI227" i="15" s="1"/>
  <c r="CU191" i="15"/>
  <c r="O227" i="15" s="1"/>
  <c r="BD191" i="15"/>
  <c r="BI227" i="15" s="1"/>
  <c r="CM191" i="15"/>
  <c r="CB185" i="15"/>
  <c r="BC221" i="15" s="1"/>
  <c r="BR185" i="15"/>
  <c r="CR185" i="15"/>
  <c r="AC221" i="15" s="1"/>
  <c r="BF185" i="15"/>
  <c r="BK221" i="15" s="1"/>
  <c r="BL185" i="15"/>
  <c r="AY221" i="15" s="1"/>
  <c r="AZ185" i="15"/>
  <c r="CD221" i="15" s="1"/>
  <c r="AX185" i="15"/>
  <c r="CD185" i="15"/>
  <c r="BE221" i="15" s="1"/>
  <c r="CU185" i="15"/>
  <c r="O221" i="15" s="1"/>
  <c r="CN185" i="15"/>
  <c r="CT185" i="15"/>
  <c r="K221" i="15" s="1"/>
  <c r="BB185" i="15"/>
  <c r="BG221" i="15" s="1"/>
  <c r="CS185" i="15"/>
  <c r="AI221" i="15" s="1"/>
  <c r="L273" i="15" s="1"/>
  <c r="BT185" i="15"/>
  <c r="BM221" i="15" s="1"/>
  <c r="P221" i="15"/>
  <c r="BJ185" i="15"/>
  <c r="AW221" i="15" s="1"/>
  <c r="BZ185" i="15"/>
  <c r="BA221" i="15" s="1"/>
  <c r="CO185" i="15"/>
  <c r="CQ185" i="15"/>
  <c r="BH185" i="15"/>
  <c r="AU221" i="15" s="1"/>
  <c r="CM185" i="15"/>
  <c r="CP185" i="15"/>
  <c r="CM184" i="15"/>
  <c r="P220" i="15"/>
  <c r="CQ184" i="15"/>
  <c r="CT184" i="15"/>
  <c r="K220" i="15" s="1"/>
  <c r="CN184" i="15"/>
  <c r="CU184" i="15"/>
  <c r="O220" i="15" s="1"/>
  <c r="CR184" i="15"/>
  <c r="CJ184" i="15"/>
  <c r="CH184" i="15"/>
  <c r="CN220" i="15" s="1"/>
  <c r="U272" i="15" s="1"/>
  <c r="CS184" i="15"/>
  <c r="AI220" i="15" s="1"/>
  <c r="CK184" i="15"/>
  <c r="CI184" i="15"/>
  <c r="L220" i="15"/>
  <c r="BR184" i="15"/>
  <c r="AU184" i="15"/>
  <c r="AZ184" i="15"/>
  <c r="CD220" i="15" s="1"/>
  <c r="AT184" i="15"/>
  <c r="CJ220" i="15" s="1"/>
  <c r="CO184" i="15"/>
  <c r="AR184" i="15"/>
  <c r="CH220" i="15" s="1"/>
  <c r="CP184" i="15"/>
  <c r="BD194" i="15"/>
  <c r="BI230" i="15" s="1"/>
  <c r="BR194" i="15"/>
  <c r="CO194" i="15"/>
  <c r="L230" i="15"/>
  <c r="CS194" i="15"/>
  <c r="AI230" i="15" s="1"/>
  <c r="L282" i="15" s="1"/>
  <c r="CT194" i="15"/>
  <c r="K230" i="15" s="1"/>
  <c r="BB194" i="15"/>
  <c r="BG230" i="15" s="1"/>
  <c r="AS194" i="15"/>
  <c r="BV194" i="15"/>
  <c r="BO230" i="15" s="1"/>
  <c r="CU194" i="15"/>
  <c r="O230" i="15" s="1"/>
  <c r="CH194" i="15"/>
  <c r="CN230" i="15" s="1"/>
  <c r="CP194" i="15"/>
  <c r="CM194" i="15"/>
  <c r="AT194" i="15"/>
  <c r="CJ230" i="15" s="1"/>
  <c r="CN194" i="15"/>
  <c r="BN194" i="15"/>
  <c r="BP194" i="15"/>
  <c r="BU230" i="15" s="1"/>
  <c r="CR194" i="15"/>
  <c r="AC230" i="15" s="1"/>
  <c r="CQ194" i="15"/>
  <c r="AQ194" i="15"/>
  <c r="AZ194" i="15"/>
  <c r="CD230" i="15" s="1"/>
  <c r="BE194" i="15"/>
  <c r="BJ230" i="15" s="1"/>
  <c r="BK194" i="15"/>
  <c r="AX230" i="15" s="1"/>
  <c r="CJ194" i="15"/>
  <c r="BG194" i="15"/>
  <c r="BL230" i="15" s="1"/>
  <c r="CI194" i="15"/>
  <c r="AR194" i="15"/>
  <c r="CH230" i="15" s="1"/>
  <c r="AY194" i="15"/>
  <c r="BT194" i="15"/>
  <c r="BM230" i="15" s="1"/>
  <c r="BL194" i="15"/>
  <c r="AY230" i="15" s="1"/>
  <c r="CK194" i="15"/>
  <c r="AX194" i="15"/>
  <c r="CB230" i="15" s="1"/>
  <c r="AU194" i="15"/>
  <c r="CH189" i="15"/>
  <c r="CN225" i="15" s="1"/>
  <c r="CT189" i="15"/>
  <c r="K225" i="15" s="1"/>
  <c r="CJ189" i="15"/>
  <c r="CP225" i="15" s="1"/>
  <c r="CN189" i="15"/>
  <c r="CK189" i="15"/>
  <c r="CS189" i="15"/>
  <c r="AI225" i="15" s="1"/>
  <c r="L277" i="15" s="1"/>
  <c r="AU189" i="15"/>
  <c r="CI189" i="15"/>
  <c r="AP189" i="15"/>
  <c r="CF225" i="15" s="1"/>
  <c r="L225" i="15"/>
  <c r="AT189" i="15"/>
  <c r="CJ225" i="15" s="1"/>
  <c r="CO189" i="15"/>
  <c r="AR189" i="15"/>
  <c r="CH225" i="15" s="1"/>
  <c r="CM189" i="15"/>
  <c r="CR189" i="15"/>
  <c r="AC225" i="15" s="1"/>
  <c r="P225" i="15"/>
  <c r="BR189" i="15"/>
  <c r="CQ189" i="15"/>
  <c r="CP189" i="15"/>
  <c r="CU189" i="15"/>
  <c r="O225" i="15" s="1"/>
  <c r="BN192" i="15"/>
  <c r="BS228" i="15" s="1"/>
  <c r="CK192" i="15"/>
  <c r="CR192" i="15"/>
  <c r="AC228" i="15" s="1"/>
  <c r="L228" i="15"/>
  <c r="AS192" i="15"/>
  <c r="BT192" i="15"/>
  <c r="BM228" i="15" s="1"/>
  <c r="BF192" i="15"/>
  <c r="BK228" i="15" s="1"/>
  <c r="CJ192" i="15"/>
  <c r="CP228" i="15" s="1"/>
  <c r="CT192" i="15"/>
  <c r="K228" i="15" s="1"/>
  <c r="CQ192" i="15"/>
  <c r="CN192" i="15"/>
  <c r="CH192" i="15"/>
  <c r="CN228" i="15" s="1"/>
  <c r="AX192" i="15"/>
  <c r="CB228" i="15" s="1"/>
  <c r="CB192" i="15"/>
  <c r="BC228" i="15" s="1"/>
  <c r="CP192" i="15"/>
  <c r="CI192" i="15"/>
  <c r="BP192" i="15"/>
  <c r="BL192" i="15"/>
  <c r="AY228" i="15" s="1"/>
  <c r="BZ192" i="15"/>
  <c r="BA228" i="15" s="1"/>
  <c r="AZ192" i="15"/>
  <c r="CD228" i="15" s="1"/>
  <c r="CS192" i="15"/>
  <c r="AI228" i="15" s="1"/>
  <c r="L280" i="15" s="1"/>
  <c r="AR192" i="15"/>
  <c r="CH228" i="15" s="1"/>
  <c r="CD192" i="15"/>
  <c r="BE228" i="15" s="1"/>
  <c r="BE192" i="15"/>
  <c r="BJ228" i="15" s="1"/>
  <c r="BD192" i="15"/>
  <c r="BI228" i="15" s="1"/>
  <c r="CO192" i="15"/>
  <c r="BR192" i="15"/>
  <c r="CM192" i="15"/>
  <c r="CU192" i="15"/>
  <c r="O228" i="15" s="1"/>
  <c r="AV192" i="15"/>
  <c r="BZ228" i="15" s="1"/>
  <c r="AU192" i="15"/>
  <c r="BV192" i="15"/>
  <c r="BO228" i="15" s="1"/>
  <c r="BJ192" i="15"/>
  <c r="AW228" i="15" s="1"/>
  <c r="BH192" i="15"/>
  <c r="AU228" i="15" s="1"/>
  <c r="AT192" i="15"/>
  <c r="CJ228" i="15" s="1"/>
  <c r="AQ192" i="15"/>
  <c r="CP178" i="15"/>
  <c r="CT178" i="15"/>
  <c r="K214" i="15" s="1"/>
  <c r="BH178" i="15"/>
  <c r="CR178" i="15"/>
  <c r="AC214" i="15" s="1"/>
  <c r="J266" i="15" s="1"/>
  <c r="BK178" i="15"/>
  <c r="AX214" i="15" s="1"/>
  <c r="BR178" i="15"/>
  <c r="CN178" i="15"/>
  <c r="CM178" i="15"/>
  <c r="CQ178" i="15"/>
  <c r="CU178" i="15"/>
  <c r="O214" i="15" s="1"/>
  <c r="BE178" i="15"/>
  <c r="BJ214" i="15" s="1"/>
  <c r="BN178" i="15"/>
  <c r="CO178" i="15"/>
  <c r="P214" i="15"/>
  <c r="CS178" i="15"/>
  <c r="AI214" i="15" s="1"/>
  <c r="L266" i="15" s="1"/>
  <c r="AQ180" i="15"/>
  <c r="P216" i="15"/>
  <c r="AY180" i="15"/>
  <c r="CO180" i="15"/>
  <c r="BN180" i="15"/>
  <c r="BS216" i="15" s="1"/>
  <c r="CH180" i="15"/>
  <c r="CN216" i="15" s="1"/>
  <c r="CJ180" i="15"/>
  <c r="CP216" i="15" s="1"/>
  <c r="BR180" i="15"/>
  <c r="AW180" i="15"/>
  <c r="CK180" i="15"/>
  <c r="CI180" i="15"/>
  <c r="L216" i="15"/>
  <c r="CT180" i="15"/>
  <c r="K216" i="15" s="1"/>
  <c r="AT180" i="15"/>
  <c r="CN180" i="15"/>
  <c r="CR180" i="15"/>
  <c r="AC216" i="15" s="1"/>
  <c r="CS180" i="15"/>
  <c r="AI216" i="15" s="1"/>
  <c r="L268" i="15" s="1"/>
  <c r="AR180" i="15"/>
  <c r="CH216" i="15" s="1"/>
  <c r="CU180" i="15"/>
  <c r="O216" i="15" s="1"/>
  <c r="AS180" i="15"/>
  <c r="CP180" i="15"/>
  <c r="BK180" i="15"/>
  <c r="AX216" i="15" s="1"/>
  <c r="CQ180" i="15"/>
  <c r="CM180" i="15"/>
  <c r="AU180" i="15"/>
  <c r="CN179" i="15"/>
  <c r="CA179" i="15"/>
  <c r="BB215" i="15" s="1"/>
  <c r="BE179" i="15"/>
  <c r="BJ215" i="15" s="1"/>
  <c r="BQ179" i="15"/>
  <c r="BR179" i="15"/>
  <c r="P215" i="15"/>
  <c r="CM179" i="15"/>
  <c r="CS179" i="15"/>
  <c r="CJ179" i="15"/>
  <c r="BG179" i="15"/>
  <c r="BL215" i="15" s="1"/>
  <c r="CE179" i="15"/>
  <c r="BF215" i="15" s="1"/>
  <c r="CU179" i="15"/>
  <c r="O215" i="15" s="1"/>
  <c r="CI179" i="15"/>
  <c r="BK179" i="15"/>
  <c r="AX215" i="15" s="1"/>
  <c r="BP179" i="15"/>
  <c r="BU215" i="15" s="1"/>
  <c r="CQ179" i="15"/>
  <c r="CP179" i="15"/>
  <c r="CT179" i="15"/>
  <c r="K215" i="15" s="1"/>
  <c r="CK179" i="15"/>
  <c r="BN179" i="15"/>
  <c r="BS215" i="15" s="1"/>
  <c r="CO179" i="15"/>
  <c r="BO179" i="15"/>
  <c r="CC179" i="15"/>
  <c r="BD215" i="15" s="1"/>
  <c r="CH179" i="15"/>
  <c r="CN215" i="15" s="1"/>
  <c r="CR179" i="15"/>
  <c r="BM179" i="15"/>
  <c r="AZ215" i="15" s="1"/>
  <c r="BD179" i="15"/>
  <c r="BI215" i="15" s="1"/>
  <c r="CR195" i="15"/>
  <c r="CO195" i="15"/>
  <c r="BB195" i="15"/>
  <c r="BG231" i="15" s="1"/>
  <c r="AQ195" i="15"/>
  <c r="BD195" i="15"/>
  <c r="BI231" i="15" s="1"/>
  <c r="L231" i="15"/>
  <c r="CT195" i="15"/>
  <c r="CP195" i="15"/>
  <c r="AU195" i="15"/>
  <c r="AR195" i="15"/>
  <c r="CH231" i="15" s="1"/>
  <c r="BR195" i="15"/>
  <c r="CU195" i="15"/>
  <c r="O231" i="15" s="1"/>
  <c r="CQ195" i="15"/>
  <c r="CI195" i="15"/>
  <c r="CK195" i="15"/>
  <c r="CJ195" i="15"/>
  <c r="CP231" i="15" s="1"/>
  <c r="P231" i="15"/>
  <c r="CM195" i="15"/>
  <c r="CN195" i="15"/>
  <c r="AT195" i="15"/>
  <c r="CJ231" i="15" s="1"/>
  <c r="CS195" i="15"/>
  <c r="AI231" i="15" s="1"/>
  <c r="L283" i="15" s="1"/>
  <c r="CH195" i="15"/>
  <c r="CN231" i="15" s="1"/>
  <c r="AS193" i="15"/>
  <c r="BV193" i="15"/>
  <c r="BO229" i="15" s="1"/>
  <c r="CB193" i="15"/>
  <c r="CN193" i="15"/>
  <c r="BP193" i="15"/>
  <c r="BU229" i="15" s="1"/>
  <c r="CU193" i="15"/>
  <c r="O229" i="15" s="1"/>
  <c r="CR193" i="15"/>
  <c r="AC229" i="15" s="1"/>
  <c r="BZ193" i="15"/>
  <c r="BA229" i="15" s="1"/>
  <c r="BN193" i="15"/>
  <c r="BS229" i="15" s="1"/>
  <c r="AX193" i="15"/>
  <c r="CB229" i="15" s="1"/>
  <c r="CK193" i="15"/>
  <c r="AZ193" i="15"/>
  <c r="CD229" i="15" s="1"/>
  <c r="CJ193" i="15"/>
  <c r="CP229" i="15" s="1"/>
  <c r="CT193" i="15"/>
  <c r="K229" i="15" s="1"/>
  <c r="BT193" i="15"/>
  <c r="BM229" i="15" s="1"/>
  <c r="CQ193" i="15"/>
  <c r="CH193" i="15"/>
  <c r="CN229" i="15" s="1"/>
  <c r="BL193" i="15"/>
  <c r="AY229" i="15" s="1"/>
  <c r="CI193" i="15"/>
  <c r="BR193" i="15"/>
  <c r="CS193" i="15"/>
  <c r="AI229" i="15" s="1"/>
  <c r="L281" i="15" s="1"/>
  <c r="P229" i="15"/>
  <c r="AR193" i="15"/>
  <c r="CH229" i="15" s="1"/>
  <c r="AT193" i="15"/>
  <c r="CJ229" i="15" s="1"/>
  <c r="CO193" i="15"/>
  <c r="AU193" i="15"/>
  <c r="BJ193" i="15"/>
  <c r="AW229" i="15" s="1"/>
  <c r="CM193" i="15"/>
  <c r="CD193" i="15"/>
  <c r="BE229" i="15" s="1"/>
  <c r="AQ193" i="15"/>
  <c r="CP193" i="15"/>
  <c r="CH186" i="15"/>
  <c r="CN222" i="15" s="1"/>
  <c r="AS186" i="15"/>
  <c r="CN186" i="15"/>
  <c r="CU186" i="15"/>
  <c r="O222" i="15" s="1"/>
  <c r="AU186" i="15"/>
  <c r="CK186" i="15"/>
  <c r="L222" i="15"/>
  <c r="AR186" i="15"/>
  <c r="CH222" i="15" s="1"/>
  <c r="CI186" i="15"/>
  <c r="CP186" i="15"/>
  <c r="CS186" i="15"/>
  <c r="AI222" i="15" s="1"/>
  <c r="L274" i="15" s="1"/>
  <c r="CJ186" i="15"/>
  <c r="CP222" i="15" s="1"/>
  <c r="CO186" i="15"/>
  <c r="AT186" i="15"/>
  <c r="CJ222" i="15" s="1"/>
  <c r="P222" i="15"/>
  <c r="CT186" i="15"/>
  <c r="K222" i="15" s="1"/>
  <c r="CQ186" i="15"/>
  <c r="CM186" i="15"/>
  <c r="AQ186" i="15"/>
  <c r="CR186" i="15"/>
  <c r="AC222" i="15" s="1"/>
  <c r="CE181" i="15"/>
  <c r="BF217" i="15" s="1"/>
  <c r="CR181" i="15"/>
  <c r="AC217" i="15" s="1"/>
  <c r="BV181" i="15"/>
  <c r="BO217" i="15" s="1"/>
  <c r="CD181" i="15"/>
  <c r="BE217" i="15" s="1"/>
  <c r="CM181" i="15"/>
  <c r="BG181" i="15"/>
  <c r="BL217" i="15" s="1"/>
  <c r="CU181" i="15"/>
  <c r="O217" i="15" s="1"/>
  <c r="BJ181" i="15"/>
  <c r="AW217" i="15" s="1"/>
  <c r="BD181" i="15"/>
  <c r="BI217" i="15" s="1"/>
  <c r="BL181" i="15"/>
  <c r="AY217" i="15" s="1"/>
  <c r="BM217" i="15"/>
  <c r="Q269" i="15" s="1"/>
  <c r="BO181" i="15"/>
  <c r="BK181" i="15"/>
  <c r="AX217" i="15" s="1"/>
  <c r="CQ181" i="15"/>
  <c r="L217" i="15"/>
  <c r="AX181" i="15"/>
  <c r="CB217" i="15" s="1"/>
  <c r="BR181" i="15"/>
  <c r="CC181" i="15"/>
  <c r="BD217" i="15" s="1"/>
  <c r="BN181" i="15"/>
  <c r="BS217" i="15" s="1"/>
  <c r="CB181" i="15"/>
  <c r="BC217" i="15" s="1"/>
  <c r="BZ181" i="15"/>
  <c r="BA217" i="15" s="1"/>
  <c r="BH181" i="15"/>
  <c r="AU217" i="15" s="1"/>
  <c r="BM181" i="15"/>
  <c r="AZ217" i="15" s="1"/>
  <c r="AV181" i="15"/>
  <c r="BZ217" i="15" s="1"/>
  <c r="CA181" i="15"/>
  <c r="BB217" i="15" s="1"/>
  <c r="BQ181" i="15"/>
  <c r="CO181" i="15"/>
  <c r="BI181" i="15"/>
  <c r="AV217" i="15" s="1"/>
  <c r="AZ181" i="15"/>
  <c r="CD217" i="15" s="1"/>
  <c r="P217" i="15"/>
  <c r="BE181" i="15"/>
  <c r="BJ217" i="15" s="1"/>
  <c r="CP181" i="15"/>
  <c r="CT181" i="15"/>
  <c r="K217" i="15" s="1"/>
  <c r="BP181" i="15"/>
  <c r="BU217" i="15" s="1"/>
  <c r="CN181" i="15"/>
  <c r="CS181" i="15"/>
  <c r="AI217" i="15" s="1"/>
  <c r="BF181" i="15"/>
  <c r="BK217" i="15" s="1"/>
  <c r="W265" i="15"/>
  <c r="N226" i="15"/>
  <c r="M226" i="15"/>
  <c r="AT232" i="15"/>
  <c r="AS232" i="15"/>
  <c r="CD232" i="15"/>
  <c r="AR232" i="15"/>
  <c r="CT232" i="15"/>
  <c r="W284" i="15" s="1"/>
  <c r="CL232" i="15"/>
  <c r="P227" i="15"/>
  <c r="P228" i="15"/>
  <c r="P230" i="15"/>
  <c r="CH215" i="15"/>
  <c r="BZ224" i="15"/>
  <c r="L214" i="15"/>
  <c r="K231" i="15"/>
  <c r="L215" i="15"/>
  <c r="L229" i="15"/>
  <c r="L221" i="15"/>
  <c r="CP214" i="15"/>
  <c r="CN214" i="15"/>
  <c r="CP219" i="15"/>
  <c r="CN219" i="15"/>
  <c r="CP223" i="15"/>
  <c r="CN223" i="15"/>
  <c r="CN217" i="15"/>
  <c r="CP217" i="15"/>
  <c r="CN221" i="15"/>
  <c r="CP221" i="15"/>
  <c r="CP230" i="15"/>
  <c r="CP227" i="15"/>
  <c r="CN227" i="15"/>
  <c r="BK229" i="15"/>
  <c r="BC229" i="15"/>
  <c r="AU229" i="15"/>
  <c r="BI229" i="15"/>
  <c r="AP193" i="15"/>
  <c r="CF229" i="15" s="1"/>
  <c r="BG229" i="15"/>
  <c r="BZ229" i="15"/>
  <c r="BG214" i="15"/>
  <c r="BS214" i="15"/>
  <c r="BK214" i="15"/>
  <c r="BI214" i="15"/>
  <c r="BU214" i="15"/>
  <c r="AW214" i="15"/>
  <c r="CD214" i="15"/>
  <c r="BC214" i="15"/>
  <c r="CB214" i="15"/>
  <c r="CF214" i="15"/>
  <c r="CJ214" i="15"/>
  <c r="BA214" i="15"/>
  <c r="CH214" i="15"/>
  <c r="BE214" i="15"/>
  <c r="BM214" i="15"/>
  <c r="AY214" i="15"/>
  <c r="BZ214" i="15"/>
  <c r="CB216" i="15"/>
  <c r="BC216" i="15"/>
  <c r="BM216" i="15"/>
  <c r="BG216" i="15"/>
  <c r="BA216" i="15"/>
  <c r="BI216" i="15"/>
  <c r="BE216" i="15"/>
  <c r="BK216" i="15"/>
  <c r="AU216" i="15"/>
  <c r="BU216" i="15"/>
  <c r="AP180" i="15"/>
  <c r="CF216" i="15" s="1"/>
  <c r="CJ216" i="15"/>
  <c r="CD216" i="15"/>
  <c r="AW216" i="15"/>
  <c r="AY216" i="15"/>
  <c r="BZ216" i="15"/>
  <c r="BA222" i="15"/>
  <c r="BU222" i="15"/>
  <c r="AU222" i="15"/>
  <c r="BI222" i="15"/>
  <c r="AW222" i="15"/>
  <c r="CB222" i="15"/>
  <c r="BM222" i="15"/>
  <c r="CD222" i="15"/>
  <c r="BE222" i="15"/>
  <c r="BG222" i="15"/>
  <c r="AP186" i="15"/>
  <c r="CF222" i="15" s="1"/>
  <c r="BK222" i="15"/>
  <c r="BS222" i="15"/>
  <c r="BC222" i="15"/>
  <c r="AY222" i="15"/>
  <c r="BZ222" i="15"/>
  <c r="CD215" i="15"/>
  <c r="BC215" i="15"/>
  <c r="BM215" i="15"/>
  <c r="BE215" i="15"/>
  <c r="BA215" i="15"/>
  <c r="AU215" i="15"/>
  <c r="CJ215" i="15"/>
  <c r="CF215" i="15"/>
  <c r="AW215" i="15"/>
  <c r="AY215" i="15"/>
  <c r="BZ215" i="15"/>
  <c r="BG215" i="15"/>
  <c r="CB215" i="15"/>
  <c r="BK215" i="15"/>
  <c r="BK223" i="15"/>
  <c r="BS223" i="15"/>
  <c r="AU223" i="15"/>
  <c r="BU223" i="15"/>
  <c r="AW223" i="15"/>
  <c r="BZ223" i="15"/>
  <c r="BE223" i="15"/>
  <c r="CH223" i="15"/>
  <c r="CF223" i="15"/>
  <c r="BA223" i="15"/>
  <c r="CJ223" i="15"/>
  <c r="CB223" i="15"/>
  <c r="BM223" i="15"/>
  <c r="BI223" i="15"/>
  <c r="BG223" i="15"/>
  <c r="AY223" i="15"/>
  <c r="BI224" i="15"/>
  <c r="BK224" i="15"/>
  <c r="CD224" i="15"/>
  <c r="AU224" i="15"/>
  <c r="BC224" i="15"/>
  <c r="BM224" i="15"/>
  <c r="BS224" i="15"/>
  <c r="BE224" i="15"/>
  <c r="BA224" i="15"/>
  <c r="BU224" i="15"/>
  <c r="AP188" i="15"/>
  <c r="CF224" i="15" s="1"/>
  <c r="BG224" i="15"/>
  <c r="AW224" i="15"/>
  <c r="AY224" i="15"/>
  <c r="BE220" i="15"/>
  <c r="BK220" i="15"/>
  <c r="AW220" i="15"/>
  <c r="BC220" i="15"/>
  <c r="BM220" i="15"/>
  <c r="BS220" i="15"/>
  <c r="BA220" i="15"/>
  <c r="BU220" i="15"/>
  <c r="CB220" i="15"/>
  <c r="BG220" i="15"/>
  <c r="BI220" i="15"/>
  <c r="AP184" i="15"/>
  <c r="CF220" i="15" s="1"/>
  <c r="AU220" i="15"/>
  <c r="AY220" i="15"/>
  <c r="BZ220" i="15"/>
  <c r="BG217" i="15"/>
  <c r="CF217" i="15"/>
  <c r="CJ217" i="15"/>
  <c r="CH217" i="15"/>
  <c r="BK227" i="15"/>
  <c r="BC227" i="15"/>
  <c r="BM227" i="15"/>
  <c r="BA227" i="15"/>
  <c r="AW227" i="15"/>
  <c r="BE227" i="15"/>
  <c r="CJ227" i="15"/>
  <c r="CH227" i="15"/>
  <c r="AP191" i="15"/>
  <c r="CF227" i="15" s="1"/>
  <c r="BG227" i="15"/>
  <c r="BS227" i="15"/>
  <c r="BU227" i="15"/>
  <c r="AY227" i="15"/>
  <c r="CJ219" i="15"/>
  <c r="BE219" i="15"/>
  <c r="BU219" i="15"/>
  <c r="CB219" i="15"/>
  <c r="BG219" i="15"/>
  <c r="BM219" i="15"/>
  <c r="AU219" i="15"/>
  <c r="CH219" i="15"/>
  <c r="CF219" i="15"/>
  <c r="CD219" i="15"/>
  <c r="BI219" i="15"/>
  <c r="BC219" i="15"/>
  <c r="BK219" i="15"/>
  <c r="BA219" i="15"/>
  <c r="BZ219" i="15"/>
  <c r="AY219" i="15"/>
  <c r="BU228" i="15"/>
  <c r="AP192" i="15"/>
  <c r="CF228" i="15" s="1"/>
  <c r="BG228" i="15"/>
  <c r="CB221" i="15"/>
  <c r="BI221" i="15"/>
  <c r="BS221" i="15"/>
  <c r="BU221" i="15"/>
  <c r="CF221" i="15"/>
  <c r="CJ221" i="15"/>
  <c r="CH221" i="15"/>
  <c r="BZ221" i="15"/>
  <c r="BC231" i="15"/>
  <c r="BM231" i="15"/>
  <c r="BA231" i="15"/>
  <c r="BE231" i="15"/>
  <c r="BS231" i="15"/>
  <c r="BU231" i="15"/>
  <c r="CB231" i="15"/>
  <c r="AP195" i="15"/>
  <c r="CF231" i="15" s="1"/>
  <c r="AW231" i="15"/>
  <c r="CD231" i="15"/>
  <c r="BK231" i="15"/>
  <c r="AU231" i="15"/>
  <c r="AY231" i="15"/>
  <c r="BZ231" i="15"/>
  <c r="BE230" i="15"/>
  <c r="BC230" i="15"/>
  <c r="BS230" i="15"/>
  <c r="BA230" i="15"/>
  <c r="AW230" i="15"/>
  <c r="BK230" i="15"/>
  <c r="AU230" i="15"/>
  <c r="AP194" i="15"/>
  <c r="CF230" i="15" s="1"/>
  <c r="BZ230" i="15"/>
  <c r="S266" i="15" l="1"/>
  <c r="Q281" i="15"/>
  <c r="U275" i="15"/>
  <c r="T280" i="15"/>
  <c r="T276" i="15"/>
  <c r="AF276" i="15" s="1"/>
  <c r="L236" i="15"/>
  <c r="L262" i="15" s="1"/>
  <c r="K236" i="15"/>
  <c r="T274" i="15"/>
  <c r="AF274" i="15" s="1"/>
  <c r="P236" i="15"/>
  <c r="T281" i="15"/>
  <c r="U280" i="15"/>
  <c r="U268" i="15"/>
  <c r="E265" i="15"/>
  <c r="AA265" i="15" s="1"/>
  <c r="U274" i="15"/>
  <c r="AB265" i="15"/>
  <c r="BM236" i="15"/>
  <c r="T267" i="15"/>
  <c r="P281" i="15"/>
  <c r="S280" i="15"/>
  <c r="T275" i="15"/>
  <c r="U266" i="15"/>
  <c r="U273" i="15"/>
  <c r="T273" i="15"/>
  <c r="T266" i="15"/>
  <c r="T282" i="15"/>
  <c r="AF282" i="15" s="1"/>
  <c r="S267" i="15"/>
  <c r="U281" i="15"/>
  <c r="S272" i="15"/>
  <c r="T268" i="15"/>
  <c r="AF268" i="15" s="1"/>
  <c r="CL236" i="15"/>
  <c r="CL241" i="15" s="1"/>
  <c r="U284" i="15"/>
  <c r="U279" i="15"/>
  <c r="T277" i="15"/>
  <c r="T283" i="15"/>
  <c r="AF283" i="15" s="1"/>
  <c r="T272" i="15"/>
  <c r="P279" i="15"/>
  <c r="N281" i="15"/>
  <c r="U277" i="15"/>
  <c r="T279" i="15"/>
  <c r="T269" i="15"/>
  <c r="R267" i="15"/>
  <c r="U267" i="15"/>
  <c r="Q280" i="15"/>
  <c r="S273" i="15"/>
  <c r="S283" i="15"/>
  <c r="T271" i="15"/>
  <c r="O275" i="15"/>
  <c r="S281" i="15"/>
  <c r="U269" i="15"/>
  <c r="U271" i="15"/>
  <c r="U283" i="15"/>
  <c r="U282" i="15"/>
  <c r="U276" i="15"/>
  <c r="R283" i="15"/>
  <c r="R275" i="15"/>
  <c r="S271" i="15"/>
  <c r="R276" i="15"/>
  <c r="S269" i="15"/>
  <c r="S282" i="15"/>
  <c r="S275" i="15"/>
  <c r="S274" i="15"/>
  <c r="P280" i="15"/>
  <c r="P276" i="15"/>
  <c r="P267" i="15"/>
  <c r="S268" i="15"/>
  <c r="S284" i="15"/>
  <c r="O273" i="15"/>
  <c r="S279" i="15"/>
  <c r="S276" i="15"/>
  <c r="R280" i="15"/>
  <c r="R266" i="15"/>
  <c r="R281" i="15"/>
  <c r="N280" i="15"/>
  <c r="Q282" i="15"/>
  <c r="R271" i="15"/>
  <c r="O282" i="15"/>
  <c r="R274" i="15"/>
  <c r="Q273" i="15"/>
  <c r="R284" i="15"/>
  <c r="BQ236" i="15"/>
  <c r="R268" i="15"/>
  <c r="R269" i="15"/>
  <c r="R277" i="15"/>
  <c r="R282" i="15"/>
  <c r="R273" i="15"/>
  <c r="R279" i="15"/>
  <c r="R272" i="15"/>
  <c r="P283" i="15"/>
  <c r="O280" i="15"/>
  <c r="BD236" i="15"/>
  <c r="BD262" i="15" s="1"/>
  <c r="O283" i="15"/>
  <c r="P269" i="15"/>
  <c r="P272" i="15"/>
  <c r="P266" i="15"/>
  <c r="O276" i="15"/>
  <c r="O268" i="15"/>
  <c r="BL236" i="15"/>
  <c r="BL262" i="15" s="1"/>
  <c r="BF236" i="15"/>
  <c r="BF262" i="15" s="1"/>
  <c r="P268" i="15"/>
  <c r="BB236" i="15"/>
  <c r="BB262" i="15" s="1"/>
  <c r="BJ236" i="15"/>
  <c r="BJ262" i="15" s="1"/>
  <c r="P273" i="15"/>
  <c r="P271" i="15"/>
  <c r="O272" i="15"/>
  <c r="P274" i="15"/>
  <c r="P282" i="15"/>
  <c r="O271" i="15"/>
  <c r="O279" i="15"/>
  <c r="P275" i="15"/>
  <c r="O266" i="15"/>
  <c r="O267" i="15"/>
  <c r="O274" i="15"/>
  <c r="O269" i="15"/>
  <c r="O281" i="15"/>
  <c r="N282" i="15"/>
  <c r="N274" i="15"/>
  <c r="N268" i="15"/>
  <c r="N283" i="15"/>
  <c r="N273" i="15"/>
  <c r="N276" i="15"/>
  <c r="AZ236" i="15"/>
  <c r="AZ262" i="15" s="1"/>
  <c r="N266" i="15"/>
  <c r="N269" i="15"/>
  <c r="N271" i="15"/>
  <c r="N275" i="15"/>
  <c r="AV236" i="15"/>
  <c r="AV262" i="15" s="1"/>
  <c r="N279" i="15"/>
  <c r="N272" i="15"/>
  <c r="N267" i="15"/>
  <c r="AX236" i="15"/>
  <c r="AX262" i="15" s="1"/>
  <c r="W277" i="15"/>
  <c r="N225" i="15"/>
  <c r="F277" i="15" s="1"/>
  <c r="AB277" i="15" s="1"/>
  <c r="M225" i="15"/>
  <c r="E277" i="15" s="1"/>
  <c r="AA277" i="15" s="1"/>
  <c r="O232" i="15"/>
  <c r="BW236" i="15"/>
  <c r="BW258" i="15" s="1"/>
  <c r="CT236" i="15"/>
  <c r="CT258" i="15" s="1"/>
  <c r="CR247" i="15"/>
  <c r="CR246" i="15"/>
  <c r="CR244" i="15"/>
  <c r="CR248" i="15"/>
  <c r="CR252" i="15"/>
  <c r="CR257" i="15"/>
  <c r="CR253" i="15"/>
  <c r="CR254" i="15"/>
  <c r="CR249" i="15"/>
  <c r="CR245" i="15"/>
  <c r="CR256" i="15"/>
  <c r="CR250" i="15"/>
  <c r="CR243" i="15"/>
  <c r="CR240" i="15"/>
  <c r="CR242" i="15"/>
  <c r="CR262" i="15"/>
  <c r="CR255" i="15"/>
  <c r="CR239" i="15"/>
  <c r="CR251" i="15"/>
  <c r="CR241" i="15"/>
  <c r="M217" i="15"/>
  <c r="E269" i="15" s="1"/>
  <c r="AA269" i="15" s="1"/>
  <c r="N217" i="15"/>
  <c r="M227" i="15"/>
  <c r="E279" i="15" s="1"/>
  <c r="AA279" i="15" s="1"/>
  <c r="N227" i="15"/>
  <c r="M228" i="15"/>
  <c r="E280" i="15" s="1"/>
  <c r="N228" i="15"/>
  <c r="F280" i="15" s="1"/>
  <c r="M214" i="15"/>
  <c r="E266" i="15" s="1"/>
  <c r="AA266" i="15" s="1"/>
  <c r="N214" i="15"/>
  <c r="M219" i="15"/>
  <c r="E271" i="15" s="1"/>
  <c r="AA271" i="15" s="1"/>
  <c r="N219" i="15"/>
  <c r="F271" i="15" s="1"/>
  <c r="AB271" i="15" s="1"/>
  <c r="M216" i="15"/>
  <c r="E268" i="15" s="1"/>
  <c r="AA268" i="15" s="1"/>
  <c r="N216" i="15"/>
  <c r="F268" i="15" s="1"/>
  <c r="AB268" i="15" s="1"/>
  <c r="M220" i="15"/>
  <c r="E272" i="15" s="1"/>
  <c r="AA272" i="15" s="1"/>
  <c r="N220" i="15"/>
  <c r="F272" i="15" s="1"/>
  <c r="AB272" i="15" s="1"/>
  <c r="M231" i="15"/>
  <c r="E283" i="15" s="1"/>
  <c r="AA283" i="15" s="1"/>
  <c r="N231" i="15"/>
  <c r="F283" i="15" s="1"/>
  <c r="AB283" i="15" s="1"/>
  <c r="M221" i="15"/>
  <c r="E273" i="15" s="1"/>
  <c r="N221" i="15"/>
  <c r="F273" i="15" s="1"/>
  <c r="M230" i="15"/>
  <c r="E282" i="15" s="1"/>
  <c r="N230" i="15"/>
  <c r="F282" i="15" s="1"/>
  <c r="M229" i="15"/>
  <c r="E281" i="15" s="1"/>
  <c r="N229" i="15"/>
  <c r="F281" i="15" s="1"/>
  <c r="AB281" i="15" s="1"/>
  <c r="M215" i="15"/>
  <c r="N215" i="15"/>
  <c r="M223" i="15"/>
  <c r="N223" i="15"/>
  <c r="M224" i="15"/>
  <c r="E276" i="15" s="1"/>
  <c r="AA276" i="15" s="1"/>
  <c r="N224" i="15"/>
  <c r="F276" i="15" s="1"/>
  <c r="AB276" i="15" s="1"/>
  <c r="M222" i="15"/>
  <c r="E274" i="15" s="1"/>
  <c r="AA274" i="15" s="1"/>
  <c r="N222" i="15"/>
  <c r="F274" i="15" s="1"/>
  <c r="AB274" i="15" s="1"/>
  <c r="L269" i="15"/>
  <c r="W275" i="15"/>
  <c r="W271" i="15"/>
  <c r="W283" i="15"/>
  <c r="V283" i="15"/>
  <c r="J273" i="15"/>
  <c r="J280" i="15"/>
  <c r="J269" i="15"/>
  <c r="W272" i="15"/>
  <c r="V272" i="15"/>
  <c r="J276" i="15"/>
  <c r="W268" i="15"/>
  <c r="AU236" i="15"/>
  <c r="J282" i="15"/>
  <c r="W273" i="15"/>
  <c r="V273" i="15"/>
  <c r="W282" i="15"/>
  <c r="V282" i="15"/>
  <c r="W274" i="15"/>
  <c r="V274" i="15"/>
  <c r="V281" i="15"/>
  <c r="W281" i="15"/>
  <c r="AI215" i="15"/>
  <c r="AI236" i="15" s="1"/>
  <c r="J271" i="15"/>
  <c r="V276" i="15"/>
  <c r="W276" i="15"/>
  <c r="J274" i="15"/>
  <c r="V280" i="15"/>
  <c r="W280" i="15"/>
  <c r="W267" i="15"/>
  <c r="V267" i="15"/>
  <c r="AC236" i="15"/>
  <c r="J268" i="15"/>
  <c r="V269" i="15"/>
  <c r="W269" i="15"/>
  <c r="J281" i="15"/>
  <c r="CP236" i="15"/>
  <c r="W279" i="15"/>
  <c r="J279" i="15"/>
  <c r="L279" i="15"/>
  <c r="AF279" i="15" s="1"/>
  <c r="CN236" i="15"/>
  <c r="CN253" i="15" s="1"/>
  <c r="BS236" i="15"/>
  <c r="BA236" i="15"/>
  <c r="BB243" i="15" s="1"/>
  <c r="BO236" i="15"/>
  <c r="BO262" i="15" s="1"/>
  <c r="BU236" i="15"/>
  <c r="BU240" i="15" s="1"/>
  <c r="BG236" i="15"/>
  <c r="BJ243" i="15" s="1"/>
  <c r="BC236" i="15"/>
  <c r="BI236" i="15"/>
  <c r="BE236" i="15"/>
  <c r="BK236" i="15"/>
  <c r="CD236" i="15"/>
  <c r="CD257" i="15" s="1"/>
  <c r="BZ236" i="15"/>
  <c r="AW236" i="15"/>
  <c r="AY236" i="15"/>
  <c r="CB236" i="15"/>
  <c r="CB242" i="15" s="1"/>
  <c r="CH236" i="15"/>
  <c r="CH246" i="15" s="1"/>
  <c r="CJ236" i="15"/>
  <c r="CF236" i="15"/>
  <c r="CL248" i="15" l="1"/>
  <c r="AB273" i="15"/>
  <c r="CL257" i="15"/>
  <c r="CL247" i="15"/>
  <c r="AA281" i="15"/>
  <c r="AB282" i="15"/>
  <c r="AA282" i="15"/>
  <c r="AA288" i="15" s="1"/>
  <c r="AB280" i="15"/>
  <c r="AA280" i="15"/>
  <c r="N236" i="15"/>
  <c r="AF288" i="15"/>
  <c r="AF291" i="15" s="1"/>
  <c r="M236" i="15"/>
  <c r="E288" i="15" s="1"/>
  <c r="O236" i="15"/>
  <c r="O262" i="15" s="1"/>
  <c r="F314" i="15" s="1"/>
  <c r="S288" i="15"/>
  <c r="S296" i="15" s="1"/>
  <c r="R288" i="15"/>
  <c r="R296" i="15" s="1"/>
  <c r="CL245" i="15"/>
  <c r="CL246" i="15"/>
  <c r="CL242" i="15"/>
  <c r="U288" i="15"/>
  <c r="U308" i="15" s="1"/>
  <c r="V288" i="15"/>
  <c r="V299" i="15" s="1"/>
  <c r="CL255" i="15"/>
  <c r="CL239" i="15"/>
  <c r="CL243" i="15"/>
  <c r="CL258" i="15"/>
  <c r="CL244" i="15"/>
  <c r="CL250" i="15"/>
  <c r="CL262" i="15"/>
  <c r="N288" i="15"/>
  <c r="N297" i="15" s="1"/>
  <c r="CL252" i="15"/>
  <c r="CL249" i="15"/>
  <c r="CL240" i="15"/>
  <c r="CL254" i="15"/>
  <c r="Y308" i="15"/>
  <c r="CL251" i="15"/>
  <c r="CL256" i="15"/>
  <c r="T288" i="15"/>
  <c r="T309" i="15" s="1"/>
  <c r="W288" i="15"/>
  <c r="W292" i="15" s="1"/>
  <c r="AE307" i="15"/>
  <c r="CL253" i="15"/>
  <c r="O288" i="15"/>
  <c r="O297" i="15" s="1"/>
  <c r="P288" i="15"/>
  <c r="P294" i="15" s="1"/>
  <c r="Q288" i="15"/>
  <c r="Q308" i="15" s="1"/>
  <c r="BJ241" i="15"/>
  <c r="BM262" i="15"/>
  <c r="BJ240" i="15"/>
  <c r="BS249" i="15"/>
  <c r="BJ256" i="15"/>
  <c r="AZ243" i="15"/>
  <c r="AU262" i="15"/>
  <c r="BB241" i="15"/>
  <c r="BL241" i="15"/>
  <c r="BN258" i="15"/>
  <c r="BR258" i="15"/>
  <c r="BK262" i="15"/>
  <c r="BP258" i="15"/>
  <c r="BP255" i="15"/>
  <c r="BN242" i="15"/>
  <c r="BP246" i="15"/>
  <c r="BP249" i="15"/>
  <c r="BR244" i="15"/>
  <c r="BR248" i="15"/>
  <c r="BR253" i="15"/>
  <c r="BN244" i="15"/>
  <c r="BR256" i="15"/>
  <c r="BP242" i="15"/>
  <c r="BR240" i="15"/>
  <c r="BR249" i="15"/>
  <c r="BN246" i="15"/>
  <c r="BN245" i="15"/>
  <c r="BP240" i="15"/>
  <c r="BP243" i="15"/>
  <c r="BP256" i="15"/>
  <c r="BR241" i="15"/>
  <c r="BR250" i="15"/>
  <c r="BR251" i="15"/>
  <c r="BN255" i="15"/>
  <c r="BP248" i="15"/>
  <c r="BP239" i="15"/>
  <c r="BN254" i="15"/>
  <c r="BP241" i="15"/>
  <c r="BP244" i="15"/>
  <c r="BN240" i="15"/>
  <c r="BP257" i="15"/>
  <c r="BR242" i="15"/>
  <c r="BN241" i="15"/>
  <c r="BN248" i="15"/>
  <c r="BN250" i="15"/>
  <c r="BP245" i="15"/>
  <c r="BR257" i="15"/>
  <c r="BP250" i="15"/>
  <c r="BR243" i="15"/>
  <c r="BN243" i="15"/>
  <c r="BP247" i="15"/>
  <c r="BR245" i="15"/>
  <c r="BN249" i="15"/>
  <c r="BR255" i="15"/>
  <c r="BN256" i="15"/>
  <c r="BN251" i="15"/>
  <c r="BP254" i="15"/>
  <c r="BP251" i="15"/>
  <c r="BR252" i="15"/>
  <c r="BR239" i="15"/>
  <c r="BR247" i="15"/>
  <c r="BN247" i="15"/>
  <c r="BN239" i="15"/>
  <c r="BN257" i="15"/>
  <c r="BN252" i="15"/>
  <c r="BP252" i="15"/>
  <c r="BR246" i="15"/>
  <c r="BR254" i="15"/>
  <c r="BN253" i="15"/>
  <c r="BP253" i="15"/>
  <c r="BA256" i="15"/>
  <c r="BB258" i="15"/>
  <c r="BA262" i="15"/>
  <c r="BF258" i="15"/>
  <c r="BD258" i="15"/>
  <c r="BD251" i="15"/>
  <c r="BF255" i="15"/>
  <c r="BB248" i="15"/>
  <c r="BF251" i="15"/>
  <c r="BB255" i="15"/>
  <c r="BD240" i="15"/>
  <c r="BB247" i="15"/>
  <c r="BF239" i="15"/>
  <c r="BD239" i="15"/>
  <c r="BD254" i="15"/>
  <c r="BD249" i="15"/>
  <c r="BF249" i="15"/>
  <c r="BF248" i="15"/>
  <c r="BD250" i="15"/>
  <c r="BF244" i="15"/>
  <c r="BF254" i="15"/>
  <c r="BB250" i="15"/>
  <c r="BD253" i="15"/>
  <c r="BD244" i="15"/>
  <c r="BF246" i="15"/>
  <c r="BB254" i="15"/>
  <c r="BF247" i="15"/>
  <c r="BF253" i="15"/>
  <c r="BB253" i="15"/>
  <c r="BD245" i="15"/>
  <c r="BB256" i="15"/>
  <c r="BD248" i="15"/>
  <c r="BD256" i="15"/>
  <c r="BD246" i="15"/>
  <c r="BB257" i="15"/>
  <c r="BF242" i="15"/>
  <c r="BD257" i="15"/>
  <c r="BF250" i="15"/>
  <c r="BB245" i="15"/>
  <c r="BB240" i="15"/>
  <c r="BB242" i="15"/>
  <c r="BD255" i="15"/>
  <c r="BD242" i="15"/>
  <c r="BF256" i="15"/>
  <c r="BF257" i="15"/>
  <c r="BD247" i="15"/>
  <c r="BB251" i="15"/>
  <c r="BB249" i="15"/>
  <c r="BF245" i="15"/>
  <c r="BF240" i="15"/>
  <c r="BB244" i="15"/>
  <c r="BB246" i="15"/>
  <c r="BB239" i="15"/>
  <c r="BF252" i="15"/>
  <c r="BD252" i="15"/>
  <c r="BB252" i="15"/>
  <c r="BD241" i="15"/>
  <c r="AY242" i="15"/>
  <c r="AY262" i="15"/>
  <c r="BE240" i="15"/>
  <c r="BE262" i="15"/>
  <c r="BI253" i="15"/>
  <c r="BI262" i="15"/>
  <c r="BG240" i="15"/>
  <c r="BL258" i="15"/>
  <c r="BJ258" i="15"/>
  <c r="BH258" i="15"/>
  <c r="BG262" i="15"/>
  <c r="BL245" i="15"/>
  <c r="BH255" i="15"/>
  <c r="BL252" i="15"/>
  <c r="BH251" i="15"/>
  <c r="BL250" i="15"/>
  <c r="BH246" i="15"/>
  <c r="BL240" i="15"/>
  <c r="BH248" i="15"/>
  <c r="BJ247" i="15"/>
  <c r="BL255" i="15"/>
  <c r="BH247" i="15"/>
  <c r="BH252" i="15"/>
  <c r="BL251" i="15"/>
  <c r="BJ253" i="15"/>
  <c r="BL247" i="15"/>
  <c r="BJ249" i="15"/>
  <c r="BH243" i="15"/>
  <c r="BL249" i="15"/>
  <c r="BH241" i="15"/>
  <c r="BH239" i="15"/>
  <c r="BH257" i="15"/>
  <c r="BL246" i="15"/>
  <c r="BH254" i="15"/>
  <c r="BL254" i="15"/>
  <c r="BH244" i="15"/>
  <c r="BL242" i="15"/>
  <c r="BH242" i="15"/>
  <c r="BJ246" i="15"/>
  <c r="BL239" i="15"/>
  <c r="BJ257" i="15"/>
  <c r="BH253" i="15"/>
  <c r="BJ239" i="15"/>
  <c r="BJ255" i="15"/>
  <c r="BJ242" i="15"/>
  <c r="BH249" i="15"/>
  <c r="BL248" i="15"/>
  <c r="BH245" i="15"/>
  <c r="BH256" i="15"/>
  <c r="BL257" i="15"/>
  <c r="BL244" i="15"/>
  <c r="BJ251" i="15"/>
  <c r="BJ248" i="15"/>
  <c r="BJ244" i="15"/>
  <c r="BH250" i="15"/>
  <c r="BH240" i="15"/>
  <c r="BJ252" i="15"/>
  <c r="BL253" i="15"/>
  <c r="BF243" i="15"/>
  <c r="BJ254" i="15"/>
  <c r="BF241" i="15"/>
  <c r="BL256" i="15"/>
  <c r="AW247" i="15"/>
  <c r="AW262" i="15"/>
  <c r="BC257" i="15"/>
  <c r="BC262" i="15"/>
  <c r="BL243" i="15"/>
  <c r="BJ250" i="15"/>
  <c r="BJ245" i="15"/>
  <c r="BD243" i="15"/>
  <c r="AX240" i="15"/>
  <c r="AV243" i="15"/>
  <c r="AZ241" i="15"/>
  <c r="AX242" i="15"/>
  <c r="AU239" i="15"/>
  <c r="AZ258" i="15"/>
  <c r="AX258" i="15"/>
  <c r="AV258" i="15"/>
  <c r="AV255" i="15"/>
  <c r="AV256" i="15"/>
  <c r="AX253" i="15"/>
  <c r="AV248" i="15"/>
  <c r="AV247" i="15"/>
  <c r="AX239" i="15"/>
  <c r="AV239" i="15"/>
  <c r="AV240" i="15"/>
  <c r="AZ253" i="15"/>
  <c r="AV244" i="15"/>
  <c r="AV249" i="15"/>
  <c r="AX254" i="15"/>
  <c r="AV254" i="15"/>
  <c r="AV242" i="15"/>
  <c r="AZ257" i="15"/>
  <c r="AV251" i="15"/>
  <c r="AZ240" i="15"/>
  <c r="AZ255" i="15"/>
  <c r="AX244" i="15"/>
  <c r="AZ245" i="15"/>
  <c r="AX255" i="15"/>
  <c r="AV257" i="15"/>
  <c r="AZ248" i="15"/>
  <c r="AZ250" i="15"/>
  <c r="AV241" i="15"/>
  <c r="AV253" i="15"/>
  <c r="AV246" i="15"/>
  <c r="AZ249" i="15"/>
  <c r="AZ244" i="15"/>
  <c r="AX249" i="15"/>
  <c r="AX251" i="15"/>
  <c r="AZ239" i="15"/>
  <c r="AX248" i="15"/>
  <c r="AV250" i="15"/>
  <c r="AV245" i="15"/>
  <c r="AX246" i="15"/>
  <c r="AZ254" i="15"/>
  <c r="AZ256" i="15"/>
  <c r="AZ246" i="15"/>
  <c r="AX247" i="15"/>
  <c r="AZ242" i="15"/>
  <c r="AZ247" i="15"/>
  <c r="AX257" i="15"/>
  <c r="AZ251" i="15"/>
  <c r="AX252" i="15"/>
  <c r="AV252" i="15"/>
  <c r="AZ252" i="15"/>
  <c r="AX245" i="15"/>
  <c r="AX250" i="15"/>
  <c r="AX256" i="15"/>
  <c r="AX241" i="15"/>
  <c r="AX243" i="15"/>
  <c r="BM246" i="15"/>
  <c r="BQ242" i="15"/>
  <c r="CT245" i="15"/>
  <c r="BW239" i="15"/>
  <c r="BW253" i="15"/>
  <c r="BW254" i="15"/>
  <c r="CT252" i="15"/>
  <c r="BW257" i="15"/>
  <c r="CT253" i="15"/>
  <c r="CT241" i="15"/>
  <c r="CT246" i="15"/>
  <c r="CT256" i="15"/>
  <c r="CT248" i="15"/>
  <c r="BW262" i="15"/>
  <c r="BW243" i="15"/>
  <c r="CT254" i="15"/>
  <c r="CT242" i="15"/>
  <c r="CT262" i="15"/>
  <c r="BW240" i="15"/>
  <c r="CT257" i="15"/>
  <c r="CT239" i="15"/>
  <c r="CT244" i="15"/>
  <c r="CT250" i="15"/>
  <c r="BW249" i="15"/>
  <c r="CT240" i="15"/>
  <c r="CT255" i="15"/>
  <c r="BW244" i="15"/>
  <c r="CT247" i="15"/>
  <c r="CT243" i="15"/>
  <c r="BW251" i="15"/>
  <c r="CT249" i="15"/>
  <c r="CT251" i="15"/>
  <c r="BW250" i="15"/>
  <c r="BW248" i="15"/>
  <c r="BW242" i="15"/>
  <c r="BW255" i="15"/>
  <c r="BW247" i="15"/>
  <c r="BW252" i="15"/>
  <c r="BW245" i="15"/>
  <c r="BW241" i="15"/>
  <c r="BW246" i="15"/>
  <c r="BW256" i="15"/>
  <c r="O246" i="15"/>
  <c r="F298" i="15" s="1"/>
  <c r="F266" i="15"/>
  <c r="AB266" i="15" s="1"/>
  <c r="O257" i="15"/>
  <c r="O250" i="15"/>
  <c r="F302" i="15" s="1"/>
  <c r="O254" i="15"/>
  <c r="F306" i="15" s="1"/>
  <c r="O249" i="15"/>
  <c r="F301" i="15" s="1"/>
  <c r="O253" i="15"/>
  <c r="F305" i="15" s="1"/>
  <c r="K257" i="15"/>
  <c r="O247" i="15"/>
  <c r="F299" i="15" s="1"/>
  <c r="AU242" i="15"/>
  <c r="K245" i="15"/>
  <c r="E297" i="15" s="1"/>
  <c r="K259" i="15"/>
  <c r="O258" i="15"/>
  <c r="L259" i="15"/>
  <c r="M259" i="15"/>
  <c r="K258" i="15"/>
  <c r="K260" i="15"/>
  <c r="L260" i="15"/>
  <c r="M260" i="15"/>
  <c r="O260" i="15"/>
  <c r="N260" i="15"/>
  <c r="N259" i="15"/>
  <c r="O251" i="15"/>
  <c r="F303" i="15" s="1"/>
  <c r="O239" i="15"/>
  <c r="F291" i="15" s="1"/>
  <c r="O259" i="15"/>
  <c r="O244" i="15"/>
  <c r="F296" i="15" s="1"/>
  <c r="O252" i="15"/>
  <c r="N258" i="15"/>
  <c r="L258" i="15"/>
  <c r="M258" i="15"/>
  <c r="O255" i="15"/>
  <c r="F307" i="15" s="1"/>
  <c r="O248" i="15"/>
  <c r="F300" i="15" s="1"/>
  <c r="O241" i="15"/>
  <c r="F293" i="15" s="1"/>
  <c r="N257" i="15"/>
  <c r="O245" i="15"/>
  <c r="F297" i="15" s="1"/>
  <c r="O256" i="15"/>
  <c r="F308" i="15" s="1"/>
  <c r="M257" i="15"/>
  <c r="O243" i="15"/>
  <c r="F295" i="15" s="1"/>
  <c r="O240" i="15"/>
  <c r="F292" i="15" s="1"/>
  <c r="O242" i="15"/>
  <c r="F294" i="15" s="1"/>
  <c r="L257" i="15"/>
  <c r="K250" i="15"/>
  <c r="E302" i="15" s="1"/>
  <c r="K256" i="15"/>
  <c r="E308" i="15" s="1"/>
  <c r="K246" i="15"/>
  <c r="E298" i="15" s="1"/>
  <c r="K253" i="15"/>
  <c r="E305" i="15" s="1"/>
  <c r="K248" i="15"/>
  <c r="E300" i="15" s="1"/>
  <c r="K249" i="15"/>
  <c r="E301" i="15" s="1"/>
  <c r="K247" i="15"/>
  <c r="E299" i="15" s="1"/>
  <c r="K255" i="15"/>
  <c r="E307" i="15" s="1"/>
  <c r="K243" i="15"/>
  <c r="E295" i="15" s="1"/>
  <c r="K241" i="15"/>
  <c r="E293" i="15" s="1"/>
  <c r="K242" i="15"/>
  <c r="E294" i="15" s="1"/>
  <c r="K254" i="15"/>
  <c r="E306" i="15" s="1"/>
  <c r="AI253" i="15"/>
  <c r="L305" i="15" s="1"/>
  <c r="AI262" i="15"/>
  <c r="L314" i="15" s="1"/>
  <c r="K240" i="15"/>
  <c r="E292" i="15" s="1"/>
  <c r="AI243" i="15"/>
  <c r="L295" i="15" s="1"/>
  <c r="AC245" i="15"/>
  <c r="J297" i="15" s="1"/>
  <c r="AC239" i="15"/>
  <c r="J291" i="15" s="1"/>
  <c r="K239" i="15"/>
  <c r="E291" i="15" s="1"/>
  <c r="K251" i="15"/>
  <c r="E303" i="15" s="1"/>
  <c r="K262" i="15"/>
  <c r="K244" i="15"/>
  <c r="E296" i="15" s="1"/>
  <c r="K252" i="15"/>
  <c r="AC248" i="15"/>
  <c r="J300" i="15" s="1"/>
  <c r="AC254" i="15"/>
  <c r="J306" i="15" s="1"/>
  <c r="AC255" i="15"/>
  <c r="J307" i="15" s="1"/>
  <c r="L267" i="15"/>
  <c r="AC250" i="15"/>
  <c r="J302" i="15" s="1"/>
  <c r="AC247" i="15"/>
  <c r="J299" i="15" s="1"/>
  <c r="AC242" i="15"/>
  <c r="J294" i="15" s="1"/>
  <c r="AC253" i="15"/>
  <c r="J305" i="15" s="1"/>
  <c r="AC240" i="15"/>
  <c r="J292" i="15" s="1"/>
  <c r="AC249" i="15"/>
  <c r="J301" i="15" s="1"/>
  <c r="AC252" i="15"/>
  <c r="AC241" i="15"/>
  <c r="J293" i="15" s="1"/>
  <c r="J288" i="15"/>
  <c r="AC262" i="15"/>
  <c r="J314" i="15" s="1"/>
  <c r="AC258" i="15"/>
  <c r="J310" i="15" s="1"/>
  <c r="AC251" i="15"/>
  <c r="J303" i="15" s="1"/>
  <c r="AC257" i="15"/>
  <c r="J309" i="15" s="1"/>
  <c r="AC244" i="15"/>
  <c r="J296" i="15" s="1"/>
  <c r="AC246" i="15"/>
  <c r="J298" i="15" s="1"/>
  <c r="AC256" i="15"/>
  <c r="J308" i="15" s="1"/>
  <c r="AC243" i="15"/>
  <c r="J295" i="15" s="1"/>
  <c r="BG257" i="15"/>
  <c r="CP243" i="15"/>
  <c r="CP248" i="15"/>
  <c r="CP252" i="15"/>
  <c r="CP240" i="15"/>
  <c r="CP244" i="15"/>
  <c r="CP257" i="15"/>
  <c r="CP262" i="15"/>
  <c r="CP249" i="15"/>
  <c r="CP241" i="15"/>
  <c r="CP245" i="15"/>
  <c r="CP258" i="15"/>
  <c r="CP250" i="15"/>
  <c r="CP242" i="15"/>
  <c r="CP256" i="15"/>
  <c r="CP247" i="15"/>
  <c r="CP239" i="15"/>
  <c r="CP251" i="15"/>
  <c r="CP255" i="15"/>
  <c r="CP246" i="15"/>
  <c r="CP254" i="15"/>
  <c r="CN245" i="15"/>
  <c r="CN247" i="15"/>
  <c r="CN262" i="15"/>
  <c r="CN251" i="15"/>
  <c r="CN255" i="15"/>
  <c r="CN239" i="15"/>
  <c r="CN243" i="15"/>
  <c r="CN241" i="15"/>
  <c r="CN242" i="15"/>
  <c r="CN252" i="15"/>
  <c r="CN254" i="15"/>
  <c r="CN250" i="15"/>
  <c r="CN244" i="15"/>
  <c r="CN257" i="15"/>
  <c r="CN246" i="15"/>
  <c r="CN258" i="15"/>
  <c r="CN256" i="15"/>
  <c r="CN249" i="15"/>
  <c r="CN248" i="15"/>
  <c r="CN240" i="15"/>
  <c r="CP253" i="15"/>
  <c r="BA247" i="15"/>
  <c r="AI250" i="15"/>
  <c r="L302" i="15" s="1"/>
  <c r="AI255" i="15"/>
  <c r="L307" i="15" s="1"/>
  <c r="AI258" i="15"/>
  <c r="L310" i="15" s="1"/>
  <c r="AI248" i="15"/>
  <c r="L300" i="15" s="1"/>
  <c r="AI256" i="15"/>
  <c r="L308" i="15" s="1"/>
  <c r="AI245" i="15"/>
  <c r="L297" i="15" s="1"/>
  <c r="L288" i="15"/>
  <c r="AI249" i="15"/>
  <c r="L301" i="15" s="1"/>
  <c r="AI246" i="15"/>
  <c r="L298" i="15" s="1"/>
  <c r="AI240" i="15"/>
  <c r="L292" i="15" s="1"/>
  <c r="AI257" i="15"/>
  <c r="L309" i="15" s="1"/>
  <c r="AI241" i="15"/>
  <c r="L293" i="15" s="1"/>
  <c r="AI239" i="15"/>
  <c r="L291" i="15" s="1"/>
  <c r="AI244" i="15"/>
  <c r="L296" i="15" s="1"/>
  <c r="AI254" i="15"/>
  <c r="L306" i="15" s="1"/>
  <c r="AI252" i="15"/>
  <c r="AI242" i="15"/>
  <c r="L294" i="15" s="1"/>
  <c r="AI251" i="15"/>
  <c r="L303" i="15" s="1"/>
  <c r="AI247" i="15"/>
  <c r="L299" i="15" s="1"/>
  <c r="CF239" i="15"/>
  <c r="CJ250" i="15"/>
  <c r="CJ239" i="15"/>
  <c r="BE255" i="15"/>
  <c r="BS254" i="15"/>
  <c r="BC246" i="15"/>
  <c r="BS242" i="15"/>
  <c r="BA246" i="15"/>
  <c r="BG255" i="15"/>
  <c r="BS246" i="15"/>
  <c r="BS253" i="15"/>
  <c r="BA243" i="15"/>
  <c r="BA242" i="15"/>
  <c r="BA257" i="15"/>
  <c r="BA248" i="15"/>
  <c r="BA255" i="15"/>
  <c r="BS248" i="15"/>
  <c r="BG243" i="15"/>
  <c r="BA254" i="15"/>
  <c r="BI243" i="15"/>
  <c r="BG249" i="15"/>
  <c r="BS257" i="15"/>
  <c r="BC254" i="15"/>
  <c r="BE250" i="15"/>
  <c r="BG242" i="15"/>
  <c r="BM240" i="15"/>
  <c r="BC241" i="15"/>
  <c r="BE248" i="15"/>
  <c r="BA249" i="15"/>
  <c r="BG246" i="15"/>
  <c r="BG241" i="15"/>
  <c r="BI247" i="15"/>
  <c r="BG254" i="15"/>
  <c r="BE243" i="15"/>
  <c r="BA241" i="15"/>
  <c r="BK255" i="15"/>
  <c r="BU256" i="15"/>
  <c r="BE246" i="15"/>
  <c r="BI245" i="15"/>
  <c r="BG250" i="15"/>
  <c r="BE242" i="15"/>
  <c r="BE254" i="15"/>
  <c r="BA240" i="15"/>
  <c r="BK250" i="15"/>
  <c r="BQ254" i="15"/>
  <c r="BQ246" i="15"/>
  <c r="BO251" i="15"/>
  <c r="BQ253" i="15"/>
  <c r="BQ245" i="15"/>
  <c r="BO258" i="15"/>
  <c r="BM239" i="15"/>
  <c r="BQ252" i="15"/>
  <c r="BQ244" i="15"/>
  <c r="BQ262" i="15"/>
  <c r="BQ251" i="15"/>
  <c r="BQ243" i="15"/>
  <c r="BQ258" i="15"/>
  <c r="BQ250" i="15"/>
  <c r="BO239" i="15"/>
  <c r="BM252" i="15"/>
  <c r="BM244" i="15"/>
  <c r="BQ241" i="15"/>
  <c r="BO244" i="15"/>
  <c r="BQ240" i="15"/>
  <c r="BQ257" i="15"/>
  <c r="BQ239" i="15"/>
  <c r="BM258" i="15"/>
  <c r="BQ247" i="15"/>
  <c r="BQ256" i="15"/>
  <c r="BQ255" i="15"/>
  <c r="BM251" i="15"/>
  <c r="BQ249" i="15"/>
  <c r="BO252" i="15"/>
  <c r="BQ248" i="15"/>
  <c r="BK258" i="15"/>
  <c r="BK239" i="15"/>
  <c r="BK251" i="15"/>
  <c r="BK244" i="15"/>
  <c r="BK252" i="15"/>
  <c r="BU253" i="15"/>
  <c r="BC256" i="15"/>
  <c r="BM253" i="15"/>
  <c r="BE258" i="15"/>
  <c r="BE239" i="15"/>
  <c r="BE251" i="15"/>
  <c r="BE244" i="15"/>
  <c r="BE252" i="15"/>
  <c r="BK256" i="15"/>
  <c r="BC250" i="15"/>
  <c r="BU245" i="15"/>
  <c r="BG239" i="15"/>
  <c r="BG252" i="15"/>
  <c r="BG244" i="15"/>
  <c r="BG258" i="15"/>
  <c r="BG251" i="15"/>
  <c r="BO254" i="15"/>
  <c r="BO246" i="15"/>
  <c r="BU248" i="15"/>
  <c r="BK246" i="15"/>
  <c r="BU257" i="15"/>
  <c r="BU246" i="15"/>
  <c r="BI254" i="15"/>
  <c r="BE256" i="15"/>
  <c r="BI255" i="15"/>
  <c r="BA250" i="15"/>
  <c r="BE245" i="15"/>
  <c r="BM242" i="15"/>
  <c r="BM249" i="15"/>
  <c r="BM241" i="15"/>
  <c r="BC255" i="15"/>
  <c r="BM248" i="15"/>
  <c r="BK254" i="15"/>
  <c r="BO247" i="15"/>
  <c r="BI248" i="15"/>
  <c r="BK247" i="15"/>
  <c r="BO250" i="15"/>
  <c r="BC249" i="15"/>
  <c r="BS256" i="15"/>
  <c r="BE249" i="15"/>
  <c r="BC248" i="15"/>
  <c r="BA253" i="15"/>
  <c r="BM247" i="15"/>
  <c r="BO240" i="15"/>
  <c r="BO256" i="15"/>
  <c r="BG248" i="15"/>
  <c r="BK243" i="15"/>
  <c r="BM257" i="15"/>
  <c r="BK249" i="15"/>
  <c r="BI246" i="15"/>
  <c r="BO253" i="15"/>
  <c r="BI242" i="15"/>
  <c r="BS243" i="15"/>
  <c r="BK241" i="15"/>
  <c r="BS247" i="15"/>
  <c r="BG256" i="15"/>
  <c r="BS241" i="15"/>
  <c r="BE247" i="15"/>
  <c r="BA251" i="15"/>
  <c r="BA239" i="15"/>
  <c r="BA244" i="15"/>
  <c r="BA252" i="15"/>
  <c r="BA258" i="15"/>
  <c r="BG253" i="15"/>
  <c r="BM255" i="15"/>
  <c r="BK253" i="15"/>
  <c r="BU251" i="15"/>
  <c r="BU239" i="15"/>
  <c r="BU244" i="15"/>
  <c r="BU252" i="15"/>
  <c r="BU258" i="15"/>
  <c r="BU262" i="15"/>
  <c r="BC247" i="15"/>
  <c r="BO257" i="15"/>
  <c r="BO241" i="15"/>
  <c r="BC243" i="15"/>
  <c r="BI240" i="15"/>
  <c r="BI239" i="15"/>
  <c r="BI252" i="15"/>
  <c r="BI244" i="15"/>
  <c r="BI258" i="15"/>
  <c r="BI251" i="15"/>
  <c r="BK248" i="15"/>
  <c r="BU243" i="15"/>
  <c r="BM243" i="15"/>
  <c r="BO245" i="15"/>
  <c r="BE257" i="15"/>
  <c r="BG245" i="15"/>
  <c r="BG247" i="15"/>
  <c r="BI256" i="15"/>
  <c r="BS245" i="15"/>
  <c r="BU241" i="15"/>
  <c r="BO243" i="15"/>
  <c r="BC251" i="15"/>
  <c r="BC239" i="15"/>
  <c r="BC244" i="15"/>
  <c r="BC252" i="15"/>
  <c r="BC258" i="15"/>
  <c r="BM250" i="15"/>
  <c r="BU247" i="15"/>
  <c r="BK257" i="15"/>
  <c r="BO255" i="15"/>
  <c r="BU242" i="15"/>
  <c r="BS240" i="15"/>
  <c r="BZ248" i="15"/>
  <c r="BZ239" i="15"/>
  <c r="BO249" i="15"/>
  <c r="BK240" i="15"/>
  <c r="BI249" i="15"/>
  <c r="BC253" i="15"/>
  <c r="BE253" i="15"/>
  <c r="BC240" i="15"/>
  <c r="BM256" i="15"/>
  <c r="BS255" i="15"/>
  <c r="BO248" i="15"/>
  <c r="BU255" i="15"/>
  <c r="BS250" i="15"/>
  <c r="BU254" i="15"/>
  <c r="BI257" i="15"/>
  <c r="BO242" i="15"/>
  <c r="BI250" i="15"/>
  <c r="BC245" i="15"/>
  <c r="BE241" i="15"/>
  <c r="BI241" i="15"/>
  <c r="BM245" i="15"/>
  <c r="BA245" i="15"/>
  <c r="BU249" i="15"/>
  <c r="BM254" i="15"/>
  <c r="BK245" i="15"/>
  <c r="BK242" i="15"/>
  <c r="BU250" i="15"/>
  <c r="BC242" i="15"/>
  <c r="BS251" i="15"/>
  <c r="BS239" i="15"/>
  <c r="BS244" i="15"/>
  <c r="BS252" i="15"/>
  <c r="BS262" i="15"/>
  <c r="BS258" i="15"/>
  <c r="AU256" i="15"/>
  <c r="AU240" i="15"/>
  <c r="AY241" i="15"/>
  <c r="AY254" i="15"/>
  <c r="AY255" i="15"/>
  <c r="AY257" i="15"/>
  <c r="AU254" i="15"/>
  <c r="AY250" i="15"/>
  <c r="AY247" i="15"/>
  <c r="AW244" i="15"/>
  <c r="AW252" i="15"/>
  <c r="AW239" i="15"/>
  <c r="AW258" i="15"/>
  <c r="AW251" i="15"/>
  <c r="AU257" i="15"/>
  <c r="AU245" i="15"/>
  <c r="AY245" i="15"/>
  <c r="AW240" i="15"/>
  <c r="AY256" i="15"/>
  <c r="AU246" i="15"/>
  <c r="AU247" i="15"/>
  <c r="AW257" i="15"/>
  <c r="AY248" i="15"/>
  <c r="AY253" i="15"/>
  <c r="AW248" i="15"/>
  <c r="AY240" i="15"/>
  <c r="AY249" i="15"/>
  <c r="AU248" i="15"/>
  <c r="AW242" i="15"/>
  <c r="AY244" i="15"/>
  <c r="AY252" i="15"/>
  <c r="AY258" i="15"/>
  <c r="AY251" i="15"/>
  <c r="AY239" i="15"/>
  <c r="AU250" i="15"/>
  <c r="AW255" i="15"/>
  <c r="AW245" i="15"/>
  <c r="AW256" i="15"/>
  <c r="AW241" i="15"/>
  <c r="AU243" i="15"/>
  <c r="AW253" i="15"/>
  <c r="AW250" i="15"/>
  <c r="AW254" i="15"/>
  <c r="AU253" i="15"/>
  <c r="AW249" i="15"/>
  <c r="AW243" i="15"/>
  <c r="AU244" i="15"/>
  <c r="AU252" i="15"/>
  <c r="AU258" i="15"/>
  <c r="AU251" i="15"/>
  <c r="AY246" i="15"/>
  <c r="AW246" i="15"/>
  <c r="AU249" i="15"/>
  <c r="AU241" i="15"/>
  <c r="AU255" i="15"/>
  <c r="AY243" i="15"/>
  <c r="BZ254" i="15"/>
  <c r="BZ245" i="15"/>
  <c r="CB249" i="15"/>
  <c r="BZ242" i="15"/>
  <c r="CB257" i="15"/>
  <c r="BZ241" i="15"/>
  <c r="BZ250" i="15"/>
  <c r="BZ247" i="15"/>
  <c r="BZ256" i="15"/>
  <c r="BZ243" i="15"/>
  <c r="CB246" i="15"/>
  <c r="CB245" i="15"/>
  <c r="CB243" i="15"/>
  <c r="CD243" i="15"/>
  <c r="CB250" i="15"/>
  <c r="BZ257" i="15"/>
  <c r="CB255" i="15"/>
  <c r="CD255" i="15"/>
  <c r="CB248" i="15"/>
  <c r="CD241" i="15"/>
  <c r="CD247" i="15"/>
  <c r="CD249" i="15"/>
  <c r="CD246" i="15"/>
  <c r="CD254" i="15"/>
  <c r="CD256" i="15"/>
  <c r="CB253" i="15"/>
  <c r="CD245" i="15"/>
  <c r="CB256" i="15"/>
  <c r="CD248" i="15"/>
  <c r="CB247" i="15"/>
  <c r="BZ249" i="15"/>
  <c r="CD251" i="15"/>
  <c r="CD252" i="15"/>
  <c r="CD258" i="15"/>
  <c r="CD262" i="15"/>
  <c r="CD244" i="15"/>
  <c r="CD239" i="15"/>
  <c r="CB241" i="15"/>
  <c r="CB262" i="15"/>
  <c r="CB251" i="15"/>
  <c r="CB252" i="15"/>
  <c r="CB244" i="15"/>
  <c r="CB258" i="15"/>
  <c r="CB239" i="15"/>
  <c r="CD250" i="15"/>
  <c r="BZ251" i="15"/>
  <c r="BZ258" i="15"/>
  <c r="BZ244" i="15"/>
  <c r="BZ262" i="15"/>
  <c r="BZ253" i="15"/>
  <c r="BZ252" i="15"/>
  <c r="CB254" i="15"/>
  <c r="CD253" i="15"/>
  <c r="CD240" i="15"/>
  <c r="CF246" i="15"/>
  <c r="CF262" i="15"/>
  <c r="CB240" i="15"/>
  <c r="BZ246" i="15"/>
  <c r="BZ240" i="15"/>
  <c r="BZ255" i="15"/>
  <c r="CD242" i="15"/>
  <c r="CF254" i="15"/>
  <c r="CH240" i="15"/>
  <c r="CF242" i="15"/>
  <c r="CH250" i="15"/>
  <c r="CH255" i="15"/>
  <c r="CF253" i="15"/>
  <c r="CF256" i="15"/>
  <c r="CH254" i="15"/>
  <c r="CH256" i="15"/>
  <c r="CJ246" i="15"/>
  <c r="CJ256" i="15"/>
  <c r="CJ242" i="15"/>
  <c r="CJ248" i="15"/>
  <c r="CF240" i="15"/>
  <c r="CJ255" i="15"/>
  <c r="CJ257" i="15"/>
  <c r="CJ241" i="15"/>
  <c r="CH262" i="15"/>
  <c r="CH253" i="15"/>
  <c r="CH244" i="15"/>
  <c r="CH247" i="15"/>
  <c r="CH243" i="15"/>
  <c r="CH252" i="15"/>
  <c r="CH258" i="15"/>
  <c r="CH245" i="15"/>
  <c r="CH239" i="15"/>
  <c r="CH251" i="15"/>
  <c r="CH249" i="15"/>
  <c r="CH241" i="15"/>
  <c r="CH242" i="15"/>
  <c r="CF243" i="15"/>
  <c r="CF247" i="15"/>
  <c r="CF258" i="15"/>
  <c r="CF251" i="15"/>
  <c r="CF244" i="15"/>
  <c r="CF252" i="15"/>
  <c r="CF245" i="15"/>
  <c r="CH257" i="15"/>
  <c r="CF257" i="15"/>
  <c r="CF241" i="15"/>
  <c r="CF248" i="15"/>
  <c r="CJ240" i="15"/>
  <c r="CJ258" i="15"/>
  <c r="CJ252" i="15"/>
  <c r="CJ244" i="15"/>
  <c r="CJ249" i="15"/>
  <c r="CJ262" i="15"/>
  <c r="CJ251" i="15"/>
  <c r="CJ247" i="15"/>
  <c r="CJ243" i="15"/>
  <c r="CJ245" i="15"/>
  <c r="CJ253" i="15"/>
  <c r="CJ254" i="15"/>
  <c r="CF249" i="15"/>
  <c r="CF250" i="15"/>
  <c r="CF255" i="15"/>
  <c r="CH248" i="15"/>
  <c r="R309" i="15" l="1"/>
  <c r="AB288" i="15"/>
  <c r="AB308" i="15" s="1"/>
  <c r="F288" i="15"/>
  <c r="M262" i="15"/>
  <c r="N306" i="15"/>
  <c r="N305" i="15"/>
  <c r="N301" i="15"/>
  <c r="S310" i="15"/>
  <c r="S298" i="15"/>
  <c r="S300" i="15"/>
  <c r="S294" i="15"/>
  <c r="N302" i="15"/>
  <c r="S295" i="15"/>
  <c r="S311" i="15"/>
  <c r="N299" i="15"/>
  <c r="R293" i="15"/>
  <c r="S309" i="15"/>
  <c r="S299" i="15"/>
  <c r="S308" i="15"/>
  <c r="V306" i="15"/>
  <c r="S302" i="15"/>
  <c r="S307" i="15"/>
  <c r="S305" i="15"/>
  <c r="S292" i="15"/>
  <c r="N309" i="15"/>
  <c r="R301" i="15"/>
  <c r="N293" i="15"/>
  <c r="S293" i="15"/>
  <c r="S301" i="15"/>
  <c r="S297" i="15"/>
  <c r="S312" i="15"/>
  <c r="R312" i="15"/>
  <c r="R292" i="15"/>
  <c r="R304" i="15"/>
  <c r="R302" i="15"/>
  <c r="R310" i="15"/>
  <c r="R307" i="15"/>
  <c r="R297" i="15"/>
  <c r="R303" i="15"/>
  <c r="R306" i="15"/>
  <c r="R305" i="15"/>
  <c r="R298" i="15"/>
  <c r="R294" i="15"/>
  <c r="R295" i="15"/>
  <c r="V309" i="15"/>
  <c r="V300" i="15"/>
  <c r="V298" i="15"/>
  <c r="V293" i="15"/>
  <c r="V308" i="15"/>
  <c r="V307" i="15"/>
  <c r="V302" i="15"/>
  <c r="V295" i="15"/>
  <c r="U309" i="15"/>
  <c r="U295" i="15"/>
  <c r="U310" i="15"/>
  <c r="U305" i="15"/>
  <c r="U297" i="15"/>
  <c r="Q302" i="15"/>
  <c r="Q294" i="15"/>
  <c r="U302" i="15"/>
  <c r="R311" i="15"/>
  <c r="S303" i="15"/>
  <c r="W308" i="15"/>
  <c r="R308" i="15"/>
  <c r="S291" i="15"/>
  <c r="S304" i="15"/>
  <c r="Q306" i="15"/>
  <c r="T303" i="15"/>
  <c r="N300" i="15"/>
  <c r="Q293" i="15"/>
  <c r="R299" i="15"/>
  <c r="W302" i="15"/>
  <c r="T305" i="15"/>
  <c r="R291" i="15"/>
  <c r="S306" i="15"/>
  <c r="Q292" i="15"/>
  <c r="W297" i="15"/>
  <c r="N298" i="15"/>
  <c r="R300" i="15"/>
  <c r="AC304" i="15"/>
  <c r="AC312" i="15"/>
  <c r="AC311" i="15"/>
  <c r="AC296" i="15"/>
  <c r="AC301" i="15"/>
  <c r="AC307" i="15"/>
  <c r="AC294" i="15"/>
  <c r="AC298" i="15"/>
  <c r="AC295" i="15"/>
  <c r="AC297" i="15"/>
  <c r="AC309" i="15"/>
  <c r="AC302" i="15"/>
  <c r="AC308" i="15"/>
  <c r="AC291" i="15"/>
  <c r="AC293" i="15"/>
  <c r="AC305" i="15"/>
  <c r="AC306" i="15"/>
  <c r="O302" i="15"/>
  <c r="O292" i="15"/>
  <c r="P297" i="15"/>
  <c r="Y292" i="15"/>
  <c r="O298" i="15"/>
  <c r="AE295" i="15"/>
  <c r="O306" i="15"/>
  <c r="AE306" i="15"/>
  <c r="O307" i="15"/>
  <c r="W295" i="15"/>
  <c r="O309" i="15"/>
  <c r="AC292" i="15"/>
  <c r="Q309" i="15"/>
  <c r="AE292" i="15"/>
  <c r="O293" i="15"/>
  <c r="Y298" i="15"/>
  <c r="T295" i="15"/>
  <c r="P300" i="15"/>
  <c r="Q298" i="15"/>
  <c r="Y307" i="15"/>
  <c r="Q297" i="15"/>
  <c r="Y309" i="15"/>
  <c r="U291" i="15"/>
  <c r="U312" i="15"/>
  <c r="U311" i="15"/>
  <c r="U304" i="15"/>
  <c r="U296" i="15"/>
  <c r="U307" i="15"/>
  <c r="U306" i="15"/>
  <c r="U301" i="15"/>
  <c r="U300" i="15"/>
  <c r="U294" i="15"/>
  <c r="U292" i="15"/>
  <c r="U299" i="15"/>
  <c r="U298" i="15"/>
  <c r="P293" i="15"/>
  <c r="W301" i="15"/>
  <c r="AE304" i="15"/>
  <c r="AE311" i="15"/>
  <c r="AE312" i="15"/>
  <c r="AE310" i="15"/>
  <c r="AE296" i="15"/>
  <c r="AE291" i="15"/>
  <c r="O300" i="15"/>
  <c r="O295" i="15"/>
  <c r="Q300" i="15"/>
  <c r="Q305" i="15"/>
  <c r="N304" i="15"/>
  <c r="N311" i="15"/>
  <c r="N310" i="15"/>
  <c r="N312" i="15"/>
  <c r="N291" i="15"/>
  <c r="N303" i="15"/>
  <c r="N296" i="15"/>
  <c r="Y301" i="15"/>
  <c r="P301" i="15"/>
  <c r="P302" i="15"/>
  <c r="O301" i="15"/>
  <c r="P304" i="15"/>
  <c r="P310" i="15"/>
  <c r="P312" i="15"/>
  <c r="P311" i="15"/>
  <c r="P303" i="15"/>
  <c r="P291" i="15"/>
  <c r="P296" i="15"/>
  <c r="P307" i="15"/>
  <c r="AE308" i="15"/>
  <c r="W311" i="15"/>
  <c r="W304" i="15"/>
  <c r="W312" i="15"/>
  <c r="W296" i="15"/>
  <c r="W291" i="15"/>
  <c r="W310" i="15"/>
  <c r="W300" i="15"/>
  <c r="T294" i="15"/>
  <c r="O299" i="15"/>
  <c r="Y300" i="15"/>
  <c r="Y295" i="15"/>
  <c r="N294" i="15"/>
  <c r="O308" i="15"/>
  <c r="N292" i="15"/>
  <c r="U303" i="15"/>
  <c r="Q299" i="15"/>
  <c r="Y304" i="15"/>
  <c r="Y311" i="15"/>
  <c r="Y312" i="15"/>
  <c r="Y310" i="15"/>
  <c r="Y296" i="15"/>
  <c r="Y291" i="15"/>
  <c r="Y303" i="15"/>
  <c r="P314" i="15"/>
  <c r="P292" i="15"/>
  <c r="Y302" i="15"/>
  <c r="AC310" i="15"/>
  <c r="AE298" i="15"/>
  <c r="AE299" i="15"/>
  <c r="W309" i="15"/>
  <c r="Y293" i="15"/>
  <c r="Y297" i="15"/>
  <c r="P306" i="15"/>
  <c r="Y294" i="15"/>
  <c r="W307" i="15"/>
  <c r="Y299" i="15"/>
  <c r="N308" i="15"/>
  <c r="W299" i="15"/>
  <c r="U293" i="15"/>
  <c r="Q304" i="15"/>
  <c r="Q312" i="15"/>
  <c r="Q311" i="15"/>
  <c r="Q296" i="15"/>
  <c r="Q291" i="15"/>
  <c r="Q303" i="15"/>
  <c r="Q301" i="15"/>
  <c r="Q295" i="15"/>
  <c r="Q307" i="15"/>
  <c r="Y305" i="15"/>
  <c r="P305" i="15"/>
  <c r="Q310" i="15"/>
  <c r="X305" i="15"/>
  <c r="W305" i="15"/>
  <c r="AE302" i="15"/>
  <c r="AC299" i="15"/>
  <c r="AE305" i="15"/>
  <c r="AE309" i="15"/>
  <c r="W298" i="15"/>
  <c r="AC303" i="15"/>
  <c r="AE294" i="15"/>
  <c r="N295" i="15"/>
  <c r="AE297" i="15"/>
  <c r="P295" i="15"/>
  <c r="W293" i="15"/>
  <c r="AE300" i="15"/>
  <c r="O304" i="15"/>
  <c r="O312" i="15"/>
  <c r="O311" i="15"/>
  <c r="O310" i="15"/>
  <c r="O303" i="15"/>
  <c r="O291" i="15"/>
  <c r="O296" i="15"/>
  <c r="O294" i="15"/>
  <c r="AA307" i="15"/>
  <c r="P299" i="15"/>
  <c r="AE301" i="15"/>
  <c r="AE293" i="15"/>
  <c r="X301" i="15"/>
  <c r="T304" i="15"/>
  <c r="T311" i="15"/>
  <c r="T312" i="15"/>
  <c r="T310" i="15"/>
  <c r="T296" i="15"/>
  <c r="T291" i="15"/>
  <c r="T301" i="15"/>
  <c r="T299" i="15"/>
  <c r="T308" i="15"/>
  <c r="T306" i="15"/>
  <c r="T302" i="15"/>
  <c r="T300" i="15"/>
  <c r="T293" i="15"/>
  <c r="T307" i="15"/>
  <c r="T292" i="15"/>
  <c r="P298" i="15"/>
  <c r="T298" i="15"/>
  <c r="P309" i="15"/>
  <c r="W294" i="15"/>
  <c r="Y306" i="15"/>
  <c r="AE303" i="15"/>
  <c r="P308" i="15"/>
  <c r="N307" i="15"/>
  <c r="AC300" i="15"/>
  <c r="W303" i="15"/>
  <c r="W306" i="15"/>
  <c r="V291" i="15"/>
  <c r="V292" i="15"/>
  <c r="V312" i="15"/>
  <c r="V305" i="15"/>
  <c r="V294" i="15"/>
  <c r="V310" i="15"/>
  <c r="V296" i="15"/>
  <c r="V311" i="15"/>
  <c r="V297" i="15"/>
  <c r="V303" i="15"/>
  <c r="V304" i="15"/>
  <c r="V301" i="15"/>
  <c r="T297" i="15"/>
  <c r="O305" i="15"/>
  <c r="Q314" i="15"/>
  <c r="O314" i="15"/>
  <c r="N314" i="15"/>
  <c r="AH293" i="15"/>
  <c r="F309" i="15"/>
  <c r="F312" i="15"/>
  <c r="F311" i="15"/>
  <c r="E309" i="15"/>
  <c r="F310" i="15"/>
  <c r="E311" i="15"/>
  <c r="E312" i="15"/>
  <c r="E310" i="15"/>
  <c r="E314" i="15"/>
  <c r="V314" i="15"/>
  <c r="U314" i="15"/>
  <c r="W314" i="15"/>
  <c r="T314" i="15"/>
  <c r="R314" i="15"/>
  <c r="S314" i="15"/>
  <c r="AB309" i="15" l="1"/>
  <c r="AB299" i="15"/>
  <c r="AB307" i="15"/>
  <c r="AB295" i="15"/>
  <c r="AB306" i="15"/>
  <c r="AA299" i="15"/>
  <c r="AA308" i="15"/>
  <c r="AA297" i="15"/>
  <c r="X311" i="15"/>
  <c r="X304" i="15"/>
  <c r="X312" i="15"/>
  <c r="X310" i="15"/>
  <c r="X291" i="15"/>
  <c r="X303" i="15"/>
  <c r="X296" i="15"/>
  <c r="X295" i="15"/>
  <c r="X308" i="15"/>
  <c r="X306" i="15"/>
  <c r="X307" i="15"/>
  <c r="X297" i="15"/>
  <c r="AB304" i="15"/>
  <c r="AB312" i="15"/>
  <c r="AB311" i="15"/>
  <c r="AB296" i="15"/>
  <c r="AB291" i="15"/>
  <c r="AB303" i="15"/>
  <c r="AB293" i="15"/>
  <c r="AB301" i="15"/>
  <c r="AB297" i="15"/>
  <c r="AB298" i="15"/>
  <c r="AB302" i="15"/>
  <c r="X293" i="15"/>
  <c r="X292" i="15"/>
  <c r="AB292" i="15"/>
  <c r="AB305" i="15"/>
  <c r="AD304" i="15"/>
  <c r="AD311" i="15"/>
  <c r="AD303" i="15"/>
  <c r="AD296" i="15"/>
  <c r="AD312" i="15"/>
  <c r="AD292" i="15"/>
  <c r="AD305" i="15"/>
  <c r="AD293" i="15"/>
  <c r="AD308" i="15"/>
  <c r="AD301" i="15"/>
  <c r="AD299" i="15"/>
  <c r="AD291" i="15"/>
  <c r="AD297" i="15"/>
  <c r="AD298" i="15"/>
  <c r="AD306" i="15"/>
  <c r="AD309" i="15"/>
  <c r="AD300" i="15"/>
  <c r="AD307" i="15"/>
  <c r="AD294" i="15"/>
  <c r="AD295" i="15"/>
  <c r="AA295" i="15"/>
  <c r="Z304" i="15"/>
  <c r="Z312" i="15"/>
  <c r="Z311" i="15"/>
  <c r="Z310" i="15"/>
  <c r="Z291" i="15"/>
  <c r="Z303" i="15"/>
  <c r="Z296" i="15"/>
  <c r="Z301" i="15"/>
  <c r="Z305" i="15"/>
  <c r="Z297" i="15"/>
  <c r="Z298" i="15"/>
  <c r="Z299" i="15"/>
  <c r="Z293" i="15"/>
  <c r="Z294" i="15"/>
  <c r="Z309" i="15"/>
  <c r="Z306" i="15"/>
  <c r="Z300" i="15"/>
  <c r="Z295" i="15"/>
  <c r="Z307" i="15"/>
  <c r="Z302" i="15"/>
  <c r="X294" i="15"/>
  <c r="X299" i="15"/>
  <c r="X298" i="15"/>
  <c r="Z308" i="15"/>
  <c r="AA304" i="15"/>
  <c r="AA312" i="15"/>
  <c r="AA311" i="15"/>
  <c r="AA296" i="15"/>
  <c r="AA291" i="15"/>
  <c r="AA310" i="15"/>
  <c r="AA303" i="15"/>
  <c r="AA302" i="15"/>
  <c r="AA293" i="15"/>
  <c r="AA309" i="15"/>
  <c r="AA298" i="15"/>
  <c r="AA292" i="15"/>
  <c r="AA301" i="15"/>
  <c r="X302" i="15"/>
  <c r="Z292" i="15"/>
  <c r="AD310" i="15"/>
  <c r="AA305" i="15"/>
  <c r="X300" i="15"/>
  <c r="AA294" i="15"/>
  <c r="AD302" i="15"/>
  <c r="AB294" i="15"/>
  <c r="AB300" i="15"/>
  <c r="AA306" i="15"/>
  <c r="AA300" i="15"/>
  <c r="AB310" i="15"/>
  <c r="X309" i="15"/>
  <c r="AF295" i="15"/>
  <c r="AF299" i="15"/>
  <c r="AF303" i="15"/>
  <c r="AF307" i="15"/>
  <c r="AF311" i="15"/>
  <c r="AF294" i="15"/>
  <c r="AF298" i="15"/>
  <c r="AF302" i="15"/>
  <c r="AF306" i="15"/>
  <c r="AF310" i="15"/>
  <c r="AF293" i="15"/>
  <c r="AF297" i="15"/>
  <c r="AF301" i="15"/>
  <c r="AF305" i="15"/>
  <c r="AF309" i="15"/>
  <c r="AF300" i="15"/>
  <c r="AF312" i="15"/>
  <c r="AF296" i="15"/>
  <c r="AF304" i="15"/>
  <c r="AF308" i="15"/>
  <c r="AF292" i="15"/>
  <c r="AA313" i="15"/>
  <c r="AA314" i="15"/>
  <c r="AF314" i="15"/>
  <c r="AH292" i="15"/>
  <c r="AH310" i="15"/>
  <c r="AH298" i="15"/>
  <c r="AH297" i="15"/>
  <c r="AH291" i="15"/>
  <c r="AH303" i="15"/>
  <c r="AH305" i="15"/>
  <c r="AH314" i="15"/>
  <c r="AH301" i="15"/>
  <c r="AH296" i="15"/>
  <c r="AH294" i="15"/>
  <c r="AH307" i="15"/>
  <c r="AH302" i="15"/>
  <c r="AH299" i="15"/>
  <c r="AH295" i="15"/>
  <c r="AH309" i="15"/>
  <c r="AH308" i="15"/>
  <c r="AH300" i="15"/>
  <c r="AH306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Sturrock, Keith</author>
  </authors>
  <commentList>
    <comment ref="AK4" authorId="0" shapeId="0" xr:uid="{9F849BEB-A772-4DF9-A7B3-67AAA4CE4A50}">
      <text>
        <r>
          <rPr>
            <b/>
            <sz val="9"/>
            <color indexed="81"/>
            <rFont val="Tahoma"/>
            <family val="2"/>
          </rPr>
          <t>Sturrock, Keith:</t>
        </r>
        <r>
          <rPr>
            <sz val="9"/>
            <color indexed="81"/>
            <rFont val="Tahoma"/>
            <family val="2"/>
          </rPr>
          <t xml:space="preserve">
mg DCN in 100 micro L</t>
        </r>
      </text>
    </comment>
    <comment ref="AK9" authorId="0" shapeId="0" xr:uid="{6E92F933-D42A-4C71-8D64-6B6F12C0DE17}">
      <text>
        <r>
          <rPr>
            <b/>
            <sz val="9"/>
            <color indexed="81"/>
            <rFont val="Tahoma"/>
            <family val="2"/>
          </rPr>
          <t>Sturrock, Keith:</t>
        </r>
        <r>
          <rPr>
            <sz val="9"/>
            <color indexed="81"/>
            <rFont val="Tahoma"/>
            <family val="2"/>
          </rPr>
          <t xml:space="preserve">
100 micro L x 10000 = 1 L</t>
        </r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<sst xmlns="http://schemas.openxmlformats.org/spreadsheetml/2006/main" count="1851" uniqueCount="631">
  <si>
    <t>White Maize</t>
  </si>
  <si>
    <t>Sample</t>
  </si>
  <si>
    <t>Source</t>
  </si>
  <si>
    <t>Sorghum</t>
  </si>
  <si>
    <t>Pearl millet</t>
  </si>
  <si>
    <t>Finger millet</t>
  </si>
  <si>
    <t>Orange (Biofortified Vit A) maize</t>
  </si>
  <si>
    <t>White (Biofortified Vit A) maize</t>
  </si>
  <si>
    <t>Phenoilics</t>
  </si>
  <si>
    <t>Particle size</t>
  </si>
  <si>
    <t>Fe (mg/100 g)</t>
  </si>
  <si>
    <t>Zn (mg/100 g)</t>
  </si>
  <si>
    <t>Ash (%)</t>
  </si>
  <si>
    <t>Protein (%)</t>
  </si>
  <si>
    <t>Fats (%)</t>
  </si>
  <si>
    <t>Saturated fats (%)</t>
  </si>
  <si>
    <t>Polyunsaturated fats (%)</t>
  </si>
  <si>
    <t>Monounsaturated fats (%)</t>
  </si>
  <si>
    <t>Carbohydrate (%)</t>
  </si>
  <si>
    <t>Ashing</t>
  </si>
  <si>
    <t>AAS</t>
  </si>
  <si>
    <t>Soxhlet extraction and GC-MS</t>
  </si>
  <si>
    <t>UV-HPLC</t>
  </si>
  <si>
    <t>LC-MS</t>
  </si>
  <si>
    <t>Mastersizer</t>
  </si>
  <si>
    <t>Tannins</t>
  </si>
  <si>
    <t>mg/mL</t>
  </si>
  <si>
    <t>ug/mL</t>
  </si>
  <si>
    <t>Mean</t>
  </si>
  <si>
    <t>Std dev</t>
  </si>
  <si>
    <t>%CV</t>
  </si>
  <si>
    <t>Orange Maize</t>
  </si>
  <si>
    <t>Finger Millet</t>
  </si>
  <si>
    <t>Phytric acid (g/100 g) overnight aq soak</t>
  </si>
  <si>
    <t>Phytric acid (g/100 g) overnight lemon soak</t>
  </si>
  <si>
    <t>White maize</t>
  </si>
  <si>
    <t>Protein</t>
  </si>
  <si>
    <t>Fat</t>
  </si>
  <si>
    <t>L</t>
  </si>
  <si>
    <t>OM 2</t>
  </si>
  <si>
    <t>W</t>
  </si>
  <si>
    <t>OM1</t>
  </si>
  <si>
    <t>OM2</t>
  </si>
  <si>
    <t>OM3</t>
  </si>
  <si>
    <t>Orange maize</t>
  </si>
  <si>
    <t>WM1</t>
  </si>
  <si>
    <t>WM2</t>
  </si>
  <si>
    <t>WM3</t>
  </si>
  <si>
    <t>mg</t>
  </si>
  <si>
    <t>Mass (mg)</t>
  </si>
  <si>
    <t>Pearl Millet</t>
  </si>
  <si>
    <t>MW BFD1</t>
  </si>
  <si>
    <t>MW BFD2</t>
  </si>
  <si>
    <t>MW BFD3</t>
  </si>
  <si>
    <t>PM1</t>
  </si>
  <si>
    <t>PM2</t>
  </si>
  <si>
    <t>PM3</t>
  </si>
  <si>
    <t>S1</t>
  </si>
  <si>
    <t>S2</t>
  </si>
  <si>
    <t>S3</t>
  </si>
  <si>
    <t>Boabab</t>
  </si>
  <si>
    <t>Mopane Worm FD</t>
  </si>
  <si>
    <t>Mopane worm FD</t>
  </si>
  <si>
    <t>Mopane worm BFD</t>
  </si>
  <si>
    <t>Mopean worm BFD</t>
  </si>
  <si>
    <t>Mopean worm FD</t>
  </si>
  <si>
    <t>Water activity</t>
  </si>
  <si>
    <t>Aw (0.5)</t>
  </si>
  <si>
    <t>Aw (0.25)</t>
  </si>
  <si>
    <t>-</t>
  </si>
  <si>
    <t>0 ± 0</t>
  </si>
  <si>
    <t>Phytric acid (g/100 g) Control 0.5</t>
  </si>
  <si>
    <t>Phytric acid (g/100 g) Control 0.25</t>
  </si>
  <si>
    <t>Phytric acid (g/100 g) 10 minute aq soak</t>
  </si>
  <si>
    <t>Phytric acid (g/100 g) 10 minute lemon soak</t>
  </si>
  <si>
    <t>Phytric acid (g/100 g) 10 minute boabab soak</t>
  </si>
  <si>
    <t>% reduction aq soak 10</t>
  </si>
  <si>
    <t>% reduction lemon soak 10</t>
  </si>
  <si>
    <t>% reduction boabab soak 10</t>
  </si>
  <si>
    <t>Phytric acid (g/100 g) overnight boabab soak</t>
  </si>
  <si>
    <t>% reduction aq soak o/n</t>
  </si>
  <si>
    <t>% reduction lemon soak o/n</t>
  </si>
  <si>
    <t>% reduction boabab soak o/n</t>
  </si>
  <si>
    <t>N/A</t>
  </si>
  <si>
    <t>Mopane Worm BFD</t>
  </si>
  <si>
    <t>B1</t>
  </si>
  <si>
    <t>Kjeldahl</t>
  </si>
  <si>
    <t>MW FD 2</t>
  </si>
  <si>
    <t>MW BFD 2</t>
  </si>
  <si>
    <t>MW BFD 1</t>
  </si>
  <si>
    <t>B2</t>
  </si>
  <si>
    <t>PM 3</t>
  </si>
  <si>
    <t>PM 2</t>
  </si>
  <si>
    <t>MW FD 3</t>
  </si>
  <si>
    <t>MW BFD 3</t>
  </si>
  <si>
    <t>B3</t>
  </si>
  <si>
    <t>WM 1</t>
  </si>
  <si>
    <t>WM 2</t>
  </si>
  <si>
    <t>Isoleucin</t>
  </si>
  <si>
    <t>4-Hydroxyproline</t>
  </si>
  <si>
    <t>Aspartic acid</t>
  </si>
  <si>
    <t>Histidine</t>
  </si>
  <si>
    <t>Phenylalanine</t>
  </si>
  <si>
    <t>Thyrosine</t>
  </si>
  <si>
    <t>Asparagine</t>
  </si>
  <si>
    <t>Glycine</t>
  </si>
  <si>
    <t>Tryptophan</t>
  </si>
  <si>
    <t>Threonine</t>
  </si>
  <si>
    <t>Arginine</t>
  </si>
  <si>
    <t>Methionine</t>
  </si>
  <si>
    <t>Cysteine</t>
  </si>
  <si>
    <t>Alanine</t>
  </si>
  <si>
    <t>Glutamic acid</t>
  </si>
  <si>
    <t>Serine</t>
  </si>
  <si>
    <t>Lysine</t>
  </si>
  <si>
    <t>Gln</t>
  </si>
  <si>
    <t>Ile</t>
  </si>
  <si>
    <t>4-HO-Pro</t>
  </si>
  <si>
    <t>Val</t>
  </si>
  <si>
    <t>His</t>
  </si>
  <si>
    <t>Phe</t>
  </si>
  <si>
    <t>Tyr</t>
  </si>
  <si>
    <t>Asn</t>
  </si>
  <si>
    <t>Gly</t>
  </si>
  <si>
    <t>Trp</t>
  </si>
  <si>
    <t>Thr</t>
  </si>
  <si>
    <t>Arg</t>
  </si>
  <si>
    <t>Met</t>
  </si>
  <si>
    <t>Cys</t>
  </si>
  <si>
    <t>Ala</t>
  </si>
  <si>
    <t>Glu</t>
  </si>
  <si>
    <t>Ser</t>
  </si>
  <si>
    <t>Lys</t>
  </si>
  <si>
    <t>Asp</t>
  </si>
  <si>
    <t>Leucine</t>
  </si>
  <si>
    <t>Leu</t>
  </si>
  <si>
    <t>mg/mL (stock 1)</t>
  </si>
  <si>
    <t>mg/mL (Int 0.1)</t>
  </si>
  <si>
    <t>mg/mL (Tiny 0.01)</t>
  </si>
  <si>
    <t>sorghum</t>
  </si>
  <si>
    <t>pearl millet</t>
  </si>
  <si>
    <t>boabab</t>
  </si>
  <si>
    <t xml:space="preserve">Total </t>
  </si>
  <si>
    <t>Acid extract</t>
  </si>
  <si>
    <t>Free</t>
  </si>
  <si>
    <t>Aq extract</t>
  </si>
  <si>
    <t>mL</t>
  </si>
  <si>
    <t>sol</t>
  </si>
  <si>
    <t>IS (ug)</t>
  </si>
  <si>
    <t>ml (extraction)</t>
  </si>
  <si>
    <t>C</t>
  </si>
  <si>
    <t>A</t>
  </si>
  <si>
    <t>G</t>
  </si>
  <si>
    <t>S</t>
  </si>
  <si>
    <t>V</t>
  </si>
  <si>
    <t>H</t>
  </si>
  <si>
    <t>P</t>
  </si>
  <si>
    <t>T</t>
  </si>
  <si>
    <t>M</t>
  </si>
  <si>
    <t>F</t>
  </si>
  <si>
    <t>K</t>
  </si>
  <si>
    <t>Glutamine</t>
  </si>
  <si>
    <t>Q</t>
  </si>
  <si>
    <t>E</t>
  </si>
  <si>
    <t>I</t>
  </si>
  <si>
    <t>Y</t>
  </si>
  <si>
    <t>R</t>
  </si>
  <si>
    <t>N</t>
  </si>
  <si>
    <t>D</t>
  </si>
  <si>
    <t>L-Alanine, 2TMS derivative</t>
  </si>
  <si>
    <t>L-Valine, 2TMS derivative</t>
  </si>
  <si>
    <t>L-Isoleucine, 2TMS derivative</t>
  </si>
  <si>
    <t>Glycine, 3TMS derivative</t>
  </si>
  <si>
    <t>Serine, 3TMS derivative</t>
  </si>
  <si>
    <t>Pipecolic acid, 2TMS derivative</t>
  </si>
  <si>
    <t>L-Threonine, 3TMS derivative</t>
  </si>
  <si>
    <t>L-Aspartic acid, 3TMS derivative</t>
  </si>
  <si>
    <t>L-Hydroxyproline, (E)-, 3TMS derivative</t>
  </si>
  <si>
    <t>Cysteine, 3TMS derivative</t>
  </si>
  <si>
    <t>L-Phenylalanine, 2TMS derivative</t>
  </si>
  <si>
    <t>Asparagine, 3TMS derivative</t>
  </si>
  <si>
    <t>L-Lysine, 4TMS derivative</t>
  </si>
  <si>
    <t>L-Tyrosine, 3TMS derivative</t>
  </si>
  <si>
    <t>L-Tryptophan, N(1)-(trimethylsilyl)-, trimethylsilyl ester</t>
  </si>
  <si>
    <t>L-Tryptophan, 3TMS derivative</t>
  </si>
  <si>
    <t>L-Valine, TMS derivative</t>
  </si>
  <si>
    <t>Glycine, 2TMS derivative</t>
  </si>
  <si>
    <t>L-Serine, 2TMS derivative</t>
  </si>
  <si>
    <t>Leucine, 2TMS derivative</t>
  </si>
  <si>
    <t>L-Glutamic acid, 3TMS derivative</t>
  </si>
  <si>
    <t>L-Lysine, 3TMS derivative</t>
  </si>
  <si>
    <t>L-Glutamine, 3TMS derivative</t>
  </si>
  <si>
    <t>Asparagine, 4TMS derivative</t>
  </si>
  <si>
    <t>L-Histidine, N,1-bis(trimethylsilyl)-, trimethylsilyl ester</t>
  </si>
  <si>
    <t>L-Cystine, 4TMS derivative</t>
  </si>
  <si>
    <t>GC-MS data</t>
  </si>
  <si>
    <t>Slope</t>
  </si>
  <si>
    <t>Intercept</t>
  </si>
  <si>
    <t>R2</t>
  </si>
  <si>
    <t>Range ug</t>
  </si>
  <si>
    <t>Valine</t>
  </si>
  <si>
    <t>MW FD 1_1</t>
  </si>
  <si>
    <t>Free amino acids</t>
  </si>
  <si>
    <t>L-Proline, 2TMS derivative</t>
  </si>
  <si>
    <t>.beta.-Alanine, 3TMS derivative</t>
  </si>
  <si>
    <t>MW FD 2_1</t>
  </si>
  <si>
    <t>MW FD 3_1</t>
  </si>
  <si>
    <t>ml (dry down)</t>
  </si>
  <si>
    <t>ug/mg / g/kg</t>
  </si>
  <si>
    <t>Total</t>
  </si>
  <si>
    <t>%</t>
  </si>
  <si>
    <t>Tiny</t>
  </si>
  <si>
    <t>ug/mg</t>
  </si>
  <si>
    <t>FMF1</t>
  </si>
  <si>
    <t>FMF2</t>
  </si>
  <si>
    <t>FMF3</t>
  </si>
  <si>
    <t>Norleucine</t>
  </si>
  <si>
    <t>MW BFD T 1</t>
  </si>
  <si>
    <t>MW BFD T 2</t>
  </si>
  <si>
    <t>MW BFD T 3</t>
  </si>
  <si>
    <t>MW FD T 1</t>
  </si>
  <si>
    <t>MW FD T 2</t>
  </si>
  <si>
    <t>MW FD T 3</t>
  </si>
  <si>
    <t>Mopane Worm FD T</t>
  </si>
  <si>
    <t>Mopane Worm BFD T</t>
  </si>
  <si>
    <t>MW BFD 1 (AE)</t>
  </si>
  <si>
    <t>MW BFD T 1 (AE)</t>
  </si>
  <si>
    <t>S 1 (AE)</t>
  </si>
  <si>
    <t>Proline</t>
  </si>
  <si>
    <t>beta-Alanine</t>
  </si>
  <si>
    <t>Acid extract SPE</t>
  </si>
  <si>
    <t>sorghum (AE)</t>
  </si>
  <si>
    <t>sorghum (AE SPE)</t>
  </si>
  <si>
    <t>S2 (AE SPE)</t>
  </si>
  <si>
    <t>MW 2 BFD (AE SPE)</t>
  </si>
  <si>
    <t>L-Ornithine, 4TMS derivative</t>
  </si>
  <si>
    <t>L-Ornithine, 3TMS derivative</t>
  </si>
  <si>
    <t>Sorghum (AE)</t>
  </si>
  <si>
    <t>Sorghum (AE SPE)</t>
  </si>
  <si>
    <t>PM</t>
  </si>
  <si>
    <t>OM</t>
  </si>
  <si>
    <t>MW FD</t>
  </si>
  <si>
    <t>MW BFD</t>
  </si>
  <si>
    <t>WM</t>
  </si>
  <si>
    <t>RT</t>
  </si>
  <si>
    <t>Gradient</t>
  </si>
  <si>
    <t>ug/g</t>
  </si>
  <si>
    <t>Total Vitamin C (mg/100g)</t>
  </si>
  <si>
    <t>Ascorbic acid (mg/100g)</t>
  </si>
  <si>
    <t>Dehydroscorbic acid (mg/100g)</t>
  </si>
  <si>
    <t>Moisture</t>
  </si>
  <si>
    <t>Ash</t>
  </si>
  <si>
    <t>Arginine (Ornithine)</t>
  </si>
  <si>
    <t>L-Methionine, TMS derivative</t>
  </si>
  <si>
    <t>L-Methionine, 2TMS derivative</t>
  </si>
  <si>
    <t>L-Leucine, 2TMS derivative</t>
  </si>
  <si>
    <t>Swelling power (0.25)</t>
  </si>
  <si>
    <t>Solubility % (0.25)</t>
  </si>
  <si>
    <t>Swelling power (0.5)</t>
  </si>
  <si>
    <t>Solubility % (0.5)</t>
  </si>
  <si>
    <t>dual injection</t>
  </si>
  <si>
    <t>single injection</t>
  </si>
  <si>
    <t>IS equivalent</t>
  </si>
  <si>
    <t>Take contents of vial and transfer to 2 mL vol. flask in hexane</t>
  </si>
  <si>
    <t>in vial - 1 mL</t>
  </si>
  <si>
    <r>
      <t xml:space="preserve">This is what we have in solution </t>
    </r>
    <r>
      <rPr>
        <b/>
        <sz val="10"/>
        <color rgb="FFFF0000"/>
        <rFont val="Arial"/>
        <family val="2"/>
      </rPr>
      <t>A</t>
    </r>
  </si>
  <si>
    <t>Std 10</t>
  </si>
  <si>
    <t>Std 20</t>
  </si>
  <si>
    <t>Std 30</t>
  </si>
  <si>
    <t>Std 40</t>
  </si>
  <si>
    <t>Std 50</t>
  </si>
  <si>
    <t>Std 100</t>
  </si>
  <si>
    <t>Std 200</t>
  </si>
  <si>
    <t>Std 300</t>
  </si>
  <si>
    <t>Std 400</t>
  </si>
  <si>
    <t>Std 500</t>
  </si>
  <si>
    <t>Take 1 mL of this and transfer to a 5 mL vol. flask in hexane</t>
  </si>
  <si>
    <t>micro g/mL</t>
  </si>
  <si>
    <t>micro L</t>
  </si>
  <si>
    <t>STANDARDS</t>
  </si>
  <si>
    <r>
      <t xml:space="preserve">micro L of </t>
    </r>
    <r>
      <rPr>
        <b/>
        <sz val="10"/>
        <color rgb="FFFF0000"/>
        <rFont val="Arial"/>
        <family val="2"/>
      </rPr>
      <t>A</t>
    </r>
  </si>
  <si>
    <t>micro L of 1,9-DCN</t>
  </si>
  <si>
    <t>mg of 1,9-DCN</t>
  </si>
  <si>
    <t>micro L hexane</t>
  </si>
  <si>
    <t>total in each 100 micro L</t>
  </si>
  <si>
    <t>THIS IS SOLUTION A</t>
  </si>
  <si>
    <t>ppm</t>
  </si>
  <si>
    <t>10 in 100</t>
  </si>
  <si>
    <t>20 in 100</t>
  </si>
  <si>
    <t>30 in 100</t>
  </si>
  <si>
    <t>40 in 100</t>
  </si>
  <si>
    <t>50 in 100</t>
  </si>
  <si>
    <t>SOLUTION A</t>
  </si>
  <si>
    <t>METHYL BUTYRATE (C4:0)  401 ± 31</t>
  </si>
  <si>
    <t>METHYL HEXANOATE (C6:0)</t>
  </si>
  <si>
    <t>METHYL OCTANOATE (C8:0)</t>
  </si>
  <si>
    <t>METHYL DECANOATE (CAPRATE) (C10:0</t>
  </si>
  <si>
    <t>METHYL UNDECANOATE (C11:0)</t>
  </si>
  <si>
    <t>METHYL LAURATE (C12:0)</t>
  </si>
  <si>
    <t>METHYL TRIDECANOATE (C13:0)</t>
  </si>
  <si>
    <t>1,9-DCN</t>
  </si>
  <si>
    <t>METHYL MYRISTATE (C14:0)</t>
  </si>
  <si>
    <t>100 micro L</t>
  </si>
  <si>
    <t>in</t>
  </si>
  <si>
    <t>10 mL</t>
  </si>
  <si>
    <t>(10 micro L / mL)</t>
  </si>
  <si>
    <t>Methyl myristoleate (C14:1)</t>
  </si>
  <si>
    <t>1 mL</t>
  </si>
  <si>
    <t>(1 micro L / mL)</t>
  </si>
  <si>
    <t>METHYL PENTADECANOATE (C15:0)</t>
  </si>
  <si>
    <t>(0.01 micro L / mL)</t>
  </si>
  <si>
    <t>Methyl cis-10 pentadecenoate) (C15:1)</t>
  </si>
  <si>
    <t>or</t>
  </si>
  <si>
    <t>1E-5 micro L DCN / micro L solution</t>
  </si>
  <si>
    <t>Methyl Palmitate (C16:0)</t>
  </si>
  <si>
    <t>METHYL CIS 9-HEXADECENOATE (C16:1)</t>
  </si>
  <si>
    <t>d=1.091 mg / micro L</t>
  </si>
  <si>
    <t>so</t>
  </si>
  <si>
    <t>0.0000109 mg / micro L</t>
  </si>
  <si>
    <t>METHYL HEPTADECANOATE (C17:0)</t>
  </si>
  <si>
    <t>so, in 50 micro L</t>
  </si>
  <si>
    <t>0.000545 mg 1,9-DCN</t>
  </si>
  <si>
    <t>in 100 micro L</t>
  </si>
  <si>
    <t>Methyl cis-10-heptadecenoate (C17:1)</t>
  </si>
  <si>
    <t>and that is</t>
  </si>
  <si>
    <t>5.45 ppm</t>
  </si>
  <si>
    <t>METHYL STEARATE (C18:0)</t>
  </si>
  <si>
    <t>Methyl trans-9 elaidate) (C18:1)</t>
  </si>
  <si>
    <t>Methyl cis-9 oleate) (C18:1)</t>
  </si>
  <si>
    <t>Methyl linolelaidate (C18:2)</t>
  </si>
  <si>
    <t>METHYL LINOLEATE (C18:2)</t>
  </si>
  <si>
    <t>METHYL ARACHIDATE (C20:0)</t>
  </si>
  <si>
    <t>Methyl gamma-linolenate (C18:3)</t>
  </si>
  <si>
    <t>METHYL CIS-11 EICOSENOATE (C20:1)</t>
  </si>
  <si>
    <t>METHYL LINOLENATE (C18:3)</t>
  </si>
  <si>
    <t>METHYL HENEICOSANOATE (C21:0)</t>
  </si>
  <si>
    <t>Methyl cis-11,14-eicosadienoate (C20:2)</t>
  </si>
  <si>
    <t>METHYL BEHENATE (C22:0)</t>
  </si>
  <si>
    <t>Methyl cis-8, 11, 14-eicosatrienoate (C20:3)</t>
  </si>
  <si>
    <t>Methyl cis-13-docosenoate (C22:1)</t>
  </si>
  <si>
    <t>Methyl cis-11, 14, 17-eicosatrienoate (C20:3)</t>
  </si>
  <si>
    <t>Methyl arachidonate (C20:4)</t>
  </si>
  <si>
    <t>METHYL TRICOSANOATE (C23:0)</t>
  </si>
  <si>
    <t>Methyl cis-13, 16- docosadienoate (C22:2)</t>
  </si>
  <si>
    <t>Methyl tetracosanoate) (C24:0)</t>
  </si>
  <si>
    <t>Methyl CIS-5,8,11,14,17-EICOSAPENTAENOATE (C20:5)</t>
  </si>
  <si>
    <t>Methyl cis-15-tetracosenoate (C24:1)</t>
  </si>
  <si>
    <t>Methyl CIS-4,7,10,13,16,19-DOCOSAHEXAENOATE (C22:6)</t>
  </si>
  <si>
    <t>Initial analysis with updated calibrations</t>
  </si>
  <si>
    <t>total mass</t>
  </si>
  <si>
    <t>Mopane FD</t>
  </si>
  <si>
    <t>Mopane BFD</t>
  </si>
  <si>
    <t>Elution order</t>
  </si>
  <si>
    <t>1_1</t>
  </si>
  <si>
    <t>1_2</t>
  </si>
  <si>
    <t>2_1</t>
  </si>
  <si>
    <t>2_2</t>
  </si>
  <si>
    <t>3_1</t>
  </si>
  <si>
    <t>3_2</t>
  </si>
  <si>
    <t>10x cal</t>
  </si>
  <si>
    <t>small</t>
  </si>
  <si>
    <t xml:space="preserve">OM1 </t>
  </si>
  <si>
    <t>OM1 10x dil</t>
  </si>
  <si>
    <t>OM2 10x dil</t>
  </si>
  <si>
    <t>PM 1</t>
  </si>
  <si>
    <t>PM 1 10x dil</t>
  </si>
  <si>
    <t>PM 2 10x dil</t>
  </si>
  <si>
    <t>PM 3 10x dil</t>
  </si>
  <si>
    <t>WM1 x10 dil</t>
  </si>
  <si>
    <t>WM 2 x10 dil</t>
  </si>
  <si>
    <t>MW FD 1</t>
  </si>
  <si>
    <t>MW FD 1 10x dil</t>
  </si>
  <si>
    <t>MW FD 2 10x dil</t>
  </si>
  <si>
    <t>MW FD 3 10x dil</t>
  </si>
  <si>
    <t>MW  BFD 1 10x dil</t>
  </si>
  <si>
    <t>MW BFD 2 10x dil</t>
  </si>
  <si>
    <t>MW BFD 3 10x dil</t>
  </si>
  <si>
    <t>Std 5</t>
  </si>
  <si>
    <t>Moira</t>
  </si>
  <si>
    <t>Hexanoic acid, methyl ester</t>
  </si>
  <si>
    <t>Octanoic acid, methyl ester</t>
  </si>
  <si>
    <t>Decanoic acid, methyl ester</t>
  </si>
  <si>
    <t>METHYL DECANOATE (CAPRATE) (C10:0)</t>
  </si>
  <si>
    <t>Undecanoic acid, methyl ester</t>
  </si>
  <si>
    <t>Dodecanoic acid, methyl ester</t>
  </si>
  <si>
    <t>Tridecanoic acid, methyl ester</t>
  </si>
  <si>
    <t>IS</t>
  </si>
  <si>
    <t>1,9-Dichlorononane</t>
  </si>
  <si>
    <t>1,9-DICHLORONONANE</t>
  </si>
  <si>
    <t>Methyl tetradecanoate</t>
  </si>
  <si>
    <t>Methyl myristoleate</t>
  </si>
  <si>
    <t>METHYL MYRISTOLEATE (C14:1)</t>
  </si>
  <si>
    <t>Pentadecanoic acid, methyl ester</t>
  </si>
  <si>
    <t>9-Octadecenoic acid (Z)-, methyl ester</t>
  </si>
  <si>
    <t>Methyl cis-10 pentadecenoate (C15:1)</t>
  </si>
  <si>
    <t>Hexadecanoic acid, methyl ester</t>
  </si>
  <si>
    <t>9-Hexadecenoic acid, methyl ester, (Z)-</t>
  </si>
  <si>
    <t>Heptadecanoic acid, methyl ester</t>
  </si>
  <si>
    <t>(Z)-Methyl hexadec-11-enoate</t>
  </si>
  <si>
    <t>Methyl stearate</t>
  </si>
  <si>
    <t>Methyl trans-9 oleate) (C18:1)</t>
  </si>
  <si>
    <t>9,12-Octadecadienoic acid, methyl ester</t>
  </si>
  <si>
    <t>11,14,17-Eicosatrienoic acid, methyl ester</t>
  </si>
  <si>
    <t>9,12,15-Octadecatrienoic acid, methyl ester, (Z,Z,Z)-</t>
  </si>
  <si>
    <t>Eicosanoic acid, methyl ester</t>
  </si>
  <si>
    <t>.gamma.-Linolenic acid, methyl ester</t>
  </si>
  <si>
    <t>cis-Methyl 11-eicosenoate</t>
  </si>
  <si>
    <t>Heneicosanoic acid, methyl ester</t>
  </si>
  <si>
    <t>11,14-Eicosadienoic acid, methyl ester</t>
  </si>
  <si>
    <t>Docosanoic acid, methyl ester</t>
  </si>
  <si>
    <t>5,8,11,14-Eicosatetraenoic acid, methyl ester, (all-Z)-</t>
  </si>
  <si>
    <t>Range (ppm)</t>
  </si>
  <si>
    <r>
      <t>R</t>
    </r>
    <r>
      <rPr>
        <b/>
        <vertAlign val="superscript"/>
        <sz val="10"/>
        <rFont val="Arial"/>
        <family val="2"/>
      </rPr>
      <t>2</t>
    </r>
  </si>
  <si>
    <t>Range</t>
  </si>
  <si>
    <t>LRAC9768</t>
  </si>
  <si>
    <t>Internal Standard</t>
  </si>
  <si>
    <t>Compound</t>
  </si>
  <si>
    <t>mg/kg</t>
  </si>
  <si>
    <t>OM 10x dil</t>
  </si>
  <si>
    <t>PM 10x dil</t>
  </si>
  <si>
    <t>WM 10x dil</t>
  </si>
  <si>
    <t>MW FD 10x dil</t>
  </si>
  <si>
    <t xml:space="preserve">MW BFD </t>
  </si>
  <si>
    <t>MW BFD 10x dil</t>
  </si>
  <si>
    <t xml:space="preserve">MW FD </t>
  </si>
  <si>
    <t>Saturated</t>
  </si>
  <si>
    <t>Composition</t>
  </si>
  <si>
    <t>Mono unsaturated</t>
  </si>
  <si>
    <t>Poly unsaturated</t>
  </si>
  <si>
    <t>OM 10xdil</t>
  </si>
  <si>
    <t>PM 10xdil</t>
  </si>
  <si>
    <t>WM 10xdil</t>
  </si>
  <si>
    <t>WM FD</t>
  </si>
  <si>
    <t>MW FD 10xdil</t>
  </si>
  <si>
    <t>MW BFD 10xdil</t>
  </si>
  <si>
    <t>% saturated fat</t>
  </si>
  <si>
    <t>% Mono-unsturated fat</t>
  </si>
  <si>
    <t>% poly-unsturated fat</t>
  </si>
  <si>
    <t>% unsaturated fat</t>
  </si>
  <si>
    <t>g/kg</t>
  </si>
  <si>
    <t xml:space="preserve">Pearl Millet </t>
  </si>
  <si>
    <t>Mopane Worm - Dried</t>
  </si>
  <si>
    <t>Mopane Worm - boiled &amp;dried</t>
  </si>
  <si>
    <t>Mopane Worm Dried</t>
  </si>
  <si>
    <t>Mopane Worm - Boiled &amp; dried</t>
  </si>
  <si>
    <t>MW D 10x dil</t>
  </si>
  <si>
    <t>MW BD 10x dil</t>
  </si>
  <si>
    <t>% Mono-unsaturated fat</t>
  </si>
  <si>
    <t>% poly-unsaturated fat</t>
  </si>
  <si>
    <t>Omega 3</t>
  </si>
  <si>
    <t>Omega 6</t>
  </si>
  <si>
    <t>Fat content</t>
  </si>
  <si>
    <r>
      <t>By </t>
    </r>
    <r>
      <rPr>
        <b/>
        <sz val="8"/>
        <color rgb="FF5F6368"/>
        <rFont val="Arial"/>
        <family val="2"/>
      </rPr>
      <t>difference</t>
    </r>
    <r>
      <rPr>
        <sz val="8"/>
        <color rgb="FF4D5156"/>
        <rFont val="Arial"/>
        <family val="2"/>
      </rPr>
      <t>: 100 - (weight in grams [</t>
    </r>
    <r>
      <rPr>
        <sz val="8"/>
        <color rgb="FFFF0000"/>
        <rFont val="Arial"/>
        <family val="2"/>
      </rPr>
      <t>protein</t>
    </r>
    <r>
      <rPr>
        <sz val="8"/>
        <color rgb="FF4D5156"/>
        <rFont val="Arial"/>
        <family val="2"/>
      </rPr>
      <t xml:space="preserve"> + </t>
    </r>
    <r>
      <rPr>
        <sz val="8"/>
        <color rgb="FFFF0000"/>
        <rFont val="Arial"/>
        <family val="2"/>
      </rPr>
      <t xml:space="preserve">fat </t>
    </r>
    <r>
      <rPr>
        <sz val="8"/>
        <color rgb="FF4D5156"/>
        <rFont val="Arial"/>
        <family val="2"/>
      </rPr>
      <t xml:space="preserve">+ water + </t>
    </r>
    <r>
      <rPr>
        <sz val="8"/>
        <color rgb="FFFF0000"/>
        <rFont val="Arial"/>
        <family val="2"/>
      </rPr>
      <t>ash</t>
    </r>
    <r>
      <rPr>
        <sz val="8"/>
        <color rgb="FF4D5156"/>
        <rFont val="Arial"/>
        <family val="2"/>
      </rPr>
      <t xml:space="preserve"> + alcohol] in 100 g of food) </t>
    </r>
  </si>
  <si>
    <t>%carbohydrates = 100 - %moisture - %protein - %lipid - %mineral</t>
  </si>
  <si>
    <t>Carbohydrate</t>
  </si>
  <si>
    <t>Pan (g)</t>
  </si>
  <si>
    <t>Intial (g)</t>
  </si>
  <si>
    <t>Dried (g)</t>
  </si>
  <si>
    <t>Std. Dev.</t>
  </si>
  <si>
    <t>Sample dried (g)</t>
  </si>
  <si>
    <t>By difference</t>
  </si>
  <si>
    <t>TOTAL</t>
  </si>
  <si>
    <t>BFD 3</t>
  </si>
  <si>
    <t>FD1</t>
  </si>
  <si>
    <t>FD2</t>
  </si>
  <si>
    <t>FD3</t>
  </si>
  <si>
    <t>BFD 3 Tiny</t>
  </si>
  <si>
    <t>Glycine, TMS derivative</t>
  </si>
  <si>
    <t>FD2 Tiny</t>
  </si>
  <si>
    <t>FD3 Tiny</t>
  </si>
  <si>
    <t>FD1 Tiny</t>
  </si>
  <si>
    <t>CR</t>
  </si>
  <si>
    <t>Moisture (%)</t>
  </si>
  <si>
    <t>Oven drying</t>
  </si>
  <si>
    <t>UV-spectroscopy</t>
  </si>
  <si>
    <t>GC-MS</t>
  </si>
  <si>
    <r>
      <t>β</t>
    </r>
    <r>
      <rPr>
        <b/>
        <sz val="10.9"/>
        <color theme="1"/>
        <rFont val="Calibri"/>
        <family val="2"/>
      </rPr>
      <t xml:space="preserve"> - carotene</t>
    </r>
    <r>
      <rPr>
        <b/>
        <sz val="11"/>
        <color theme="1"/>
        <rFont val="Calibri"/>
        <family val="2"/>
      </rPr>
      <t xml:space="preserve"> (ug/g)</t>
    </r>
  </si>
  <si>
    <t>Amino acids (ug/mg)</t>
  </si>
  <si>
    <t>5 ± 0.16</t>
  </si>
  <si>
    <t>4.97 ± 10.15</t>
  </si>
  <si>
    <t>18.03 ± 2.95</t>
  </si>
  <si>
    <t>55.58 ± 1.67</t>
  </si>
  <si>
    <t>19.56 ± 2.46</t>
  </si>
  <si>
    <t>5.8 ± 0.32</t>
  </si>
  <si>
    <t>6.57 ± 2.54</t>
  </si>
  <si>
    <t>3.18 ± 0.14</t>
  </si>
  <si>
    <t>2.95 ± 0.08</t>
  </si>
  <si>
    <t>14.01 ± 0.28</t>
  </si>
  <si>
    <t>15.32 ± 1.06</t>
  </si>
  <si>
    <t>12.16 ± 0.8</t>
  </si>
  <si>
    <t>10.15 ± 1.55</t>
  </si>
  <si>
    <t>14.46 ± 4.98</t>
  </si>
  <si>
    <t>55.19 ± 3.7</t>
  </si>
  <si>
    <t>18.09 ± 4.25</t>
  </si>
  <si>
    <t>4.61 ± 0.11</t>
  </si>
  <si>
    <t>5.32 ± 1.46</t>
  </si>
  <si>
    <t>2.79 ± 0.05</t>
  </si>
  <si>
    <t>2.83 ± 0.07</t>
  </si>
  <si>
    <t>13.74 ± 1.29</t>
  </si>
  <si>
    <t>13.01 ± 0.2</t>
  </si>
  <si>
    <t>3.17 ± 0.58</t>
  </si>
  <si>
    <t>3.94 ± 1.66</t>
  </si>
  <si>
    <t>4.8 ± 1.94</t>
  </si>
  <si>
    <t>8.75 ± 0.16</t>
  </si>
  <si>
    <t>2.82 ± 0.74</t>
  </si>
  <si>
    <t>9.93 ± 0.59</t>
  </si>
  <si>
    <t>4.78 ± 0.43</t>
  </si>
  <si>
    <t>13.49 ± 0.28</t>
  </si>
  <si>
    <t>4.94 ± 0.22</t>
  </si>
  <si>
    <t>8.55 ± 0.11</t>
  </si>
  <si>
    <t>10.79 ± 1.99</t>
  </si>
  <si>
    <t>5.24 ± 4.03</t>
  </si>
  <si>
    <t>7.1 ± 4.48</t>
  </si>
  <si>
    <t>11.15 ± 2.11</t>
  </si>
  <si>
    <t>1.17 ± 1.16</t>
  </si>
  <si>
    <t>3.28 ± 3.16</t>
  </si>
  <si>
    <t>1.41 ± 1.95</t>
  </si>
  <si>
    <t>1.54 ± 0.09</t>
  </si>
  <si>
    <t>5.66 ± 1.12</t>
  </si>
  <si>
    <t>2.75 ± 0.12</t>
  </si>
  <si>
    <t>20.21 ± 7.56</t>
  </si>
  <si>
    <t>4.07 ± 0.49</t>
  </si>
  <si>
    <t>8.55 ± 0.45</t>
  </si>
  <si>
    <t>6.06 ± 0.51</t>
  </si>
  <si>
    <t>7.65 ± 0.25</t>
  </si>
  <si>
    <t>4.26 ± 0.47</t>
  </si>
  <si>
    <t>21.36 ± 0.37</t>
  </si>
  <si>
    <t>8.35 ± 0.2</t>
  </si>
  <si>
    <t>13 ± 0.49</t>
  </si>
  <si>
    <t>5.85 ± 4.06</t>
  </si>
  <si>
    <t>2.07 ± 2.92</t>
  </si>
  <si>
    <t>0.84 ± 1.43</t>
  </si>
  <si>
    <t>3.01 ± 1.73</t>
  </si>
  <si>
    <t>0.35 ± 0.89</t>
  </si>
  <si>
    <t>0.88 ± 1.33</t>
  </si>
  <si>
    <t>1.49 ± 0.11</t>
  </si>
  <si>
    <t>6.82 ± 1.01</t>
  </si>
  <si>
    <t>3.11 ± 0.05</t>
  </si>
  <si>
    <t>0.23 ± 0.05</t>
  </si>
  <si>
    <t>2.58 ± 0.05</t>
  </si>
  <si>
    <t>5.39 ± 0.35</t>
  </si>
  <si>
    <t>1.41 ± 0.04</t>
  </si>
  <si>
    <t>9.27 ± 0.09</t>
  </si>
  <si>
    <t>5.22 ± 0.75</t>
  </si>
  <si>
    <t>13.34 ± 0.46</t>
  </si>
  <si>
    <t>10.97 ± 1.03</t>
  </si>
  <si>
    <t>2.38 ± 0.58</t>
  </si>
  <si>
    <t>12.18 ± 3.93</t>
  </si>
  <si>
    <t>11.33 ± 2.31</t>
  </si>
  <si>
    <t>11.99 ± 4.46</t>
  </si>
  <si>
    <t>13.17 ± 2.93</t>
  </si>
  <si>
    <t>4.88 ± 3.05</t>
  </si>
  <si>
    <t>4 ± 2.11</t>
  </si>
  <si>
    <t>7.51 ± 3.62</t>
  </si>
  <si>
    <t>7.57 ± 2.43</t>
  </si>
  <si>
    <t>6.86 ± 1.77</t>
  </si>
  <si>
    <t>6.36 ± 1.36</t>
  </si>
  <si>
    <t>11.45 ± 4.23</t>
  </si>
  <si>
    <t>2.75 ± 1.56</t>
  </si>
  <si>
    <t>3.79 ± 1.07</t>
  </si>
  <si>
    <t>1.66 ± 1.89</t>
  </si>
  <si>
    <t>1.66 ± 0.05</t>
  </si>
  <si>
    <t>1.49 ± 0.04</t>
  </si>
  <si>
    <t>5.21 ± 0.36</t>
  </si>
  <si>
    <t>4.58 ± 1.34</t>
  </si>
  <si>
    <t>3.44 ± 0.35</t>
  </si>
  <si>
    <t>1.78 ± 0.26</t>
  </si>
  <si>
    <t>2.12 ± 0.29</t>
  </si>
  <si>
    <t>7.98 ± 0.09</t>
  </si>
  <si>
    <t>3.89 ± 0.25</t>
  </si>
  <si>
    <t>10.11 ± 0.61</t>
  </si>
  <si>
    <t>2.87 ± 1.58</t>
  </si>
  <si>
    <t>13.6 ± 0.5</t>
  </si>
  <si>
    <t>9.55 ± 0.54</t>
  </si>
  <si>
    <t>4.04 ± 0.04</t>
  </si>
  <si>
    <t>6.03 ± 3.57</t>
  </si>
  <si>
    <t>8.65 ± 2.64</t>
  </si>
  <si>
    <t>2.13 ± 2.75</t>
  </si>
  <si>
    <t>9.79 ± 3.58</t>
  </si>
  <si>
    <t>10.48 ± 3.47</t>
  </si>
  <si>
    <t>8.23 ± 3.56</t>
  </si>
  <si>
    <t>9.73 ± 2.9</t>
  </si>
  <si>
    <t>11.92 ± 6.63</t>
  </si>
  <si>
    <t>11.94 ± 2.09</t>
  </si>
  <si>
    <t>9.52 ± 2.36</t>
  </si>
  <si>
    <t>0.94 ± 1.69</t>
  </si>
  <si>
    <t>4.04 ± 2.98</t>
  </si>
  <si>
    <t>3.23 ± 1.13</t>
  </si>
  <si>
    <t>2.16 ± 0.19</t>
  </si>
  <si>
    <t>2.7 ± 0.07</t>
  </si>
  <si>
    <t>5.95 ± 2.92</t>
  </si>
  <si>
    <t>7.02 ± 0.36</t>
  </si>
  <si>
    <t>3.42 ± 0.21</t>
  </si>
  <si>
    <t>1.86 ± 0.06</t>
  </si>
  <si>
    <t>2.14 ± 0.23</t>
  </si>
  <si>
    <t>8.59 ± 0.17</t>
  </si>
  <si>
    <t>4.75 ± 0.59</t>
  </si>
  <si>
    <t>10.1 ± 0.06</t>
  </si>
  <si>
    <t>43.94 ± 5.68</t>
  </si>
  <si>
    <t>12.32 ± 0.72</t>
  </si>
  <si>
    <t>5.88 ± 0.31</t>
  </si>
  <si>
    <t>6.44 ± 0.59</t>
  </si>
  <si>
    <t>13.48 ± 3.24</t>
  </si>
  <si>
    <t>2.56 ± 1.33</t>
  </si>
  <si>
    <t>2.3 ± 1.31</t>
  </si>
  <si>
    <t>2.79 ± 3.12</t>
  </si>
  <si>
    <t>0.04 ± 0.14</t>
  </si>
  <si>
    <t>0.27 ± 0.52</t>
  </si>
  <si>
    <t>0.36 ± 0.73</t>
  </si>
  <si>
    <t>5.61 ± 2.97</t>
  </si>
  <si>
    <t>1.79 ± 1.55</t>
  </si>
  <si>
    <t>0.36 ± 0.54</t>
  </si>
  <si>
    <t>5.73 ± 2.97</t>
  </si>
  <si>
    <t>3.46 ± 2.24</t>
  </si>
  <si>
    <t>3.06 ± 0.94</t>
  </si>
  <si>
    <t>1.89 ± 0.34</t>
  </si>
  <si>
    <t>2.72 ± 0.04</t>
  </si>
  <si>
    <t>5.9 ± 1.35</t>
  </si>
  <si>
    <t>6.44 ± 0.08</t>
  </si>
  <si>
    <t>5.22 ± 0.2</t>
  </si>
  <si>
    <t>4.4 ± 0.49</t>
  </si>
  <si>
    <t>0.65 ± 0.02</t>
  </si>
  <si>
    <t>2.01 ± 0.1</t>
  </si>
  <si>
    <t>0.51 ± 0.08</t>
  </si>
  <si>
    <t>8.88 ± 0.4</t>
  </si>
  <si>
    <t>8.67 ± 1.01</t>
  </si>
  <si>
    <t>59.04 ± 0.71</t>
  </si>
  <si>
    <t>5.41 ± 0.18</t>
  </si>
  <si>
    <t>53.63 ± 0.56</t>
  </si>
  <si>
    <t>3.05 ± 0.37</t>
  </si>
  <si>
    <t>38.77 ± 2.43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</si>
</sst>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00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4D5156"/>
      <name val="Arial"/>
      <family val="2"/>
    </font>
    <font>
      <b/>
      <sz val="8"/>
      <color rgb="FF5F6368"/>
      <name val="Arial"/>
      <family val="2"/>
    </font>
    <font>
      <sz val="8"/>
      <color rgb="FFFF0000"/>
      <name val="Arial"/>
      <family val="2"/>
    </font>
    <font>
      <sz val="10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0.9"/>
      <color theme="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C75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365D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4" applyNumberFormat="0" applyAlignment="0" applyProtection="0"/>
    <xf numFmtId="0" fontId="12" fillId="11" borderId="5" applyNumberFormat="0" applyAlignment="0" applyProtection="0"/>
    <xf numFmtId="0" fontId="13" fillId="11" borderId="4" applyNumberFormat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3" fillId="13" borderId="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8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19" fillId="0" borderId="0"/>
    <xf numFmtId="0" fontId="20" fillId="0" borderId="0"/>
    <xf numFmtId="0" fontId="21" fillId="0" borderId="0"/>
    <xf numFmtId="0" fontId="3" fillId="0" borderId="0"/>
  </cellStyleXfs>
  <cellXfs count="13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0" xfId="0" applyFill="1"/>
    <xf numFmtId="0" fontId="0" fillId="4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 applyAlignment="1">
      <alignment wrapText="1"/>
    </xf>
    <xf numFmtId="0" fontId="0" fillId="38" borderId="0" xfId="0" applyFill="1"/>
    <xf numFmtId="0" fontId="0" fillId="0" borderId="0" xfId="0"/>
    <xf numFmtId="0" fontId="0" fillId="0" borderId="0" xfId="0" applyFill="1"/>
    <xf numFmtId="0" fontId="0" fillId="40" borderId="0" xfId="0" applyFill="1"/>
    <xf numFmtId="0" fontId="0" fillId="39" borderId="0" xfId="0" applyFill="1"/>
    <xf numFmtId="0" fontId="0" fillId="41" borderId="0" xfId="0" applyFill="1"/>
    <xf numFmtId="0" fontId="0" fillId="0" borderId="0" xfId="0"/>
    <xf numFmtId="0" fontId="0" fillId="43" borderId="0" xfId="0" applyFill="1"/>
    <xf numFmtId="0" fontId="0" fillId="44" borderId="0" xfId="0" applyFill="1"/>
    <xf numFmtId="0" fontId="0" fillId="38" borderId="0" xfId="0" applyFill="1"/>
    <xf numFmtId="0" fontId="0" fillId="0" borderId="0" xfId="0"/>
    <xf numFmtId="0" fontId="0" fillId="38" borderId="0" xfId="0" applyFill="1"/>
    <xf numFmtId="0" fontId="0" fillId="2" borderId="0" xfId="0" applyFill="1"/>
    <xf numFmtId="0" fontId="0" fillId="45" borderId="0" xfId="0" applyFill="1"/>
    <xf numFmtId="0" fontId="0" fillId="46" borderId="0" xfId="0" applyFill="1"/>
    <xf numFmtId="0" fontId="0" fillId="47" borderId="0" xfId="0" applyFill="1"/>
    <xf numFmtId="0" fontId="0" fillId="48" borderId="0" xfId="0" applyFill="1"/>
    <xf numFmtId="0" fontId="0" fillId="49" borderId="0" xfId="0" applyFill="1"/>
    <xf numFmtId="0" fontId="0" fillId="0" borderId="0" xfId="0" applyAlignment="1"/>
    <xf numFmtId="0" fontId="0" fillId="50" borderId="0" xfId="0" applyFill="1"/>
    <xf numFmtId="0" fontId="0" fillId="0" borderId="0" xfId="0" applyFill="1" applyAlignment="1">
      <alignment wrapText="1"/>
    </xf>
    <xf numFmtId="0" fontId="0" fillId="44" borderId="0" xfId="0" applyFill="1" applyAlignment="1">
      <alignment wrapText="1"/>
    </xf>
    <xf numFmtId="0" fontId="20" fillId="0" borderId="0" xfId="43"/>
    <xf numFmtId="166" fontId="20" fillId="0" borderId="0" xfId="43" applyNumberFormat="1" applyAlignment="1">
      <alignment horizontal="center"/>
    </xf>
    <xf numFmtId="166" fontId="21" fillId="0" borderId="0" xfId="43" applyNumberFormat="1" applyFont="1" applyAlignment="1">
      <alignment horizontal="center" wrapText="1"/>
    </xf>
    <xf numFmtId="0" fontId="21" fillId="0" borderId="0" xfId="43" applyFont="1" applyAlignment="1">
      <alignment horizontal="center" wrapText="1"/>
    </xf>
    <xf numFmtId="0" fontId="20" fillId="6" borderId="0" xfId="43" applyFill="1"/>
    <xf numFmtId="0" fontId="20" fillId="44" borderId="0" xfId="43" applyFill="1"/>
    <xf numFmtId="0" fontId="20" fillId="48" borderId="0" xfId="43" applyFill="1"/>
    <xf numFmtId="0" fontId="20" fillId="0" borderId="0" xfId="43" applyAlignment="1">
      <alignment horizontal="center"/>
    </xf>
    <xf numFmtId="0" fontId="21" fillId="0" borderId="0" xfId="43" applyFont="1" applyAlignment="1">
      <alignment wrapText="1"/>
    </xf>
    <xf numFmtId="0" fontId="20" fillId="0" borderId="0" xfId="43" applyAlignment="1">
      <alignment wrapText="1"/>
    </xf>
    <xf numFmtId="0" fontId="22" fillId="0" borderId="0" xfId="43" applyFont="1"/>
    <xf numFmtId="166" fontId="21" fillId="0" borderId="0" xfId="43" applyNumberFormat="1" applyFont="1" applyAlignment="1">
      <alignment horizontal="center"/>
    </xf>
    <xf numFmtId="0" fontId="21" fillId="0" borderId="0" xfId="43" applyFont="1" applyAlignment="1">
      <alignment horizontal="center"/>
    </xf>
    <xf numFmtId="166" fontId="22" fillId="0" borderId="0" xfId="43" applyNumberFormat="1" applyFont="1" applyAlignment="1">
      <alignment horizontal="center"/>
    </xf>
    <xf numFmtId="0" fontId="22" fillId="0" borderId="0" xfId="43" applyFont="1" applyAlignment="1">
      <alignment horizontal="center"/>
    </xf>
    <xf numFmtId="0" fontId="20" fillId="5" borderId="0" xfId="43" applyFill="1" applyAlignment="1">
      <alignment horizontal="center"/>
    </xf>
    <xf numFmtId="0" fontId="21" fillId="0" borderId="0" xfId="44"/>
    <xf numFmtId="0" fontId="21" fillId="0" borderId="0" xfId="44" applyAlignment="1">
      <alignment horizontal="center"/>
    </xf>
    <xf numFmtId="0" fontId="21" fillId="0" borderId="0" xfId="43" applyFont="1"/>
    <xf numFmtId="11" fontId="21" fillId="0" borderId="0" xfId="43" applyNumberFormat="1" applyFont="1"/>
    <xf numFmtId="0" fontId="23" fillId="0" borderId="0" xfId="43" applyFont="1"/>
    <xf numFmtId="0" fontId="20" fillId="38" borderId="0" xfId="43" applyFill="1"/>
    <xf numFmtId="0" fontId="21" fillId="4" borderId="0" xfId="44" applyFill="1"/>
    <xf numFmtId="0" fontId="21" fillId="4" borderId="0" xfId="44" applyFill="1" applyAlignment="1">
      <alignment horizontal="center"/>
    </xf>
    <xf numFmtId="0" fontId="20" fillId="0" borderId="0" xfId="43" applyAlignment="1">
      <alignment horizontal="right"/>
    </xf>
    <xf numFmtId="0" fontId="21" fillId="3" borderId="0" xfId="43" applyFont="1" applyFill="1"/>
    <xf numFmtId="0" fontId="20" fillId="42" borderId="0" xfId="43" applyFill="1"/>
    <xf numFmtId="0" fontId="21" fillId="42" borderId="0" xfId="43" applyFont="1" applyFill="1"/>
    <xf numFmtId="0" fontId="21" fillId="44" borderId="0" xfId="44" applyFill="1"/>
    <xf numFmtId="0" fontId="21" fillId="48" borderId="0" xfId="43" applyFont="1" applyFill="1"/>
    <xf numFmtId="166" fontId="20" fillId="0" borderId="0" xfId="43" applyNumberFormat="1"/>
    <xf numFmtId="165" fontId="20" fillId="0" borderId="0" xfId="43" applyNumberFormat="1"/>
    <xf numFmtId="0" fontId="21" fillId="38" borderId="0" xfId="44" applyFill="1"/>
    <xf numFmtId="0" fontId="3" fillId="38" borderId="0" xfId="45" applyFill="1"/>
    <xf numFmtId="0" fontId="21" fillId="48" borderId="0" xfId="44" applyFill="1"/>
    <xf numFmtId="0" fontId="20" fillId="51" borderId="0" xfId="43" applyFill="1"/>
    <xf numFmtId="0" fontId="20" fillId="4" borderId="0" xfId="43" applyFill="1"/>
    <xf numFmtId="0" fontId="21" fillId="2" borderId="0" xfId="43" applyFont="1" applyFill="1"/>
    <xf numFmtId="0" fontId="20" fillId="2" borderId="0" xfId="43" applyFill="1"/>
    <xf numFmtId="166" fontId="20" fillId="2" borderId="0" xfId="43" applyNumberFormat="1" applyFill="1" applyAlignment="1">
      <alignment horizontal="center"/>
    </xf>
    <xf numFmtId="166" fontId="20" fillId="2" borderId="0" xfId="43" applyNumberFormat="1" applyFill="1"/>
    <xf numFmtId="165" fontId="20" fillId="2" borderId="0" xfId="43" applyNumberFormat="1" applyFill="1"/>
    <xf numFmtId="0" fontId="21" fillId="2" borderId="0" xfId="44" applyFill="1"/>
    <xf numFmtId="0" fontId="3" fillId="2" borderId="0" xfId="45" applyFill="1"/>
    <xf numFmtId="0" fontId="20" fillId="3" borderId="0" xfId="43" applyFill="1"/>
    <xf numFmtId="0" fontId="21" fillId="6" borderId="0" xfId="43" applyFont="1" applyFill="1"/>
    <xf numFmtId="0" fontId="21" fillId="38" borderId="0" xfId="43" applyFont="1" applyFill="1"/>
    <xf numFmtId="0" fontId="21" fillId="51" borderId="0" xfId="43" applyFont="1" applyFill="1"/>
    <xf numFmtId="166" fontId="20" fillId="51" borderId="0" xfId="43" applyNumberFormat="1" applyFill="1" applyAlignment="1">
      <alignment horizontal="center"/>
    </xf>
    <xf numFmtId="166" fontId="20" fillId="51" borderId="0" xfId="43" applyNumberFormat="1" applyFill="1"/>
    <xf numFmtId="165" fontId="20" fillId="51" borderId="0" xfId="43" applyNumberFormat="1" applyFill="1"/>
    <xf numFmtId="0" fontId="21" fillId="51" borderId="0" xfId="44" applyFill="1"/>
    <xf numFmtId="0" fontId="3" fillId="51" borderId="0" xfId="45" applyFill="1"/>
    <xf numFmtId="0" fontId="20" fillId="52" borderId="0" xfId="43" applyFill="1"/>
    <xf numFmtId="0" fontId="20" fillId="51" borderId="0" xfId="43" applyFill="1" applyAlignment="1">
      <alignment horizontal="center"/>
    </xf>
    <xf numFmtId="166" fontId="20" fillId="3" borderId="0" xfId="43" applyNumberFormat="1" applyFill="1" applyAlignment="1">
      <alignment horizontal="center"/>
    </xf>
    <xf numFmtId="166" fontId="20" fillId="3" borderId="0" xfId="43" applyNumberFormat="1" applyFill="1"/>
    <xf numFmtId="165" fontId="20" fillId="3" borderId="0" xfId="43" applyNumberFormat="1" applyFill="1"/>
    <xf numFmtId="0" fontId="3" fillId="3" borderId="0" xfId="45" applyFill="1"/>
    <xf numFmtId="0" fontId="21" fillId="3" borderId="0" xfId="44" applyFill="1"/>
    <xf numFmtId="0" fontId="24" fillId="48" borderId="0" xfId="43" applyFont="1" applyFill="1"/>
    <xf numFmtId="166" fontId="24" fillId="48" borderId="0" xfId="43" applyNumberFormat="1" applyFont="1" applyFill="1" applyAlignment="1">
      <alignment horizontal="center"/>
    </xf>
    <xf numFmtId="0" fontId="24" fillId="48" borderId="0" xfId="43" applyFont="1" applyFill="1" applyAlignment="1">
      <alignment horizontal="center"/>
    </xf>
    <xf numFmtId="0" fontId="20" fillId="3" borderId="0" xfId="43" applyFill="1" applyAlignment="1">
      <alignment horizontal="center"/>
    </xf>
    <xf numFmtId="0" fontId="20" fillId="5" borderId="0" xfId="43" applyFill="1"/>
    <xf numFmtId="166" fontId="20" fillId="6" borderId="0" xfId="43" applyNumberFormat="1" applyFill="1" applyAlignment="1">
      <alignment horizontal="center"/>
    </xf>
    <xf numFmtId="0" fontId="20" fillId="6" borderId="0" xfId="43" applyFill="1" applyAlignment="1">
      <alignment horizontal="center"/>
    </xf>
    <xf numFmtId="0" fontId="20" fillId="53" borderId="0" xfId="43" applyFill="1"/>
    <xf numFmtId="0" fontId="20" fillId="54" borderId="0" xfId="43" applyFill="1"/>
    <xf numFmtId="166" fontId="21" fillId="6" borderId="0" xfId="43" applyNumberFormat="1" applyFont="1" applyFill="1" applyAlignment="1">
      <alignment horizontal="center"/>
    </xf>
    <xf numFmtId="1" fontId="20" fillId="0" borderId="0" xfId="43" applyNumberFormat="1" applyAlignment="1">
      <alignment horizontal="center"/>
    </xf>
    <xf numFmtId="166" fontId="20" fillId="38" borderId="0" xfId="43" applyNumberFormat="1" applyFill="1" applyAlignment="1">
      <alignment horizontal="center"/>
    </xf>
    <xf numFmtId="0" fontId="20" fillId="38" borderId="0" xfId="43" applyFill="1" applyAlignment="1">
      <alignment horizontal="center"/>
    </xf>
    <xf numFmtId="166" fontId="20" fillId="48" borderId="0" xfId="43" applyNumberFormat="1" applyFill="1"/>
    <xf numFmtId="2" fontId="20" fillId="0" borderId="0" xfId="43" applyNumberFormat="1"/>
    <xf numFmtId="2" fontId="20" fillId="4" borderId="0" xfId="43" applyNumberFormat="1" applyFill="1"/>
    <xf numFmtId="0" fontId="20" fillId="55" borderId="0" xfId="43" applyFill="1"/>
    <xf numFmtId="2" fontId="20" fillId="51" borderId="0" xfId="43" applyNumberFormat="1" applyFill="1"/>
    <xf numFmtId="2" fontId="21" fillId="0" borderId="0" xfId="43" applyNumberFormat="1" applyFont="1"/>
    <xf numFmtId="2" fontId="20" fillId="3" borderId="0" xfId="43" applyNumberFormat="1" applyFill="1"/>
    <xf numFmtId="2" fontId="21" fillId="4" borderId="0" xfId="43" applyNumberFormat="1" applyFont="1" applyFill="1"/>
    <xf numFmtId="2" fontId="21" fillId="3" borderId="0" xfId="43" applyNumberFormat="1" applyFont="1" applyFill="1"/>
    <xf numFmtId="2" fontId="21" fillId="51" borderId="0" xfId="43" applyNumberFormat="1" applyFont="1" applyFill="1"/>
    <xf numFmtId="0" fontId="20" fillId="40" borderId="0" xfId="43" applyFill="1"/>
    <xf numFmtId="0" fontId="20" fillId="0" borderId="0" xfId="43" applyFill="1"/>
    <xf numFmtId="0" fontId="28" fillId="0" borderId="0" xfId="0" applyFont="1"/>
    <xf numFmtId="0" fontId="31" fillId="0" borderId="0" xfId="0" applyFont="1"/>
    <xf numFmtId="0" fontId="16" fillId="0" borderId="0" xfId="0" applyFont="1"/>
    <xf numFmtId="0" fontId="1" fillId="0" borderId="0" xfId="0" applyFont="1" applyFill="1"/>
    <xf numFmtId="0" fontId="0" fillId="56" borderId="0" xfId="0" applyFill="1"/>
    <xf numFmtId="0" fontId="1" fillId="6" borderId="0" xfId="0" applyFont="1" applyFill="1"/>
    <xf numFmtId="0" fontId="33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5" borderId="0" xfId="0" applyFill="1" applyAlignment="1">
      <alignment horizontal="center"/>
    </xf>
    <xf numFmtId="0" fontId="0" fillId="41" borderId="0" xfId="0" applyFill="1" applyAlignment="1">
      <alignment horizontal="center"/>
    </xf>
    <xf numFmtId="0" fontId="0" fillId="39" borderId="0" xfId="0" applyFill="1" applyAlignment="1">
      <alignment horizontal="center"/>
    </xf>
    <xf numFmtId="2" fontId="0" fillId="39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1" fillId="41" borderId="0" xfId="0" applyFont="1" applyFill="1" applyAlignment="1">
      <alignment horizontal="center" wrapText="1"/>
    </xf>
    <xf numFmtId="0" fontId="1" fillId="39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41" borderId="0" xfId="0" applyNumberFormat="1" applyFill="1" applyAlignment="1">
      <alignment horizontal="center"/>
    </xf>
    <xf numFmtId="0" fontId="21" fillId="0" borderId="0" xfId="43" applyFont="1" applyAlignment="1">
      <alignment horizontal="center"/>
    </xf>
    <xf numFmtId="0" fontId="32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74EF177-3130-40A2-BDB9-D6B4D08296A7}"/>
    <cellStyle name="Normal 2 2" xfId="45" xr:uid="{58900A3C-681A-42C3-9301-35F784FB3DB9}"/>
    <cellStyle name="Normal 3" xfId="43" xr:uid="{891D2DF9-9D48-4BDF-B0C1-442797822193}"/>
    <cellStyle name="Normal 3 2" xfId="44" xr:uid="{5C99485A-AC39-4DD4-82C9-1F7401D4105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C7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4.xml"/><Relationship Id="rId15" Type="http://schemas.openxmlformats.org/officeDocument/2006/relationships/sheetMetadata" Target="metadata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3.xml"/><Relationship Id="rId9" Type="http://schemas.openxmlformats.org/officeDocument/2006/relationships/worksheet" Target="worksheets/sheet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Free amino acids (mg/kg)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'Amino acid - GC'!$A$265</c:f>
              <c:strCache>
                <c:ptCount val="1"/>
                <c:pt idx="0">
                  <c:v>Glutamine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GC'!$N$265:$W$265</c15:sqref>
                  </c15:fullRef>
                </c:ext>
              </c:extLst>
              <c:f>'Amino acid - GC'!$N$265:$U$265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6.4794535243122953</c:v>
                </c:pt>
                <c:pt idx="6">
                  <c:v>4.3929002787942739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0-4CF7-959B-D9FDA83E399D}"/>
            </c:ext>
          </c:extLst>
        </c:ser>
        <c:ser>
          <c:idx val="1"/>
          <c:order val="1"/>
          <c:tx>
            <c:strRef>
              <c:f>'Amino acid - GC'!$A$266</c:f>
              <c:strCache>
                <c:ptCount val="1"/>
                <c:pt idx="0">
                  <c:v>Isoleucin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GC'!$N$266:$W$266</c15:sqref>
                  </c15:fullRef>
                </c:ext>
              </c:extLst>
              <c:f>'Amino acid - GC'!$N$266:$U$266</c:f>
              <c:numCache>
                <c:formatCode>General</c:formatCode>
                <c:ptCount val="8"/>
                <c:pt idx="0">
                  <c:v>0.18712612942672086</c:v>
                </c:pt>
                <c:pt idx="1">
                  <c:v>0</c:v>
                </c:pt>
                <c:pt idx="2">
                  <c:v>3.8290537651942791E-2</c:v>
                </c:pt>
                <c:pt idx="4">
                  <c:v>0.33359462242208782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0-4CF7-959B-D9FDA83E399D}"/>
            </c:ext>
          </c:extLst>
        </c:ser>
        <c:ser>
          <c:idx val="2"/>
          <c:order val="2"/>
          <c:tx>
            <c:strRef>
              <c:f>'Amino acid - GC'!$A$267</c:f>
              <c:strCache>
                <c:ptCount val="1"/>
                <c:pt idx="0">
                  <c:v>4-Hydroxyproline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GC'!$N$267:$W$267</c15:sqref>
                  </c15:fullRef>
                </c:ext>
              </c:extLst>
              <c:f>'Amino acid - GC'!$N$267:$U$267</c:f>
              <c:numCache>
                <c:formatCode>General</c:formatCode>
                <c:ptCount val="8"/>
                <c:pt idx="0">
                  <c:v>3.9534360298334487E-2</c:v>
                </c:pt>
                <c:pt idx="1">
                  <c:v>7.1174683817985945E-3</c:v>
                </c:pt>
                <c:pt idx="2">
                  <c:v>2.9375262389138342E-2</c:v>
                </c:pt>
                <c:pt idx="4">
                  <c:v>2.6494495399694881E-2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0-4CF7-959B-D9FDA83E399D}"/>
            </c:ext>
          </c:extLst>
        </c:ser>
        <c:ser>
          <c:idx val="3"/>
          <c:order val="3"/>
          <c:tx>
            <c:strRef>
              <c:f>'Amino acid - GC'!$A$268</c:f>
              <c:strCache>
                <c:ptCount val="1"/>
                <c:pt idx="0">
                  <c:v>Valine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GC'!$N$268:$W$268</c15:sqref>
                  </c15:fullRef>
                </c:ext>
              </c:extLst>
              <c:f>'Amino acid - GC'!$N$268:$U$268</c:f>
              <c:numCache>
                <c:formatCode>General</c:formatCode>
                <c:ptCount val="8"/>
                <c:pt idx="0">
                  <c:v>1.0719904682466898E-2</c:v>
                </c:pt>
                <c:pt idx="1">
                  <c:v>0</c:v>
                </c:pt>
                <c:pt idx="2">
                  <c:v>0</c:v>
                </c:pt>
                <c:pt idx="4">
                  <c:v>0.3069005775703777</c:v>
                </c:pt>
                <c:pt idx="5">
                  <c:v>0</c:v>
                </c:pt>
                <c:pt idx="6">
                  <c:v>0.84246081260883898</c:v>
                </c:pt>
                <c:pt idx="7">
                  <c:v>0.39883710273379547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0-4CF7-959B-D9FDA83E399D}"/>
            </c:ext>
          </c:extLst>
        </c:ser>
        <c:ser>
          <c:idx val="4"/>
          <c:order val="4"/>
          <c:tx>
            <c:strRef>
              <c:f>'Amino acid - GC'!$A$269</c:f>
              <c:strCache>
                <c:ptCount val="1"/>
                <c:pt idx="0">
                  <c:v>Aspartic acid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GC'!$N$269:$W$269</c15:sqref>
                  </c15:fullRef>
                </c:ext>
              </c:extLst>
              <c:f>'Amino acid - GC'!$N$269:$U$269</c:f>
              <c:numCache>
                <c:formatCode>General</c:formatCode>
                <c:ptCount val="8"/>
                <c:pt idx="0">
                  <c:v>9.8807948300184731E-2</c:v>
                </c:pt>
                <c:pt idx="1">
                  <c:v>0.10147536819957166</c:v>
                </c:pt>
                <c:pt idx="2">
                  <c:v>5.0736389332102921E-2</c:v>
                </c:pt>
                <c:pt idx="3">
                  <c:v>6.3584202570995882E-2</c:v>
                </c:pt>
                <c:pt idx="4">
                  <c:v>0.14644259572368271</c:v>
                </c:pt>
                <c:pt idx="5">
                  <c:v>7.4225584660811653E-2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0-4CF7-959B-D9FDA83E399D}"/>
            </c:ext>
          </c:extLst>
        </c:ser>
        <c:ser>
          <c:idx val="5"/>
          <c:order val="5"/>
          <c:tx>
            <c:strRef>
              <c:f>'Amino acid - GC'!$A$270</c:f>
              <c:strCache>
                <c:ptCount val="1"/>
                <c:pt idx="0">
                  <c:v>Histidine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GC'!$N$270:$W$270</c15:sqref>
                  </c15:fullRef>
                </c:ext>
              </c:extLst>
              <c:f>'Amino acid - GC'!$N$270:$U$270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EA0-4CF7-959B-D9FDA83E399D}"/>
            </c:ext>
          </c:extLst>
        </c:ser>
        <c:ser>
          <c:idx val="6"/>
          <c:order val="6"/>
          <c:tx>
            <c:strRef>
              <c:f>'Amino acid - GC'!$A$271</c:f>
              <c:strCache>
                <c:ptCount val="1"/>
                <c:pt idx="0">
                  <c:v>Phenylalanine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GC'!$N$271:$W$271</c15:sqref>
                  </c15:fullRef>
                </c:ext>
              </c:extLst>
              <c:f>'Amino acid - GC'!$N$271:$U$271</c:f>
              <c:numCache>
                <c:formatCode>General</c:formatCode>
                <c:ptCount val="8"/>
                <c:pt idx="0">
                  <c:v>7.0245896431045202E-2</c:v>
                </c:pt>
                <c:pt idx="1">
                  <c:v>0</c:v>
                </c:pt>
                <c:pt idx="2">
                  <c:v>9.0683687852810405E-2</c:v>
                </c:pt>
                <c:pt idx="4">
                  <c:v>5.2831116532984571E-2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A0-4CF7-959B-D9FDA83E399D}"/>
            </c:ext>
          </c:extLst>
        </c:ser>
        <c:ser>
          <c:idx val="7"/>
          <c:order val="7"/>
          <c:tx>
            <c:strRef>
              <c:f>'Amino acid - GC'!$A$272</c:f>
              <c:strCache>
                <c:ptCount val="1"/>
                <c:pt idx="0">
                  <c:v>Thyrosine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GC'!$N$272:$W$272</c15:sqref>
                  </c15:fullRef>
                </c:ext>
              </c:extLst>
              <c:f>'Amino acid - GC'!$N$272:$U$272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0.88747611052344377</c:v>
                </c:pt>
                <c:pt idx="6">
                  <c:v>1.0198328943891497</c:v>
                </c:pt>
                <c:pt idx="7">
                  <c:v>1.9412359013602889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EA0-4CF7-959B-D9FDA83E399D}"/>
            </c:ext>
          </c:extLst>
        </c:ser>
        <c:ser>
          <c:idx val="8"/>
          <c:order val="8"/>
          <c:tx>
            <c:strRef>
              <c:f>'Amino acid - GC'!$A$273</c:f>
              <c:strCache>
                <c:ptCount val="1"/>
                <c:pt idx="0">
                  <c:v>Asparagine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GC'!$N$273:$W$273</c15:sqref>
                  </c15:fullRef>
                </c:ext>
              </c:extLst>
              <c:f>'Amino acid - GC'!$N$273:$U$273</c:f>
              <c:numCache>
                <c:formatCode>General</c:formatCode>
                <c:ptCount val="8"/>
                <c:pt idx="0">
                  <c:v>0.30317954726722851</c:v>
                </c:pt>
                <c:pt idx="1">
                  <c:v>0.27866083354191334</c:v>
                </c:pt>
                <c:pt idx="2">
                  <c:v>0.29207785559700433</c:v>
                </c:pt>
                <c:pt idx="3">
                  <c:v>0.31384403179664966</c:v>
                </c:pt>
                <c:pt idx="4">
                  <c:v>0</c:v>
                </c:pt>
                <c:pt idx="5">
                  <c:v>0.97216585924242116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A0-4CF7-959B-D9FDA83E399D}"/>
            </c:ext>
          </c:extLst>
        </c:ser>
        <c:ser>
          <c:idx val="9"/>
          <c:order val="9"/>
          <c:tx>
            <c:strRef>
              <c:f>'Amino acid - GC'!$A$274</c:f>
              <c:strCache>
                <c:ptCount val="1"/>
                <c:pt idx="0">
                  <c:v>Glycine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GC'!$N$274:$W$274</c15:sqref>
                  </c15:fullRef>
                </c:ext>
              </c:extLst>
              <c:f>'Amino acid - GC'!$N$274:$U$274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1.0881417315817661</c:v>
                </c:pt>
                <c:pt idx="7">
                  <c:v>0.93704481121041072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EA0-4CF7-959B-D9FDA83E399D}"/>
            </c:ext>
          </c:extLst>
        </c:ser>
        <c:ser>
          <c:idx val="10"/>
          <c:order val="10"/>
          <c:tx>
            <c:strRef>
              <c:f>'Amino acid - GC'!$A$275</c:f>
              <c:strCache>
                <c:ptCount val="1"/>
                <c:pt idx="0">
                  <c:v>Tryptophan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GC'!$N$275:$W$275</c15:sqref>
                  </c15:fullRef>
                </c:ext>
              </c:extLst>
              <c:f>'Amino acid - GC'!$N$275:$U$275</c:f>
              <c:numCache>
                <c:formatCode>General</c:formatCode>
                <c:ptCount val="8"/>
                <c:pt idx="0">
                  <c:v>0</c:v>
                </c:pt>
                <c:pt idx="1">
                  <c:v>0.24578964901279385</c:v>
                </c:pt>
                <c:pt idx="2">
                  <c:v>0</c:v>
                </c:pt>
                <c:pt idx="4">
                  <c:v>0</c:v>
                </c:pt>
                <c:pt idx="5">
                  <c:v>0.27316563563199259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EA0-4CF7-959B-D9FDA83E399D}"/>
            </c:ext>
          </c:extLst>
        </c:ser>
        <c:ser>
          <c:idx val="11"/>
          <c:order val="11"/>
          <c:tx>
            <c:strRef>
              <c:f>'Amino acid - GC'!$A$276</c:f>
              <c:strCache>
                <c:ptCount val="1"/>
                <c:pt idx="0">
                  <c:v>Threonine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GC'!$N$276:$W$276</c15:sqref>
                  </c15:fullRef>
                </c:ext>
              </c:extLst>
              <c:f>'Amino acid - GC'!$N$276:$U$276</c:f>
              <c:numCache>
                <c:formatCode>General</c:formatCode>
                <c:ptCount val="8"/>
                <c:pt idx="0">
                  <c:v>1.4190958703245044E-2</c:v>
                </c:pt>
                <c:pt idx="1">
                  <c:v>0</c:v>
                </c:pt>
                <c:pt idx="2">
                  <c:v>2.8128741648840404E-3</c:v>
                </c:pt>
                <c:pt idx="4">
                  <c:v>0</c:v>
                </c:pt>
                <c:pt idx="5">
                  <c:v>0</c:v>
                </c:pt>
                <c:pt idx="6">
                  <c:v>0.91921078763977837</c:v>
                </c:pt>
                <c:pt idx="7">
                  <c:v>0.59331305230100984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EA0-4CF7-959B-D9FDA83E399D}"/>
            </c:ext>
          </c:extLst>
        </c:ser>
        <c:ser>
          <c:idx val="12"/>
          <c:order val="12"/>
          <c:tx>
            <c:strRef>
              <c:f>'Amino acid - GC'!$A$277</c:f>
              <c:strCache>
                <c:ptCount val="1"/>
                <c:pt idx="0">
                  <c:v>Arginine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GC'!$N$277:$W$277</c15:sqref>
                  </c15:fullRef>
                </c:ext>
              </c:extLst>
              <c:f>'Amino acid - GC'!$N$277:$U$277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2.6124856853044123</c:v>
                </c:pt>
                <c:pt idx="7">
                  <c:v>1.0146269679748041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EA0-4CF7-959B-D9FDA83E399D}"/>
            </c:ext>
          </c:extLst>
        </c:ser>
        <c:ser>
          <c:idx val="13"/>
          <c:order val="13"/>
          <c:tx>
            <c:strRef>
              <c:f>'Amino acid - GC'!$A$278</c:f>
              <c:strCache>
                <c:ptCount val="1"/>
                <c:pt idx="0">
                  <c:v>Methionine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GC'!$N$278:$W$278</c15:sqref>
                  </c15:fullRef>
                </c:ext>
              </c:extLst>
              <c:f>'Amino acid - GC'!$N$278:$U$278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D-4EA0-4CF7-959B-D9FDA83E399D}"/>
            </c:ext>
          </c:extLst>
        </c:ser>
        <c:ser>
          <c:idx val="14"/>
          <c:order val="14"/>
          <c:tx>
            <c:strRef>
              <c:f>'Amino acid - GC'!$A$279</c:f>
              <c:strCache>
                <c:ptCount val="1"/>
                <c:pt idx="0">
                  <c:v>Cysteine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GC'!$N$279:$W$279</c15:sqref>
                  </c15:fullRef>
                </c:ext>
              </c:extLst>
              <c:f>'Amino acid - GC'!$N$279:$U$279</c:f>
              <c:numCache>
                <c:formatCode>General</c:formatCode>
                <c:ptCount val="8"/>
                <c:pt idx="0">
                  <c:v>2.5989132968428919E-2</c:v>
                </c:pt>
                <c:pt idx="1">
                  <c:v>0</c:v>
                </c:pt>
                <c:pt idx="2">
                  <c:v>3.3582839153237024E-3</c:v>
                </c:pt>
                <c:pt idx="4">
                  <c:v>0</c:v>
                </c:pt>
                <c:pt idx="5">
                  <c:v>0.2236291662801182</c:v>
                </c:pt>
                <c:pt idx="6">
                  <c:v>0.26297675236101609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A0-4CF7-959B-D9FDA83E399D}"/>
            </c:ext>
          </c:extLst>
        </c:ser>
        <c:ser>
          <c:idx val="15"/>
          <c:order val="15"/>
          <c:tx>
            <c:strRef>
              <c:f>'Amino acid - GC'!$A$280</c:f>
              <c:strCache>
                <c:ptCount val="1"/>
                <c:pt idx="0">
                  <c:v>Alanine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GC'!$N$280:$W$280</c15:sqref>
                  </c15:fullRef>
                </c:ext>
              </c:extLst>
              <c:f>'Amino acid - GC'!$N$280:$U$280</c:f>
              <c:numCache>
                <c:formatCode>General</c:formatCode>
                <c:ptCount val="8"/>
                <c:pt idx="0">
                  <c:v>0.11577566152280637</c:v>
                </c:pt>
                <c:pt idx="1">
                  <c:v>0.13232933961197205</c:v>
                </c:pt>
                <c:pt idx="2">
                  <c:v>0.11121321645539241</c:v>
                </c:pt>
                <c:pt idx="3">
                  <c:v>7.2026579545879904E-2</c:v>
                </c:pt>
                <c:pt idx="4">
                  <c:v>0.10342582759002876</c:v>
                </c:pt>
                <c:pt idx="5">
                  <c:v>0.28998314226880356</c:v>
                </c:pt>
                <c:pt idx="6">
                  <c:v>4.5533703843539577</c:v>
                </c:pt>
                <c:pt idx="7">
                  <c:v>2.9572467845296417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4EA0-4CF7-959B-D9FDA83E399D}"/>
            </c:ext>
          </c:extLst>
        </c:ser>
        <c:ser>
          <c:idx val="16"/>
          <c:order val="16"/>
          <c:tx>
            <c:strRef>
              <c:f>'Amino acid - GC'!$A$281</c:f>
              <c:strCache>
                <c:ptCount val="1"/>
                <c:pt idx="0">
                  <c:v>Glutamic acid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GC'!$N$281:$W$281</c15:sqref>
                  </c15:fullRef>
                </c:ext>
              </c:extLst>
              <c:f>'Amino acid - GC'!$N$281:$U$281</c:f>
              <c:numCache>
                <c:formatCode>General</c:formatCode>
                <c:ptCount val="8"/>
                <c:pt idx="0">
                  <c:v>0.60943093040166874</c:v>
                </c:pt>
                <c:pt idx="1">
                  <c:v>0.67613217578245433</c:v>
                </c:pt>
                <c:pt idx="2">
                  <c:v>0</c:v>
                </c:pt>
                <c:pt idx="3">
                  <c:v>0.66968623888380385</c:v>
                </c:pt>
                <c:pt idx="4">
                  <c:v>0.68644997276982278</c:v>
                </c:pt>
                <c:pt idx="5">
                  <c:v>1.9997107820393345</c:v>
                </c:pt>
                <c:pt idx="6">
                  <c:v>3.781160919962455</c:v>
                </c:pt>
                <c:pt idx="7">
                  <c:v>3.569960595981474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EA0-4CF7-959B-D9FDA83E399D}"/>
            </c:ext>
          </c:extLst>
        </c:ser>
        <c:ser>
          <c:idx val="17"/>
          <c:order val="17"/>
          <c:tx>
            <c:strRef>
              <c:f>'Amino acid - GC'!$A$282</c:f>
              <c:strCache>
                <c:ptCount val="1"/>
                <c:pt idx="0">
                  <c:v>Serine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GC'!$N$282:$W$282</c15:sqref>
                  </c15:fullRef>
                </c:ext>
              </c:extLst>
              <c:f>'Amino acid - GC'!$N$282:$U$282</c:f>
              <c:numCache>
                <c:formatCode>General</c:formatCode>
                <c:ptCount val="8"/>
                <c:pt idx="0">
                  <c:v>0.10457184921780521</c:v>
                </c:pt>
                <c:pt idx="1">
                  <c:v>0</c:v>
                </c:pt>
                <c:pt idx="2">
                  <c:v>0.10370658769074401</c:v>
                </c:pt>
                <c:pt idx="3">
                  <c:v>7.9156916174872111E-2</c:v>
                </c:pt>
                <c:pt idx="4">
                  <c:v>0.25020401963444716</c:v>
                </c:pt>
                <c:pt idx="5">
                  <c:v>6.7969294747570408E-2</c:v>
                </c:pt>
                <c:pt idx="6">
                  <c:v>1.9415488469550122</c:v>
                </c:pt>
                <c:pt idx="7">
                  <c:v>1.8556128048669229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4EA0-4CF7-959B-D9FDA83E399D}"/>
            </c:ext>
          </c:extLst>
        </c:ser>
        <c:ser>
          <c:idx val="18"/>
          <c:order val="18"/>
          <c:tx>
            <c:strRef>
              <c:f>'Amino acid - GC'!$A$283</c:f>
              <c:strCache>
                <c:ptCount val="1"/>
                <c:pt idx="0">
                  <c:v>Lysine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GC'!$N$283:$W$283</c15:sqref>
                  </c15:fullRef>
                </c:ext>
              </c:extLst>
              <c:f>'Amino acid - GC'!$N$283:$U$283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0.14850793929617717</c:v>
                </c:pt>
                <c:pt idx="4">
                  <c:v>0</c:v>
                </c:pt>
                <c:pt idx="5">
                  <c:v>0</c:v>
                </c:pt>
                <c:pt idx="6">
                  <c:v>0.43448007332105759</c:v>
                </c:pt>
                <c:pt idx="7">
                  <c:v>0.59732212191285206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EA0-4CF7-959B-D9FDA83E399D}"/>
            </c:ext>
          </c:extLst>
        </c:ser>
        <c:ser>
          <c:idx val="19"/>
          <c:order val="19"/>
          <c:tx>
            <c:strRef>
              <c:f>'Amino acid - GC'!$A$284</c:f>
              <c:strCache>
                <c:ptCount val="1"/>
                <c:pt idx="0">
                  <c:v>Leucine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GC'!$N$284:$W$284</c15:sqref>
                  </c15:fullRef>
                </c:ext>
              </c:extLst>
              <c:f>'Amino acid - GC'!$N$284:$U$284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4EA0-4CF7-959B-D9FDA83E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859680"/>
        <c:axId val="764842624"/>
      </c:barChart>
      <c:catAx>
        <c:axId val="7648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42624"/>
        <c:crosses val="autoZero"/>
        <c:auto val="1"/>
        <c:lblAlgn val="ctr"/>
        <c:lblOffset val="100"/>
        <c:noMultiLvlLbl val="0"/>
      </c:catAx>
      <c:valAx>
        <c:axId val="7648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</a:t>
            </a:r>
            <a:r>
              <a:rPr lang="en-GB" baseline="0"/>
              <a:t> of fatty acids in raw materials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[1]All!$BJ$387</c:f>
              <c:strCache>
                <c:ptCount val="1"/>
                <c:pt idx="0">
                  <c:v>% saturated fat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[1]All!$BK$387:$BR$387</c:f>
              <c:numCache>
                <c:formatCode>General</c:formatCode>
                <c:ptCount val="8"/>
                <c:pt idx="0">
                  <c:v>16.728352601348451</c:v>
                </c:pt>
                <c:pt idx="1">
                  <c:v>28.407996661551405</c:v>
                </c:pt>
                <c:pt idx="2">
                  <c:v>18.559938459111287</c:v>
                </c:pt>
                <c:pt idx="3">
                  <c:v>14.686751281732519</c:v>
                </c:pt>
                <c:pt idx="4">
                  <c:v>59.542150056081525</c:v>
                </c:pt>
                <c:pt idx="5">
                  <c:v>38.533460625799904</c:v>
                </c:pt>
                <c:pt idx="6">
                  <c:v>41.784110496254016</c:v>
                </c:pt>
                <c:pt idx="7">
                  <c:v>44.158011657108041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D-4F5F-B7C8-2CE8204526BD}"/>
            </c:ext>
          </c:extLst>
        </c:ser>
        <c:ser>
          <c:idx val="1"/>
          <c:order val="1"/>
          <c:tx>
            <c:strRef>
              <c:f>[1]All!$BJ$388</c:f>
              <c:strCache>
                <c:ptCount val="1"/>
                <c:pt idx="0">
                  <c:v>% Mono-unsaturated fat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[1]All!$BK$388:$BR$388</c:f>
              <c:numCache>
                <c:formatCode>General</c:formatCode>
                <c:ptCount val="8"/>
                <c:pt idx="0">
                  <c:v>36.418806074468598</c:v>
                </c:pt>
                <c:pt idx="1">
                  <c:v>28.339707440728489</c:v>
                </c:pt>
                <c:pt idx="2">
                  <c:v>41.526632876575917</c:v>
                </c:pt>
                <c:pt idx="3">
                  <c:v>52.158075426848114</c:v>
                </c:pt>
                <c:pt idx="4">
                  <c:v>40.457849943918482</c:v>
                </c:pt>
                <c:pt idx="5">
                  <c:v>24.978514944764928</c:v>
                </c:pt>
                <c:pt idx="6">
                  <c:v>19.327218876236653</c:v>
                </c:pt>
                <c:pt idx="7">
                  <c:v>17.118081797034115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D-4F5F-B7C8-2CE8204526BD}"/>
            </c:ext>
          </c:extLst>
        </c:ser>
        <c:ser>
          <c:idx val="2"/>
          <c:order val="2"/>
          <c:tx>
            <c:strRef>
              <c:f>[1]All!$BJ$389</c:f>
              <c:strCache>
                <c:ptCount val="1"/>
                <c:pt idx="0">
                  <c:v>% poly-unsaturated fat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[1]All!$BK$389:$BR$389</c:f>
              <c:numCache>
                <c:formatCode>General</c:formatCode>
                <c:ptCount val="8"/>
                <c:pt idx="0">
                  <c:v>46.85284132418294</c:v>
                </c:pt>
                <c:pt idx="1">
                  <c:v>43.252295897720103</c:v>
                </c:pt>
                <c:pt idx="2">
                  <c:v>39.913428664312796</c:v>
                </c:pt>
                <c:pt idx="3">
                  <c:v>33.155173291419381</c:v>
                </c:pt>
                <c:pt idx="4">
                  <c:v>0</c:v>
                </c:pt>
                <c:pt idx="5">
                  <c:v>36.488024429435171</c:v>
                </c:pt>
                <c:pt idx="6">
                  <c:v>38.888670627509327</c:v>
                </c:pt>
                <c:pt idx="7">
                  <c:v>38.723906545857837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1D-4F5F-B7C8-2CE820452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031344"/>
        <c:axId val="1338025520"/>
      </c:barChart>
      <c:catAx>
        <c:axId val="13380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025520"/>
        <c:crosses val="autoZero"/>
        <c:auto val="1"/>
        <c:lblAlgn val="ctr"/>
        <c:lblOffset val="100"/>
        <c:noMultiLvlLbl val="0"/>
      </c:catAx>
      <c:valAx>
        <c:axId val="1338025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0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Free amino acids (mg/kg)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'Amino acid - GC'!$A$265</c:f>
              <c:strCache>
                <c:ptCount val="1"/>
                <c:pt idx="0">
                  <c:v>Glutamine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GC'!$N$265:$W$265</c15:sqref>
                  </c15:fullRef>
                </c:ext>
              </c:extLst>
              <c:f>'Amino acid - GC'!$N$265:$U$265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6.4794535243122953</c:v>
                </c:pt>
                <c:pt idx="6">
                  <c:v>4.3929002787942739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F-4E88-B338-7E0425A50CA1}"/>
            </c:ext>
          </c:extLst>
        </c:ser>
        <c:ser>
          <c:idx val="1"/>
          <c:order val="1"/>
          <c:tx>
            <c:strRef>
              <c:f>'Amino acid - GC'!$A$266</c:f>
              <c:strCache>
                <c:ptCount val="1"/>
                <c:pt idx="0">
                  <c:v>Isoleucin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GC'!$N$266:$W$266</c15:sqref>
                  </c15:fullRef>
                </c:ext>
              </c:extLst>
              <c:f>'Amino acid - GC'!$N$266:$U$266</c:f>
              <c:numCache>
                <c:formatCode>General</c:formatCode>
                <c:ptCount val="8"/>
                <c:pt idx="0">
                  <c:v>0.18712612942672086</c:v>
                </c:pt>
                <c:pt idx="1">
                  <c:v>0</c:v>
                </c:pt>
                <c:pt idx="2">
                  <c:v>3.8290537651942791E-2</c:v>
                </c:pt>
                <c:pt idx="4">
                  <c:v>0.33359462242208782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1F-4E88-B338-7E0425A50CA1}"/>
            </c:ext>
          </c:extLst>
        </c:ser>
        <c:ser>
          <c:idx val="2"/>
          <c:order val="2"/>
          <c:tx>
            <c:strRef>
              <c:f>'Amino acid - GC'!$A$267</c:f>
              <c:strCache>
                <c:ptCount val="1"/>
                <c:pt idx="0">
                  <c:v>4-Hydroxyproline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GC'!$N$267:$W$267</c15:sqref>
                  </c15:fullRef>
                </c:ext>
              </c:extLst>
              <c:f>'Amino acid - GC'!$N$267:$U$267</c:f>
              <c:numCache>
                <c:formatCode>General</c:formatCode>
                <c:ptCount val="8"/>
                <c:pt idx="0">
                  <c:v>3.9534360298334487E-2</c:v>
                </c:pt>
                <c:pt idx="1">
                  <c:v>7.1174683817985945E-3</c:v>
                </c:pt>
                <c:pt idx="2">
                  <c:v>2.9375262389138342E-2</c:v>
                </c:pt>
                <c:pt idx="4">
                  <c:v>2.6494495399694881E-2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1F-4E88-B338-7E0425A50CA1}"/>
            </c:ext>
          </c:extLst>
        </c:ser>
        <c:ser>
          <c:idx val="3"/>
          <c:order val="3"/>
          <c:tx>
            <c:strRef>
              <c:f>'Amino acid - GC'!$A$268</c:f>
              <c:strCache>
                <c:ptCount val="1"/>
                <c:pt idx="0">
                  <c:v>Valine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GC'!$N$268:$W$268</c15:sqref>
                  </c15:fullRef>
                </c:ext>
              </c:extLst>
              <c:f>'Amino acid - GC'!$N$268:$U$268</c:f>
              <c:numCache>
                <c:formatCode>General</c:formatCode>
                <c:ptCount val="8"/>
                <c:pt idx="0">
                  <c:v>1.0719904682466898E-2</c:v>
                </c:pt>
                <c:pt idx="1">
                  <c:v>0</c:v>
                </c:pt>
                <c:pt idx="2">
                  <c:v>0</c:v>
                </c:pt>
                <c:pt idx="4">
                  <c:v>0.3069005775703777</c:v>
                </c:pt>
                <c:pt idx="5">
                  <c:v>0</c:v>
                </c:pt>
                <c:pt idx="6">
                  <c:v>0.84246081260883898</c:v>
                </c:pt>
                <c:pt idx="7">
                  <c:v>0.39883710273379547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1F-4E88-B338-7E0425A50CA1}"/>
            </c:ext>
          </c:extLst>
        </c:ser>
        <c:ser>
          <c:idx val="4"/>
          <c:order val="4"/>
          <c:tx>
            <c:strRef>
              <c:f>'Amino acid - GC'!$A$269</c:f>
              <c:strCache>
                <c:ptCount val="1"/>
                <c:pt idx="0">
                  <c:v>Aspartic acid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GC'!$N$269:$W$269</c15:sqref>
                  </c15:fullRef>
                </c:ext>
              </c:extLst>
              <c:f>'Amino acid - GC'!$N$269:$U$269</c:f>
              <c:numCache>
                <c:formatCode>General</c:formatCode>
                <c:ptCount val="8"/>
                <c:pt idx="0">
                  <c:v>9.8807948300184731E-2</c:v>
                </c:pt>
                <c:pt idx="1">
                  <c:v>0.10147536819957166</c:v>
                </c:pt>
                <c:pt idx="2">
                  <c:v>5.0736389332102921E-2</c:v>
                </c:pt>
                <c:pt idx="3">
                  <c:v>6.3584202570995882E-2</c:v>
                </c:pt>
                <c:pt idx="4">
                  <c:v>0.14644259572368271</c:v>
                </c:pt>
                <c:pt idx="5">
                  <c:v>7.4225584660811653E-2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1F-4E88-B338-7E0425A50CA1}"/>
            </c:ext>
          </c:extLst>
        </c:ser>
        <c:ser>
          <c:idx val="5"/>
          <c:order val="5"/>
          <c:tx>
            <c:strRef>
              <c:f>'Amino acid - GC'!$A$270</c:f>
              <c:strCache>
                <c:ptCount val="1"/>
                <c:pt idx="0">
                  <c:v>Histidine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GC'!$N$270:$W$270</c15:sqref>
                  </c15:fullRef>
                </c:ext>
              </c:extLst>
              <c:f>'Amino acid - GC'!$N$270:$U$270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1F-4E88-B338-7E0425A50CA1}"/>
            </c:ext>
          </c:extLst>
        </c:ser>
        <c:ser>
          <c:idx val="6"/>
          <c:order val="6"/>
          <c:tx>
            <c:strRef>
              <c:f>'Amino acid - GC'!$A$271</c:f>
              <c:strCache>
                <c:ptCount val="1"/>
                <c:pt idx="0">
                  <c:v>Phenylalanine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GC'!$N$271:$W$271</c15:sqref>
                  </c15:fullRef>
                </c:ext>
              </c:extLst>
              <c:f>'Amino acid - GC'!$N$271:$U$271</c:f>
              <c:numCache>
                <c:formatCode>General</c:formatCode>
                <c:ptCount val="8"/>
                <c:pt idx="0">
                  <c:v>7.0245896431045202E-2</c:v>
                </c:pt>
                <c:pt idx="1">
                  <c:v>0</c:v>
                </c:pt>
                <c:pt idx="2">
                  <c:v>9.0683687852810405E-2</c:v>
                </c:pt>
                <c:pt idx="4">
                  <c:v>5.2831116532984571E-2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1F-4E88-B338-7E0425A50CA1}"/>
            </c:ext>
          </c:extLst>
        </c:ser>
        <c:ser>
          <c:idx val="7"/>
          <c:order val="7"/>
          <c:tx>
            <c:strRef>
              <c:f>'Amino acid - GC'!$A$272</c:f>
              <c:strCache>
                <c:ptCount val="1"/>
                <c:pt idx="0">
                  <c:v>Thyrosine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GC'!$N$272:$W$272</c15:sqref>
                  </c15:fullRef>
                </c:ext>
              </c:extLst>
              <c:f>'Amino acid - GC'!$N$272:$U$272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0.88747611052344377</c:v>
                </c:pt>
                <c:pt idx="6">
                  <c:v>1.0198328943891497</c:v>
                </c:pt>
                <c:pt idx="7">
                  <c:v>1.9412359013602889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1F-4E88-B338-7E0425A50CA1}"/>
            </c:ext>
          </c:extLst>
        </c:ser>
        <c:ser>
          <c:idx val="8"/>
          <c:order val="8"/>
          <c:tx>
            <c:strRef>
              <c:f>'Amino acid - GC'!$A$273</c:f>
              <c:strCache>
                <c:ptCount val="1"/>
                <c:pt idx="0">
                  <c:v>Asparagine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GC'!$N$273:$W$273</c15:sqref>
                  </c15:fullRef>
                </c:ext>
              </c:extLst>
              <c:f>'Amino acid - GC'!$N$273:$U$273</c:f>
              <c:numCache>
                <c:formatCode>General</c:formatCode>
                <c:ptCount val="8"/>
                <c:pt idx="0">
                  <c:v>0.30317954726722851</c:v>
                </c:pt>
                <c:pt idx="1">
                  <c:v>0.27866083354191334</c:v>
                </c:pt>
                <c:pt idx="2">
                  <c:v>0.29207785559700433</c:v>
                </c:pt>
                <c:pt idx="3">
                  <c:v>0.31384403179664966</c:v>
                </c:pt>
                <c:pt idx="4">
                  <c:v>0</c:v>
                </c:pt>
                <c:pt idx="5">
                  <c:v>0.97216585924242116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1F-4E88-B338-7E0425A50CA1}"/>
            </c:ext>
          </c:extLst>
        </c:ser>
        <c:ser>
          <c:idx val="9"/>
          <c:order val="9"/>
          <c:tx>
            <c:strRef>
              <c:f>'Amino acid - GC'!$A$274</c:f>
              <c:strCache>
                <c:ptCount val="1"/>
                <c:pt idx="0">
                  <c:v>Glycine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GC'!$N$274:$W$274</c15:sqref>
                  </c15:fullRef>
                </c:ext>
              </c:extLst>
              <c:f>'Amino acid - GC'!$N$274:$U$274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1.0881417315817661</c:v>
                </c:pt>
                <c:pt idx="7">
                  <c:v>0.93704481121041072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71F-4E88-B338-7E0425A50CA1}"/>
            </c:ext>
          </c:extLst>
        </c:ser>
        <c:ser>
          <c:idx val="10"/>
          <c:order val="10"/>
          <c:tx>
            <c:strRef>
              <c:f>'Amino acid - GC'!$A$275</c:f>
              <c:strCache>
                <c:ptCount val="1"/>
                <c:pt idx="0">
                  <c:v>Tryptophan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GC'!$N$275:$W$275</c15:sqref>
                  </c15:fullRef>
                </c:ext>
              </c:extLst>
              <c:f>'Amino acid - GC'!$N$275:$U$275</c:f>
              <c:numCache>
                <c:formatCode>General</c:formatCode>
                <c:ptCount val="8"/>
                <c:pt idx="0">
                  <c:v>0</c:v>
                </c:pt>
                <c:pt idx="1">
                  <c:v>0.24578964901279385</c:v>
                </c:pt>
                <c:pt idx="2">
                  <c:v>0</c:v>
                </c:pt>
                <c:pt idx="4">
                  <c:v>0</c:v>
                </c:pt>
                <c:pt idx="5">
                  <c:v>0.27316563563199259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1F-4E88-B338-7E0425A50CA1}"/>
            </c:ext>
          </c:extLst>
        </c:ser>
        <c:ser>
          <c:idx val="11"/>
          <c:order val="11"/>
          <c:tx>
            <c:strRef>
              <c:f>'Amino acid - GC'!$A$276</c:f>
              <c:strCache>
                <c:ptCount val="1"/>
                <c:pt idx="0">
                  <c:v>Threonine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GC'!$N$276:$W$276</c15:sqref>
                  </c15:fullRef>
                </c:ext>
              </c:extLst>
              <c:f>'Amino acid - GC'!$N$276:$U$276</c:f>
              <c:numCache>
                <c:formatCode>General</c:formatCode>
                <c:ptCount val="8"/>
                <c:pt idx="0">
                  <c:v>1.4190958703245044E-2</c:v>
                </c:pt>
                <c:pt idx="1">
                  <c:v>0</c:v>
                </c:pt>
                <c:pt idx="2">
                  <c:v>2.8128741648840404E-3</c:v>
                </c:pt>
                <c:pt idx="4">
                  <c:v>0</c:v>
                </c:pt>
                <c:pt idx="5">
                  <c:v>0</c:v>
                </c:pt>
                <c:pt idx="6">
                  <c:v>0.91921078763977837</c:v>
                </c:pt>
                <c:pt idx="7">
                  <c:v>0.59331305230100984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71F-4E88-B338-7E0425A50CA1}"/>
            </c:ext>
          </c:extLst>
        </c:ser>
        <c:ser>
          <c:idx val="12"/>
          <c:order val="12"/>
          <c:tx>
            <c:strRef>
              <c:f>'Amino acid - GC'!$A$277</c:f>
              <c:strCache>
                <c:ptCount val="1"/>
                <c:pt idx="0">
                  <c:v>Arginine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GC'!$N$277:$W$277</c15:sqref>
                  </c15:fullRef>
                </c:ext>
              </c:extLst>
              <c:f>'Amino acid - GC'!$N$277:$U$277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2.6124856853044123</c:v>
                </c:pt>
                <c:pt idx="7">
                  <c:v>1.0146269679748041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71F-4E88-B338-7E0425A50CA1}"/>
            </c:ext>
          </c:extLst>
        </c:ser>
        <c:ser>
          <c:idx val="13"/>
          <c:order val="13"/>
          <c:tx>
            <c:strRef>
              <c:f>'Amino acid - GC'!$A$278</c:f>
              <c:strCache>
                <c:ptCount val="1"/>
                <c:pt idx="0">
                  <c:v>Methionine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GC'!$N$278:$W$278</c15:sqref>
                  </c15:fullRef>
                </c:ext>
              </c:extLst>
              <c:f>'Amino acid - GC'!$N$278:$U$278</c:f>
              <c:numCache>
                <c:formatCode>General</c:formatCode>
                <c:ptCount val="8"/>
              </c:numCache>
            </c:numRef>
          </c:val>
          <c:extLst>
            <c:ext xmlns:c16="http://schemas.microsoft.com/office/drawing/2014/chart" uri="{C3380CC4-5D6E-409C-BE32-E72D297353CC}">
              <c16:uniqueId val="{0000000D-971F-4E88-B338-7E0425A50CA1}"/>
            </c:ext>
          </c:extLst>
        </c:ser>
        <c:ser>
          <c:idx val="14"/>
          <c:order val="14"/>
          <c:tx>
            <c:strRef>
              <c:f>'Amino acid - GC'!$A$279</c:f>
              <c:strCache>
                <c:ptCount val="1"/>
                <c:pt idx="0">
                  <c:v>Cysteine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GC'!$N$279:$W$279</c15:sqref>
                  </c15:fullRef>
                </c:ext>
              </c:extLst>
              <c:f>'Amino acid - GC'!$N$279:$U$279</c:f>
              <c:numCache>
                <c:formatCode>General</c:formatCode>
                <c:ptCount val="8"/>
                <c:pt idx="0">
                  <c:v>2.5989132968428919E-2</c:v>
                </c:pt>
                <c:pt idx="1">
                  <c:v>0</c:v>
                </c:pt>
                <c:pt idx="2">
                  <c:v>3.3582839153237024E-3</c:v>
                </c:pt>
                <c:pt idx="4">
                  <c:v>0</c:v>
                </c:pt>
                <c:pt idx="5">
                  <c:v>0.2236291662801182</c:v>
                </c:pt>
                <c:pt idx="6">
                  <c:v>0.26297675236101609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1F-4E88-B338-7E0425A50CA1}"/>
            </c:ext>
          </c:extLst>
        </c:ser>
        <c:ser>
          <c:idx val="15"/>
          <c:order val="15"/>
          <c:tx>
            <c:strRef>
              <c:f>'Amino acid - GC'!$A$280</c:f>
              <c:strCache>
                <c:ptCount val="1"/>
                <c:pt idx="0">
                  <c:v>Alanine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GC'!$N$280:$W$280</c15:sqref>
                  </c15:fullRef>
                </c:ext>
              </c:extLst>
              <c:f>'Amino acid - GC'!$N$280:$U$280</c:f>
              <c:numCache>
                <c:formatCode>General</c:formatCode>
                <c:ptCount val="8"/>
                <c:pt idx="0">
                  <c:v>0.11577566152280637</c:v>
                </c:pt>
                <c:pt idx="1">
                  <c:v>0.13232933961197205</c:v>
                </c:pt>
                <c:pt idx="2">
                  <c:v>0.11121321645539241</c:v>
                </c:pt>
                <c:pt idx="3">
                  <c:v>7.2026579545879904E-2</c:v>
                </c:pt>
                <c:pt idx="4">
                  <c:v>0.10342582759002876</c:v>
                </c:pt>
                <c:pt idx="5">
                  <c:v>0.28998314226880356</c:v>
                </c:pt>
                <c:pt idx="6">
                  <c:v>4.5533703843539577</c:v>
                </c:pt>
                <c:pt idx="7">
                  <c:v>2.9572467845296417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71F-4E88-B338-7E0425A50CA1}"/>
            </c:ext>
          </c:extLst>
        </c:ser>
        <c:ser>
          <c:idx val="16"/>
          <c:order val="16"/>
          <c:tx>
            <c:strRef>
              <c:f>'Amino acid - GC'!$A$281</c:f>
              <c:strCache>
                <c:ptCount val="1"/>
                <c:pt idx="0">
                  <c:v>Glutamic acid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GC'!$N$281:$W$281</c15:sqref>
                  </c15:fullRef>
                </c:ext>
              </c:extLst>
              <c:f>'Amino acid - GC'!$N$281:$U$281</c:f>
              <c:numCache>
                <c:formatCode>General</c:formatCode>
                <c:ptCount val="8"/>
                <c:pt idx="0">
                  <c:v>0.60943093040166874</c:v>
                </c:pt>
                <c:pt idx="1">
                  <c:v>0.67613217578245433</c:v>
                </c:pt>
                <c:pt idx="2">
                  <c:v>0</c:v>
                </c:pt>
                <c:pt idx="3">
                  <c:v>0.66968623888380385</c:v>
                </c:pt>
                <c:pt idx="4">
                  <c:v>0.68644997276982278</c:v>
                </c:pt>
                <c:pt idx="5">
                  <c:v>1.9997107820393345</c:v>
                </c:pt>
                <c:pt idx="6">
                  <c:v>3.781160919962455</c:v>
                </c:pt>
                <c:pt idx="7">
                  <c:v>3.569960595981474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71F-4E88-B338-7E0425A50CA1}"/>
            </c:ext>
          </c:extLst>
        </c:ser>
        <c:ser>
          <c:idx val="17"/>
          <c:order val="17"/>
          <c:tx>
            <c:strRef>
              <c:f>'Amino acid - GC'!$A$282</c:f>
              <c:strCache>
                <c:ptCount val="1"/>
                <c:pt idx="0">
                  <c:v>Serine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GC'!$N$282:$W$282</c15:sqref>
                  </c15:fullRef>
                </c:ext>
              </c:extLst>
              <c:f>'Amino acid - GC'!$N$282:$U$282</c:f>
              <c:numCache>
                <c:formatCode>General</c:formatCode>
                <c:ptCount val="8"/>
                <c:pt idx="0">
                  <c:v>0.10457184921780521</c:v>
                </c:pt>
                <c:pt idx="1">
                  <c:v>0</c:v>
                </c:pt>
                <c:pt idx="2">
                  <c:v>0.10370658769074401</c:v>
                </c:pt>
                <c:pt idx="3">
                  <c:v>7.9156916174872111E-2</c:v>
                </c:pt>
                <c:pt idx="4">
                  <c:v>0.25020401963444716</c:v>
                </c:pt>
                <c:pt idx="5">
                  <c:v>6.7969294747570408E-2</c:v>
                </c:pt>
                <c:pt idx="6">
                  <c:v>1.9415488469550122</c:v>
                </c:pt>
                <c:pt idx="7">
                  <c:v>1.8556128048669229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71F-4E88-B338-7E0425A50CA1}"/>
            </c:ext>
          </c:extLst>
        </c:ser>
        <c:ser>
          <c:idx val="18"/>
          <c:order val="18"/>
          <c:tx>
            <c:strRef>
              <c:f>'Amino acid - GC'!$A$283</c:f>
              <c:strCache>
                <c:ptCount val="1"/>
                <c:pt idx="0">
                  <c:v>Lysine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GC'!$N$283:$W$283</c15:sqref>
                  </c15:fullRef>
                </c:ext>
              </c:extLst>
              <c:f>'Amino acid - GC'!$N$283:$U$283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0.14850793929617717</c:v>
                </c:pt>
                <c:pt idx="4">
                  <c:v>0</c:v>
                </c:pt>
                <c:pt idx="5">
                  <c:v>0</c:v>
                </c:pt>
                <c:pt idx="6">
                  <c:v>0.43448007332105759</c:v>
                </c:pt>
                <c:pt idx="7">
                  <c:v>0.59732212191285206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971F-4E88-B338-7E0425A50CA1}"/>
            </c:ext>
          </c:extLst>
        </c:ser>
        <c:ser>
          <c:idx val="19"/>
          <c:order val="19"/>
          <c:tx>
            <c:strRef>
              <c:f>'Amino acid - GC'!$A$284</c:f>
              <c:strCache>
                <c:ptCount val="1"/>
                <c:pt idx="0">
                  <c:v>Leucine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GC'!$N$264:$W$264</c15:sqref>
                  </c15:fullRef>
                </c:ext>
              </c:extLst>
              <c:f>'Amino acid - GC'!$N$264:$U$264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GC'!$N$284:$W$284</c15:sqref>
                  </c15:fullRef>
                </c:ext>
              </c:extLst>
              <c:f>'Amino acid - GC'!$N$284:$U$284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71F-4E88-B338-7E0425A5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4859680"/>
        <c:axId val="764842624"/>
      </c:barChart>
      <c:catAx>
        <c:axId val="76485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42624"/>
        <c:crosses val="autoZero"/>
        <c:auto val="1"/>
        <c:lblAlgn val="ctr"/>
        <c:lblOffset val="100"/>
        <c:noMultiLvlLbl val="0"/>
      </c:catAx>
      <c:valAx>
        <c:axId val="76484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8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Free</a:t>
            </a:r>
            <a:r>
              <a:rPr lang="en-GB" baseline="0"/>
              <a:t> amino acids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'Amino acid - GC'!$A$291</c:f>
              <c:strCache>
                <c:ptCount val="1"/>
                <c:pt idx="0">
                  <c:v>Glutamine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GC'!$N$291:$W$291</c15:sqref>
                  </c15:fullRef>
                </c:ext>
              </c:extLst>
              <c:f>'Amino acid - GC'!$N$291:$U$291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57.504264744424241</c:v>
                </c:pt>
                <c:pt idx="6">
                  <c:v>20.106123404065574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86-4C6E-91F6-F2CE831E6C37}"/>
            </c:ext>
          </c:extLst>
        </c:ser>
        <c:ser>
          <c:idx val="1"/>
          <c:order val="1"/>
          <c:tx>
            <c:strRef>
              <c:f>'Amino acid - GC'!$A$292</c:f>
              <c:strCache>
                <c:ptCount val="1"/>
                <c:pt idx="0">
                  <c:v>Isoleucin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GC'!$N$292:$W$292</c15:sqref>
                  </c15:fullRef>
                </c:ext>
              </c:extLst>
              <c:f>'Amino acid - GC'!$N$292:$U$292</c:f>
              <c:numCache>
                <c:formatCode>General</c:formatCode>
                <c:ptCount val="8"/>
                <c:pt idx="0">
                  <c:v>11.846632607434669</c:v>
                </c:pt>
                <c:pt idx="1">
                  <c:v>0</c:v>
                </c:pt>
                <c:pt idx="2">
                  <c:v>4.3973565403070607</c:v>
                </c:pt>
                <c:pt idx="3">
                  <c:v>0</c:v>
                </c:pt>
                <c:pt idx="4">
                  <c:v>17.499189945691029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86-4C6E-91F6-F2CE831E6C37}"/>
            </c:ext>
          </c:extLst>
        </c:ser>
        <c:ser>
          <c:idx val="2"/>
          <c:order val="2"/>
          <c:tx>
            <c:strRef>
              <c:f>'Amino acid - GC'!$A$293</c:f>
              <c:strCache>
                <c:ptCount val="1"/>
                <c:pt idx="0">
                  <c:v>4-Hydroxyproline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GC'!$N$293:$W$293</c15:sqref>
                  </c15:fullRef>
                </c:ext>
              </c:extLst>
              <c:f>'Amino acid - GC'!$N$293:$U$293</c:f>
              <c:numCache>
                <c:formatCode>General</c:formatCode>
                <c:ptCount val="8"/>
                <c:pt idx="0">
                  <c:v>2.5028521845621077</c:v>
                </c:pt>
                <c:pt idx="1">
                  <c:v>0.49375265426124942</c:v>
                </c:pt>
                <c:pt idx="2">
                  <c:v>3.3735097523123834</c:v>
                </c:pt>
                <c:pt idx="3">
                  <c:v>0</c:v>
                </c:pt>
                <c:pt idx="4">
                  <c:v>1.3898071981744275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86-4C6E-91F6-F2CE831E6C37}"/>
            </c:ext>
          </c:extLst>
        </c:ser>
        <c:ser>
          <c:idx val="3"/>
          <c:order val="3"/>
          <c:tx>
            <c:strRef>
              <c:f>'Amino acid - GC'!$A$294</c:f>
              <c:strCache>
                <c:ptCount val="1"/>
                <c:pt idx="0">
                  <c:v>Valine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GC'!$N$294:$W$294</c15:sqref>
                  </c15:fullRef>
                </c:ext>
              </c:extLst>
              <c:f>'Amino acid - GC'!$N$294:$U$294</c:f>
              <c:numCache>
                <c:formatCode>General</c:formatCode>
                <c:ptCount val="8"/>
                <c:pt idx="0">
                  <c:v>0.67865868197543988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16.098915091476407</c:v>
                </c:pt>
                <c:pt idx="5">
                  <c:v>0</c:v>
                </c:pt>
                <c:pt idx="6">
                  <c:v>3.8559083945451746</c:v>
                </c:pt>
                <c:pt idx="7">
                  <c:v>2.8765333253329044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86-4C6E-91F6-F2CE831E6C37}"/>
            </c:ext>
          </c:extLst>
        </c:ser>
        <c:ser>
          <c:idx val="4"/>
          <c:order val="4"/>
          <c:tx>
            <c:strRef>
              <c:f>'Amino acid - GC'!$A$295</c:f>
              <c:strCache>
                <c:ptCount val="1"/>
                <c:pt idx="0">
                  <c:v>Aspartic acid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GC'!$N$295:$W$295</c15:sqref>
                  </c15:fullRef>
                </c:ext>
              </c:extLst>
              <c:f>'Amino acid - GC'!$N$295:$U$295</c:f>
              <c:numCache>
                <c:formatCode>General</c:formatCode>
                <c:ptCount val="8"/>
                <c:pt idx="0">
                  <c:v>6.2553608402672323</c:v>
                </c:pt>
                <c:pt idx="1">
                  <c:v>7.0395440770493174</c:v>
                </c:pt>
                <c:pt idx="2">
                  <c:v>5.8266612887262026</c:v>
                </c:pt>
                <c:pt idx="3">
                  <c:v>5.3062096588157468</c:v>
                </c:pt>
                <c:pt idx="4">
                  <c:v>7.6818588384387851</c:v>
                </c:pt>
                <c:pt idx="5">
                  <c:v>0.65874192246760621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86-4C6E-91F6-F2CE831E6C37}"/>
            </c:ext>
          </c:extLst>
        </c:ser>
        <c:ser>
          <c:idx val="5"/>
          <c:order val="5"/>
          <c:tx>
            <c:strRef>
              <c:f>'Amino acid - GC'!$A$296</c:f>
              <c:strCache>
                <c:ptCount val="1"/>
                <c:pt idx="0">
                  <c:v>Histidine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GC'!$N$296:$W$296</c15:sqref>
                  </c15:fullRef>
                </c:ext>
              </c:extLst>
              <c:f>'Amino acid - GC'!$N$296:$U$296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86-4C6E-91F6-F2CE831E6C37}"/>
            </c:ext>
          </c:extLst>
        </c:ser>
        <c:ser>
          <c:idx val="6"/>
          <c:order val="6"/>
          <c:tx>
            <c:strRef>
              <c:f>'Amino acid - GC'!$A$297</c:f>
              <c:strCache>
                <c:ptCount val="1"/>
                <c:pt idx="0">
                  <c:v>Phenylalanine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GC'!$N$297:$W$297</c15:sqref>
                  </c15:fullRef>
                </c:ext>
              </c:extLst>
              <c:f>'Amino acid - GC'!$N$297:$U$297</c:f>
              <c:numCache>
                <c:formatCode>General</c:formatCode>
                <c:ptCount val="8"/>
                <c:pt idx="0">
                  <c:v>4.447146583686389</c:v>
                </c:pt>
                <c:pt idx="1">
                  <c:v>0</c:v>
                </c:pt>
                <c:pt idx="2">
                  <c:v>10.414283327737161</c:v>
                </c:pt>
                <c:pt idx="3">
                  <c:v>0</c:v>
                </c:pt>
                <c:pt idx="4">
                  <c:v>2.7713328726381237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386-4C6E-91F6-F2CE831E6C37}"/>
            </c:ext>
          </c:extLst>
        </c:ser>
        <c:ser>
          <c:idx val="7"/>
          <c:order val="7"/>
          <c:tx>
            <c:strRef>
              <c:f>'Amino acid - GC'!$A$298</c:f>
              <c:strCache>
                <c:ptCount val="1"/>
                <c:pt idx="0">
                  <c:v>Thyrosine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GC'!$N$298:$W$298</c15:sqref>
                  </c15:fullRef>
                </c:ext>
              </c:extLst>
              <c:f>'Amino acid - GC'!$N$298:$U$298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7.876229225567065</c:v>
                </c:pt>
                <c:pt idx="6">
                  <c:v>4.667733097674966</c:v>
                </c:pt>
                <c:pt idx="7">
                  <c:v>14.000778072852968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86-4C6E-91F6-F2CE831E6C37}"/>
            </c:ext>
          </c:extLst>
        </c:ser>
        <c:ser>
          <c:idx val="8"/>
          <c:order val="8"/>
          <c:tx>
            <c:strRef>
              <c:f>'Amino acid - GC'!$A$299</c:f>
              <c:strCache>
                <c:ptCount val="1"/>
                <c:pt idx="0">
                  <c:v>Asparagine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GC'!$N$299:$W$299</c15:sqref>
                  </c15:fullRef>
                </c:ext>
              </c:extLst>
              <c:f>'Amino acid - GC'!$N$299:$U$299</c:f>
              <c:numCache>
                <c:formatCode>General</c:formatCode>
                <c:ptCount val="8"/>
                <c:pt idx="0">
                  <c:v>19.193774389320296</c:v>
                </c:pt>
                <c:pt idx="1">
                  <c:v>19.331245158998914</c:v>
                </c:pt>
                <c:pt idx="2">
                  <c:v>33.542764018179874</c:v>
                </c:pt>
                <c:pt idx="3">
                  <c:v>26.190817302798109</c:v>
                </c:pt>
                <c:pt idx="4">
                  <c:v>0</c:v>
                </c:pt>
                <c:pt idx="5">
                  <c:v>8.6278391743384351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386-4C6E-91F6-F2CE831E6C37}"/>
            </c:ext>
          </c:extLst>
        </c:ser>
        <c:ser>
          <c:idx val="9"/>
          <c:order val="9"/>
          <c:tx>
            <c:strRef>
              <c:f>'Amino acid - GC'!$A$300</c:f>
              <c:strCache>
                <c:ptCount val="1"/>
                <c:pt idx="0">
                  <c:v>Glycine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GC'!$N$300:$W$300</c15:sqref>
                  </c15:fullRef>
                </c:ext>
              </c:extLst>
              <c:f>'Amino acid - GC'!$N$300:$U$300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4.9803798283127794</c:v>
                </c:pt>
                <c:pt idx="7">
                  <c:v>6.7582494414420182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86-4C6E-91F6-F2CE831E6C37}"/>
            </c:ext>
          </c:extLst>
        </c:ser>
        <c:ser>
          <c:idx val="10"/>
          <c:order val="10"/>
          <c:tx>
            <c:strRef>
              <c:f>'Amino acid - GC'!$A$301</c:f>
              <c:strCache>
                <c:ptCount val="1"/>
                <c:pt idx="0">
                  <c:v>Tryptophan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GC'!$N$301:$W$301</c15:sqref>
                  </c15:fullRef>
                </c:ext>
              </c:extLst>
              <c:f>'Amino acid - GC'!$N$301:$U$301</c:f>
              <c:numCache>
                <c:formatCode>General</c:formatCode>
                <c:ptCount val="8"/>
                <c:pt idx="0">
                  <c:v>0</c:v>
                </c:pt>
                <c:pt idx="1">
                  <c:v>17.050907019180908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2.424307693777036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386-4C6E-91F6-F2CE831E6C37}"/>
            </c:ext>
          </c:extLst>
        </c:ser>
        <c:ser>
          <c:idx val="11"/>
          <c:order val="11"/>
          <c:tx>
            <c:strRef>
              <c:f>'Amino acid - GC'!$A$302</c:f>
              <c:strCache>
                <c:ptCount val="1"/>
                <c:pt idx="0">
                  <c:v>Threonine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GC'!$N$302:$W$302</c15:sqref>
                  </c15:fullRef>
                </c:ext>
              </c:extLst>
              <c:f>'Amino acid - GC'!$N$302:$U$302</c:f>
              <c:numCache>
                <c:formatCode>General</c:formatCode>
                <c:ptCount val="8"/>
                <c:pt idx="0">
                  <c:v>0.898405127170954</c:v>
                </c:pt>
                <c:pt idx="1">
                  <c:v>0</c:v>
                </c:pt>
                <c:pt idx="2">
                  <c:v>0.32303569927506642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4.2071898649396191</c:v>
                </c:pt>
                <c:pt idx="7">
                  <c:v>4.2791524549760078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86-4C6E-91F6-F2CE831E6C37}"/>
            </c:ext>
          </c:extLst>
        </c:ser>
        <c:ser>
          <c:idx val="12"/>
          <c:order val="12"/>
          <c:tx>
            <c:strRef>
              <c:f>'Amino acid - GC'!$A$303</c:f>
              <c:strCache>
                <c:ptCount val="1"/>
                <c:pt idx="0">
                  <c:v>Arginine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GC'!$N$303:$W$303</c15:sqref>
                  </c15:fullRef>
                </c:ext>
              </c:extLst>
              <c:f>'Amino acid - GC'!$N$303:$U$303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11.957239237514058</c:v>
                </c:pt>
                <c:pt idx="7">
                  <c:v>7.3177953258502031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86-4C6E-91F6-F2CE831E6C37}"/>
            </c:ext>
          </c:extLst>
        </c:ser>
        <c:ser>
          <c:idx val="13"/>
          <c:order val="13"/>
          <c:tx>
            <c:strRef>
              <c:f>'Amino acid - GC'!$A$304</c:f>
              <c:strCache>
                <c:ptCount val="1"/>
                <c:pt idx="0">
                  <c:v>Methionine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GC'!$N$304:$W$304</c15:sqref>
                  </c15:fullRef>
                </c:ext>
              </c:extLst>
              <c:f>'Amino acid - GC'!$N$304:$U$304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86-4C6E-91F6-F2CE831E6C37}"/>
            </c:ext>
          </c:extLst>
        </c:ser>
        <c:ser>
          <c:idx val="14"/>
          <c:order val="14"/>
          <c:tx>
            <c:strRef>
              <c:f>'Amino acid - GC'!$A$305</c:f>
              <c:strCache>
                <c:ptCount val="1"/>
                <c:pt idx="0">
                  <c:v>Cysteine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GC'!$N$305:$W$305</c15:sqref>
                  </c15:fullRef>
                </c:ext>
              </c:extLst>
              <c:f>'Amino acid - GC'!$N$305:$U$305</c:f>
              <c:numCache>
                <c:formatCode>General</c:formatCode>
                <c:ptCount val="8"/>
                <c:pt idx="0">
                  <c:v>1.6453271972544785</c:v>
                </c:pt>
                <c:pt idx="1">
                  <c:v>0</c:v>
                </c:pt>
                <c:pt idx="2">
                  <c:v>0.38567156913523798</c:v>
                </c:pt>
                <c:pt idx="3">
                  <c:v>0</c:v>
                </c:pt>
                <c:pt idx="4">
                  <c:v>0</c:v>
                </c:pt>
                <c:pt idx="5">
                  <c:v>1.9846782964172367</c:v>
                </c:pt>
                <c:pt idx="6">
                  <c:v>1.2036337498701961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386-4C6E-91F6-F2CE831E6C37}"/>
            </c:ext>
          </c:extLst>
        </c:ser>
        <c:ser>
          <c:idx val="15"/>
          <c:order val="15"/>
          <c:tx>
            <c:strRef>
              <c:f>'Amino acid - GC'!$A$306</c:f>
              <c:strCache>
                <c:ptCount val="1"/>
                <c:pt idx="0">
                  <c:v>Alanine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GC'!$N$306:$W$306</c15:sqref>
                  </c15:fullRef>
                </c:ext>
              </c:extLst>
              <c:f>'Amino acid - GC'!$N$306:$U$306</c:f>
              <c:numCache>
                <c:formatCode>General</c:formatCode>
                <c:ptCount val="8"/>
                <c:pt idx="0">
                  <c:v>7.3295575083248927</c:v>
                </c:pt>
                <c:pt idx="1">
                  <c:v>9.1799442112222636</c:v>
                </c:pt>
                <c:pt idx="2">
                  <c:v>12.771932564490681</c:v>
                </c:pt>
                <c:pt idx="3">
                  <c:v>6.0107403509711528</c:v>
                </c:pt>
                <c:pt idx="4">
                  <c:v>5.4253518511405447</c:v>
                </c:pt>
                <c:pt idx="5">
                  <c:v>2.573560767412892</c:v>
                </c:pt>
                <c:pt idx="6">
                  <c:v>20.840588459104794</c:v>
                </c:pt>
                <c:pt idx="7">
                  <c:v>21.328554611958577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86-4C6E-91F6-F2CE831E6C37}"/>
            </c:ext>
          </c:extLst>
        </c:ser>
        <c:ser>
          <c:idx val="16"/>
          <c:order val="16"/>
          <c:tx>
            <c:strRef>
              <c:f>'Amino acid - GC'!$A$307</c:f>
              <c:strCache>
                <c:ptCount val="1"/>
                <c:pt idx="0">
                  <c:v>Glutamic acid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GC'!$N$307:$W$307</c15:sqref>
                  </c15:fullRef>
                </c:ext>
              </c:extLst>
              <c:f>'Amino acid - GC'!$N$307:$U$307</c:f>
              <c:numCache>
                <c:formatCode>General</c:formatCode>
                <c:ptCount val="8"/>
                <c:pt idx="0">
                  <c:v>38.582021410873644</c:v>
                </c:pt>
                <c:pt idx="1">
                  <c:v>46.904606879287343</c:v>
                </c:pt>
                <c:pt idx="2">
                  <c:v>0</c:v>
                </c:pt>
                <c:pt idx="3">
                  <c:v>55.886453638755974</c:v>
                </c:pt>
                <c:pt idx="4">
                  <c:v>36.008729320926278</c:v>
                </c:pt>
                <c:pt idx="5">
                  <c:v>17.747159971314762</c:v>
                </c:pt>
                <c:pt idx="6">
                  <c:v>17.306217588044539</c:v>
                </c:pt>
                <c:pt idx="7">
                  <c:v>25.747631185958554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86-4C6E-91F6-F2CE831E6C37}"/>
            </c:ext>
          </c:extLst>
        </c:ser>
        <c:ser>
          <c:idx val="17"/>
          <c:order val="17"/>
          <c:tx>
            <c:strRef>
              <c:f>'Amino acid - GC'!$A$308</c:f>
              <c:strCache>
                <c:ptCount val="1"/>
                <c:pt idx="0">
                  <c:v>Serine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GC'!$N$308:$W$308</c15:sqref>
                  </c15:fullRef>
                </c:ext>
              </c:extLst>
              <c:f>'Amino acid - GC'!$N$308:$U$308</c:f>
              <c:numCache>
                <c:formatCode>General</c:formatCode>
                <c:ptCount val="8"/>
                <c:pt idx="0">
                  <c:v>6.6202634691298963</c:v>
                </c:pt>
                <c:pt idx="1">
                  <c:v>0</c:v>
                </c:pt>
                <c:pt idx="2">
                  <c:v>11.909857359542261</c:v>
                </c:pt>
                <c:pt idx="3">
                  <c:v>6.6057790486590076</c:v>
                </c:pt>
                <c:pt idx="4">
                  <c:v>13.124814881514411</c:v>
                </c:pt>
                <c:pt idx="5">
                  <c:v>0.60321820428072725</c:v>
                </c:pt>
                <c:pt idx="6">
                  <c:v>8.8863889991632714</c:v>
                </c:pt>
                <c:pt idx="7">
                  <c:v>13.383238508973038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86-4C6E-91F6-F2CE831E6C37}"/>
            </c:ext>
          </c:extLst>
        </c:ser>
        <c:ser>
          <c:idx val="18"/>
          <c:order val="18"/>
          <c:tx>
            <c:strRef>
              <c:f>'Amino acid - GC'!$A$309</c:f>
              <c:strCache>
                <c:ptCount val="1"/>
                <c:pt idx="0">
                  <c:v>Lysine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GC'!$N$309:$W$309</c15:sqref>
                  </c15:fullRef>
                </c:ext>
              </c:extLst>
              <c:f>'Amino acid - GC'!$N$309:$U$309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17.054927880294063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1.9885973767650253</c:v>
                </c:pt>
                <c:pt idx="7">
                  <c:v>4.3080670726557502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386-4C6E-91F6-F2CE831E6C37}"/>
            </c:ext>
          </c:extLst>
        </c:ser>
        <c:ser>
          <c:idx val="19"/>
          <c:order val="19"/>
          <c:tx>
            <c:strRef>
              <c:f>'Amino acid - GC'!$A$310</c:f>
              <c:strCache>
                <c:ptCount val="1"/>
                <c:pt idx="0">
                  <c:v>Leucine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GC'!$N$310:$W$310</c15:sqref>
                  </c15:fullRef>
                </c:ext>
              </c:extLst>
              <c:f>'Amino acid - GC'!$N$310:$U$310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86-4C6E-91F6-F2CE831E6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9778496"/>
        <c:axId val="709766016"/>
      </c:barChart>
      <c:catAx>
        <c:axId val="709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766016"/>
        <c:crosses val="autoZero"/>
        <c:auto val="1"/>
        <c:lblAlgn val="ctr"/>
        <c:lblOffset val="100"/>
        <c:noMultiLvlLbl val="0"/>
      </c:catAx>
      <c:valAx>
        <c:axId val="7097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7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278545865435993E-2"/>
          <c:y val="0.19765686794915105"/>
          <c:w val="0.83994152399583355"/>
          <c:h val="0.67871690021757058"/>
        </c:manualLayout>
      </c:layout>
      <c:scatterChart>
        <c:scatterStyle val="lineMarker"/>
        <c:varyColors val="0"/>
        <c:ser>
          <c:idx val="35"/>
          <c:order val="35"/>
          <c:tx>
            <c:strRef>
              <c:f>'Fats - All'!$D$124</c:f>
              <c:strCache>
                <c:ptCount val="1"/>
                <c:pt idx="0">
                  <c:v>Methyl CIS-4,7,10,13,16,19-DOCOSAHEXAENOATE (C22:6)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408003938810062"/>
                  <c:y val="-4.467224894938809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'Fats - All'!$EK$42:$EX$42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8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20</c:v>
                </c:pt>
                <c:pt idx="11">
                  <c:v>20</c:v>
                </c:pt>
                <c:pt idx="12">
                  <c:v>40</c:v>
                </c:pt>
                <c:pt idx="13">
                  <c:v>40</c:v>
                </c:pt>
              </c:numCache>
              <c:extLst xmlns:c15="http://schemas.microsoft.com/office/drawing/2012/chart"/>
            </c:numRef>
          </c:xVal>
          <c:yVal>
            <c:numRef>
              <c:f>'Fats - All'!$EK$124:$EX$124</c:f>
              <c:numCache>
                <c:formatCode>General</c:formatCode>
                <c:ptCount val="14"/>
                <c:pt idx="0">
                  <c:v>2.4911506823042832E-2</c:v>
                </c:pt>
                <c:pt idx="3">
                  <c:v>3.9697313396652785E-2</c:v>
                </c:pt>
                <c:pt idx="4">
                  <c:v>8.3930413679297627E-2</c:v>
                </c:pt>
                <c:pt idx="6">
                  <c:v>9.5276350265051657E-2</c:v>
                </c:pt>
                <c:pt idx="8">
                  <c:v>0.14328839784407427</c:v>
                </c:pt>
                <c:pt idx="9">
                  <c:v>0.10306079939995234</c:v>
                </c:pt>
                <c:pt idx="10">
                  <c:v>0.23441369641947538</c:v>
                </c:pt>
                <c:pt idx="11">
                  <c:v>0.25195896856075162</c:v>
                </c:pt>
                <c:pt idx="12">
                  <c:v>0.51946192518469991</c:v>
                </c:pt>
                <c:pt idx="13">
                  <c:v>0.50611675113499732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48-F462-42A9-8611-D086E6F20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685680"/>
        <c:axId val="1146686096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'Fats - All'!$D$88</c15:sqref>
                        </c15:formulaRef>
                      </c:ext>
                    </c:extLst>
                    <c:strCache>
                      <c:ptCount val="1"/>
                      <c:pt idx="0">
                        <c:v>METHYL HEXANOATE (C6:0)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20277710941972527"/>
                        <c:y val="-2.6596245770103742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'Fats - All'!$EI$7:$FD$7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39.299999999999997</c:v>
                      </c:pt>
                      <c:pt idx="13">
                        <c:v>39.299999999999997</c:v>
                      </c:pt>
                      <c:pt idx="14">
                        <c:v>78.599999999999994</c:v>
                      </c:pt>
                      <c:pt idx="15">
                        <c:v>78.599999999999994</c:v>
                      </c:pt>
                      <c:pt idx="16">
                        <c:v>117.89999999999999</c:v>
                      </c:pt>
                      <c:pt idx="17">
                        <c:v>117.89999999999999</c:v>
                      </c:pt>
                      <c:pt idx="18">
                        <c:v>157.19999999999999</c:v>
                      </c:pt>
                      <c:pt idx="19">
                        <c:v>157.19999999999999</c:v>
                      </c:pt>
                      <c:pt idx="20">
                        <c:v>196.5</c:v>
                      </c:pt>
                      <c:pt idx="21">
                        <c:v>196.5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'Fats - All'!$EI$88:$FD$88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2.4687664557169073E-2</c:v>
                      </c:pt>
                      <c:pt idx="2">
                        <c:v>4.3598263907708601E-2</c:v>
                      </c:pt>
                      <c:pt idx="4">
                        <c:v>7.4721148034536528E-2</c:v>
                      </c:pt>
                      <c:pt idx="5">
                        <c:v>0.13019253579951076</c:v>
                      </c:pt>
                      <c:pt idx="6">
                        <c:v>0.19718736794392677</c:v>
                      </c:pt>
                      <c:pt idx="8">
                        <c:v>0.30015682391579901</c:v>
                      </c:pt>
                      <c:pt idx="10">
                        <c:v>0.29684616418767801</c:v>
                      </c:pt>
                      <c:pt idx="11">
                        <c:v>0.32794494737014973</c:v>
                      </c:pt>
                      <c:pt idx="12">
                        <c:v>0.66501201321679237</c:v>
                      </c:pt>
                      <c:pt idx="13">
                        <c:v>0.69467897706032733</c:v>
                      </c:pt>
                      <c:pt idx="14">
                        <c:v>1.5558549087217708</c:v>
                      </c:pt>
                      <c:pt idx="15">
                        <c:v>1.5568061993124003</c:v>
                      </c:pt>
                      <c:pt idx="16">
                        <c:v>2.1424923772147615</c:v>
                      </c:pt>
                      <c:pt idx="17">
                        <c:v>2.1022177933371502</c:v>
                      </c:pt>
                      <c:pt idx="19">
                        <c:v>2.7909234032634465</c:v>
                      </c:pt>
                      <c:pt idx="20">
                        <c:v>3.388188792702501</c:v>
                      </c:pt>
                      <c:pt idx="21">
                        <c:v>3.2837940762403428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F462-42A9-8611-D086E6F2037F}"/>
                  </c:ext>
                </c:extLst>
              </c15:ser>
            </c15:filteredScatterSeries>
            <c15:filteredScatte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All'!$D$89</c15:sqref>
                        </c15:formulaRef>
                      </c:ext>
                    </c:extLst>
                    <c:strCache>
                      <c:ptCount val="1"/>
                      <c:pt idx="0">
                        <c:v>METHYL OCTANOATE (C8:0)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22043207022461106"/>
                        <c:y val="-7.7464793505156531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All'!$EI$8:$FD$8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39.299999999999997</c:v>
                      </c:pt>
                      <c:pt idx="13">
                        <c:v>39.299999999999997</c:v>
                      </c:pt>
                      <c:pt idx="14">
                        <c:v>78.599999999999994</c:v>
                      </c:pt>
                      <c:pt idx="15">
                        <c:v>78.599999999999994</c:v>
                      </c:pt>
                      <c:pt idx="16">
                        <c:v>117.89999999999999</c:v>
                      </c:pt>
                      <c:pt idx="17">
                        <c:v>117.89999999999999</c:v>
                      </c:pt>
                      <c:pt idx="18">
                        <c:v>157.19999999999999</c:v>
                      </c:pt>
                      <c:pt idx="19">
                        <c:v>157.19999999999999</c:v>
                      </c:pt>
                      <c:pt idx="20">
                        <c:v>196.5</c:v>
                      </c:pt>
                      <c:pt idx="21">
                        <c:v>196.5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All'!$EI$89:$FD$89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4.120379604039176E-2</c:v>
                      </c:pt>
                      <c:pt idx="2">
                        <c:v>5.4607505370276949E-2</c:v>
                      </c:pt>
                      <c:pt idx="4">
                        <c:v>0.10673678307050734</c:v>
                      </c:pt>
                      <c:pt idx="5">
                        <c:v>0.18862274531847428</c:v>
                      </c:pt>
                      <c:pt idx="6">
                        <c:v>0.25089225640892471</c:v>
                      </c:pt>
                      <c:pt idx="8">
                        <c:v>0.37194552773424372</c:v>
                      </c:pt>
                      <c:pt idx="10">
                        <c:v>0.4192584160196387</c:v>
                      </c:pt>
                      <c:pt idx="11">
                        <c:v>0.42391168467468765</c:v>
                      </c:pt>
                      <c:pt idx="12">
                        <c:v>0.85169334517375217</c:v>
                      </c:pt>
                      <c:pt idx="13">
                        <c:v>0.90962970444299573</c:v>
                      </c:pt>
                      <c:pt idx="14">
                        <c:v>1.8500446323353383</c:v>
                      </c:pt>
                      <c:pt idx="15">
                        <c:v>1.8501926722916295</c:v>
                      </c:pt>
                      <c:pt idx="16">
                        <c:v>2.5800802229198516</c:v>
                      </c:pt>
                      <c:pt idx="17">
                        <c:v>2.5012242079361542</c:v>
                      </c:pt>
                      <c:pt idx="18">
                        <c:v>2.8829295926290577</c:v>
                      </c:pt>
                      <c:pt idx="19">
                        <c:v>3.3381644877205852</c:v>
                      </c:pt>
                      <c:pt idx="20">
                        <c:v>4.02171546211218</c:v>
                      </c:pt>
                      <c:pt idx="21">
                        <c:v>3.9464568847279335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462-42A9-8611-D086E6F2037F}"/>
                  </c:ext>
                </c:extLst>
              </c15:ser>
            </c15:filteredScatterSeries>
            <c15:filteredScatte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All'!$D$90</c15:sqref>
                        </c15:formulaRef>
                      </c:ext>
                    </c:extLst>
                    <c:strCache>
                      <c:ptCount val="1"/>
                      <c:pt idx="0">
                        <c:v>METHYL DECANOATE (CAPRATE) (C10:0)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582186935529289"/>
                        <c:y val="-9.4979230045013339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All'!$EM$9:$FD$9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8.02</c:v>
                      </c:pt>
                      <c:pt idx="1">
                        <c:v>8.02</c:v>
                      </c:pt>
                      <c:pt idx="2">
                        <c:v>12.03</c:v>
                      </c:pt>
                      <c:pt idx="3">
                        <c:v>12.03</c:v>
                      </c:pt>
                      <c:pt idx="4">
                        <c:v>16.04</c:v>
                      </c:pt>
                      <c:pt idx="5">
                        <c:v>16.04</c:v>
                      </c:pt>
                      <c:pt idx="6">
                        <c:v>20.05</c:v>
                      </c:pt>
                      <c:pt idx="7">
                        <c:v>20.05</c:v>
                      </c:pt>
                      <c:pt idx="8">
                        <c:v>39.799999999999997</c:v>
                      </c:pt>
                      <c:pt idx="9">
                        <c:v>39.799999999999997</c:v>
                      </c:pt>
                      <c:pt idx="10">
                        <c:v>79.599999999999994</c:v>
                      </c:pt>
                      <c:pt idx="11">
                        <c:v>79.599999999999994</c:v>
                      </c:pt>
                      <c:pt idx="12">
                        <c:v>119.39999999999999</c:v>
                      </c:pt>
                      <c:pt idx="13">
                        <c:v>119.39999999999999</c:v>
                      </c:pt>
                      <c:pt idx="14">
                        <c:v>159.19999999999999</c:v>
                      </c:pt>
                      <c:pt idx="15">
                        <c:v>159.19999999999999</c:v>
                      </c:pt>
                      <c:pt idx="16">
                        <c:v>199</c:v>
                      </c:pt>
                      <c:pt idx="17">
                        <c:v>199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All'!$EM$90:$FD$90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0.71295015621773095</c:v>
                      </c:pt>
                      <c:pt idx="2">
                        <c:v>0.64754467183992026</c:v>
                      </c:pt>
                      <c:pt idx="4">
                        <c:v>0.7319748676766572</c:v>
                      </c:pt>
                      <c:pt idx="6">
                        <c:v>0.78440000558710909</c:v>
                      </c:pt>
                      <c:pt idx="7">
                        <c:v>0.45430049236484266</c:v>
                      </c:pt>
                      <c:pt idx="8">
                        <c:v>1.1676175063897691</c:v>
                      </c:pt>
                      <c:pt idx="9">
                        <c:v>1.2476858987055199</c:v>
                      </c:pt>
                      <c:pt idx="10">
                        <c:v>2.2886352712365476</c:v>
                      </c:pt>
                      <c:pt idx="11">
                        <c:v>2.1763561435967489</c:v>
                      </c:pt>
                      <c:pt idx="12">
                        <c:v>3.0726472536311791</c:v>
                      </c:pt>
                      <c:pt idx="13">
                        <c:v>2.8327347054135834</c:v>
                      </c:pt>
                      <c:pt idx="14">
                        <c:v>3.9805799758800742</c:v>
                      </c:pt>
                      <c:pt idx="15">
                        <c:v>3.8873127850696698</c:v>
                      </c:pt>
                      <c:pt idx="16">
                        <c:v>4.5012130405814164</c:v>
                      </c:pt>
                      <c:pt idx="17">
                        <c:v>4.3358595460010481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462-42A9-8611-D086E6F2037F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All'!$D$91</c15:sqref>
                        </c15:formulaRef>
                      </c:ext>
                    </c:extLst>
                    <c:strCache>
                      <c:ptCount val="1"/>
                      <c:pt idx="0">
                        <c:v>METHYL UNDECANOATE (C11:0)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4779408566333109"/>
                        <c:y val="-4.7489615022506669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All'!$EK$10:$FD$10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19.7</c:v>
                      </c:pt>
                      <c:pt idx="11">
                        <c:v>19.7</c:v>
                      </c:pt>
                      <c:pt idx="12">
                        <c:v>39.4</c:v>
                      </c:pt>
                      <c:pt idx="13">
                        <c:v>39.4</c:v>
                      </c:pt>
                      <c:pt idx="14">
                        <c:v>59.099999999999994</c:v>
                      </c:pt>
                      <c:pt idx="15">
                        <c:v>59.099999999999994</c:v>
                      </c:pt>
                      <c:pt idx="16">
                        <c:v>78.8</c:v>
                      </c:pt>
                      <c:pt idx="17">
                        <c:v>78.8</c:v>
                      </c:pt>
                      <c:pt idx="18">
                        <c:v>98.5</c:v>
                      </c:pt>
                      <c:pt idx="19">
                        <c:v>98.5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All'!$EK$91:$FD$91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2.4649768071671019E-2</c:v>
                      </c:pt>
                      <c:pt idx="2">
                        <c:v>5.1727110644594718E-2</c:v>
                      </c:pt>
                      <c:pt idx="3">
                        <c:v>6.8238219844727263E-2</c:v>
                      </c:pt>
                      <c:pt idx="4">
                        <c:v>0.12665059763119438</c:v>
                      </c:pt>
                      <c:pt idx="6">
                        <c:v>0.18463155997780775</c:v>
                      </c:pt>
                      <c:pt idx="8">
                        <c:v>0.21095832889565549</c:v>
                      </c:pt>
                      <c:pt idx="9">
                        <c:v>0.22249588858096303</c:v>
                      </c:pt>
                      <c:pt idx="10">
                        <c:v>0.45292847515540552</c:v>
                      </c:pt>
                      <c:pt idx="11">
                        <c:v>0.4633527940387544</c:v>
                      </c:pt>
                      <c:pt idx="12">
                        <c:v>0.95758582677457604</c:v>
                      </c:pt>
                      <c:pt idx="13">
                        <c:v>0.99028980940494271</c:v>
                      </c:pt>
                      <c:pt idx="14">
                        <c:v>1.3503604939859608</c:v>
                      </c:pt>
                      <c:pt idx="15">
                        <c:v>1.394741864473203</c:v>
                      </c:pt>
                      <c:pt idx="16">
                        <c:v>1.83324989512557</c:v>
                      </c:pt>
                      <c:pt idx="17">
                        <c:v>1.8734668628688067</c:v>
                      </c:pt>
                      <c:pt idx="18">
                        <c:v>2.1343555605157567</c:v>
                      </c:pt>
                      <c:pt idx="19">
                        <c:v>2.1261777490583751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462-42A9-8611-D086E6F2037F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All'!$D$92</c15:sqref>
                        </c15:formulaRef>
                      </c:ext>
                    </c:extLst>
                    <c:strCache>
                      <c:ptCount val="1"/>
                      <c:pt idx="0">
                        <c:v>METHYL LAURATE (C12:0)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1463153870280197"/>
                        <c:y val="-4.7489615022506669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All'!$EI$11:$FD$11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39.5</c:v>
                      </c:pt>
                      <c:pt idx="13">
                        <c:v>39.5</c:v>
                      </c:pt>
                      <c:pt idx="14">
                        <c:v>79</c:v>
                      </c:pt>
                      <c:pt idx="15">
                        <c:v>79</c:v>
                      </c:pt>
                      <c:pt idx="16">
                        <c:v>118.5</c:v>
                      </c:pt>
                      <c:pt idx="17">
                        <c:v>118.5</c:v>
                      </c:pt>
                      <c:pt idx="18">
                        <c:v>158</c:v>
                      </c:pt>
                      <c:pt idx="19">
                        <c:v>158</c:v>
                      </c:pt>
                      <c:pt idx="20">
                        <c:v>197.5</c:v>
                      </c:pt>
                      <c:pt idx="21">
                        <c:v>197.5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All'!$EI$92:$FD$92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4.2867439340072332E-2</c:v>
                      </c:pt>
                      <c:pt idx="2">
                        <c:v>6.851857256486836E-2</c:v>
                      </c:pt>
                      <c:pt idx="4">
                        <c:v>0.1603192753164617</c:v>
                      </c:pt>
                      <c:pt idx="5">
                        <c:v>0.15042661042020344</c:v>
                      </c:pt>
                      <c:pt idx="6">
                        <c:v>0.30019665288758679</c:v>
                      </c:pt>
                      <c:pt idx="8">
                        <c:v>0.44779960556102261</c:v>
                      </c:pt>
                      <c:pt idx="10">
                        <c:v>0.47784929471476933</c:v>
                      </c:pt>
                      <c:pt idx="11">
                        <c:v>0.47853901264946314</c:v>
                      </c:pt>
                      <c:pt idx="12">
                        <c:v>0.98790293861764611</c:v>
                      </c:pt>
                      <c:pt idx="13">
                        <c:v>0.9560487991070199</c:v>
                      </c:pt>
                      <c:pt idx="14">
                        <c:v>2.156999111064922</c:v>
                      </c:pt>
                      <c:pt idx="15">
                        <c:v>2.1033769141802936</c:v>
                      </c:pt>
                      <c:pt idx="16">
                        <c:v>2.9474937818527911</c:v>
                      </c:pt>
                      <c:pt idx="17">
                        <c:v>2.9056152143857181</c:v>
                      </c:pt>
                      <c:pt idx="18">
                        <c:v>3.9402442440760863</c:v>
                      </c:pt>
                      <c:pt idx="19">
                        <c:v>3.820906120108841</c:v>
                      </c:pt>
                      <c:pt idx="20">
                        <c:v>4.5875484797116863</c:v>
                      </c:pt>
                      <c:pt idx="21">
                        <c:v>4.4437040937037011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462-42A9-8611-D086E6F2037F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All'!$D$93</c15:sqref>
                        </c15:formulaRef>
                      </c:ext>
                    </c:extLst>
                    <c:strCache>
                      <c:ptCount val="1"/>
                      <c:pt idx="0">
                        <c:v>METHYL TRIDECANOATE (C13:0)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234078998645602"/>
                        <c:y val="-2.3355789747538432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All'!$EI$12:$FD$12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All'!$EI$93:$FD$93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3.4771886169441518E-2</c:v>
                      </c:pt>
                      <c:pt idx="2">
                        <c:v>3.0877760591038528E-2</c:v>
                      </c:pt>
                      <c:pt idx="4">
                        <c:v>8.31444952433643E-2</c:v>
                      </c:pt>
                      <c:pt idx="5">
                        <c:v>8.0743822623838904E-2</c:v>
                      </c:pt>
                      <c:pt idx="6">
                        <c:v>0.15827795339350173</c:v>
                      </c:pt>
                      <c:pt idx="8">
                        <c:v>0.24369110244479272</c:v>
                      </c:pt>
                      <c:pt idx="10">
                        <c:v>0.24595458378655846</c:v>
                      </c:pt>
                      <c:pt idx="11">
                        <c:v>0.24271599319382942</c:v>
                      </c:pt>
                      <c:pt idx="12">
                        <c:v>0.5073102565373987</c:v>
                      </c:pt>
                      <c:pt idx="13">
                        <c:v>0.48832783965183219</c:v>
                      </c:pt>
                      <c:pt idx="14">
                        <c:v>1.1022938793386621</c:v>
                      </c:pt>
                      <c:pt idx="15">
                        <c:v>1.0952147913171602</c:v>
                      </c:pt>
                      <c:pt idx="16">
                        <c:v>1.5335333323507567</c:v>
                      </c:pt>
                      <c:pt idx="17">
                        <c:v>1.5300699443329939</c:v>
                      </c:pt>
                      <c:pt idx="18">
                        <c:v>2.0390777158898006</c:v>
                      </c:pt>
                      <c:pt idx="19">
                        <c:v>2.0324555658501122</c:v>
                      </c:pt>
                      <c:pt idx="20">
                        <c:v>2.3939927069078411</c:v>
                      </c:pt>
                      <c:pt idx="21">
                        <c:v>2.4055787842867256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462-42A9-8611-D086E6F2037F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All'!$D$95</c15:sqref>
                        </c15:formulaRef>
                      </c:ext>
                    </c:extLst>
                    <c:strCache>
                      <c:ptCount val="1"/>
                      <c:pt idx="0">
                        <c:v>METHYL MYRISTATE (C14:0)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4767032365662015"/>
                        <c:y val="-2.7343813925774244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All'!$EI$13:$EZ$13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40.1</c:v>
                      </c:pt>
                      <c:pt idx="13">
                        <c:v>40.1</c:v>
                      </c:pt>
                      <c:pt idx="14">
                        <c:v>80.2</c:v>
                      </c:pt>
                      <c:pt idx="15">
                        <c:v>80.2</c:v>
                      </c:pt>
                      <c:pt idx="16">
                        <c:v>120.3</c:v>
                      </c:pt>
                      <c:pt idx="17">
                        <c:v>120.3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All'!$EI$95:$EZ$95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3.8864248184133074E-2</c:v>
                      </c:pt>
                      <c:pt idx="2">
                        <c:v>6.7586504657328378E-2</c:v>
                      </c:pt>
                      <c:pt idx="4">
                        <c:v>0.16980744198912823</c:v>
                      </c:pt>
                      <c:pt idx="5">
                        <c:v>0.16313960760233023</c:v>
                      </c:pt>
                      <c:pt idx="6">
                        <c:v>0.31436604822127107</c:v>
                      </c:pt>
                      <c:pt idx="8">
                        <c:v>0.46043106834647457</c:v>
                      </c:pt>
                      <c:pt idx="10">
                        <c:v>0.4918131391347314</c:v>
                      </c:pt>
                      <c:pt idx="11">
                        <c:v>0.4756366373602729</c:v>
                      </c:pt>
                      <c:pt idx="12">
                        <c:v>1.0041660844125695</c:v>
                      </c:pt>
                      <c:pt idx="13">
                        <c:v>0.96501073596094389</c:v>
                      </c:pt>
                      <c:pt idx="14">
                        <c:v>2.1617309737272361</c:v>
                      </c:pt>
                      <c:pt idx="15">
                        <c:v>2.1289487257575304</c:v>
                      </c:pt>
                      <c:pt idx="16">
                        <c:v>2.9696477596581703</c:v>
                      </c:pt>
                      <c:pt idx="17">
                        <c:v>2.9419073051836895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462-42A9-8611-D086E6F2037F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All'!$D$14</c15:sqref>
                        </c15:formulaRef>
                      </c:ext>
                    </c:extLst>
                    <c:strCache>
                      <c:ptCount val="1"/>
                      <c:pt idx="0">
                        <c:v>Methyl myristoleate (C14:1)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5144730397657986"/>
                        <c:y val="2.6165953670270463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All'!$EI$14:$FD$14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All'!$EI$96:$FD$96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3.3134624780634413E-2</c:v>
                      </c:pt>
                      <c:pt idx="2">
                        <c:v>3.8344958703184086E-2</c:v>
                      </c:pt>
                      <c:pt idx="4">
                        <c:v>8.2110464598542224E-2</c:v>
                      </c:pt>
                      <c:pt idx="5">
                        <c:v>7.5354631775033681E-2</c:v>
                      </c:pt>
                      <c:pt idx="6">
                        <c:v>0.1457856554348673</c:v>
                      </c:pt>
                      <c:pt idx="8">
                        <c:v>0.21194362438394221</c:v>
                      </c:pt>
                      <c:pt idx="10">
                        <c:v>0.21078504121365979</c:v>
                      </c:pt>
                      <c:pt idx="11">
                        <c:v>0.22073804119160939</c:v>
                      </c:pt>
                      <c:pt idx="12">
                        <c:v>0.474945343244425</c:v>
                      </c:pt>
                      <c:pt idx="13">
                        <c:v>0.45453120511653466</c:v>
                      </c:pt>
                      <c:pt idx="14">
                        <c:v>1.0324855664038215</c:v>
                      </c:pt>
                      <c:pt idx="15">
                        <c:v>1.0336941501206733</c:v>
                      </c:pt>
                      <c:pt idx="16">
                        <c:v>1.4387347806687865</c:v>
                      </c:pt>
                      <c:pt idx="17">
                        <c:v>1.4442250398089751</c:v>
                      </c:pt>
                      <c:pt idx="18">
                        <c:v>2.0277570043949424</c:v>
                      </c:pt>
                      <c:pt idx="19">
                        <c:v>1.9137504999736734</c:v>
                      </c:pt>
                      <c:pt idx="20">
                        <c:v>2.2281613178721953</c:v>
                      </c:pt>
                      <c:pt idx="21">
                        <c:v>2.2425282034139684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462-42A9-8611-D086E6F2037F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All'!$D$97</c15:sqref>
                        </c15:formulaRef>
                      </c:ext>
                    </c:extLst>
                    <c:strCache>
                      <c:ptCount val="1"/>
                      <c:pt idx="0">
                        <c:v>METHYL PENTADECANOATE (C15:0)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2602916995353542"/>
                        <c:y val="-3.4995919240831931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All'!$EI$15:$FD$15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All'!$EI$97:$FD$97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1.6444372685646868E-2</c:v>
                      </c:pt>
                      <c:pt idx="2">
                        <c:v>2.6336477441130785E-2</c:v>
                      </c:pt>
                      <c:pt idx="4">
                        <c:v>9.3161755928979198E-2</c:v>
                      </c:pt>
                      <c:pt idx="5">
                        <c:v>8.2071972651111866E-2</c:v>
                      </c:pt>
                      <c:pt idx="6">
                        <c:v>0.15872461277323066</c:v>
                      </c:pt>
                      <c:pt idx="8">
                        <c:v>0.20808377171135489</c:v>
                      </c:pt>
                      <c:pt idx="10">
                        <c:v>0.24263680124033823</c:v>
                      </c:pt>
                      <c:pt idx="11">
                        <c:v>0.23566516509521701</c:v>
                      </c:pt>
                      <c:pt idx="12">
                        <c:v>0.49688062063027694</c:v>
                      </c:pt>
                      <c:pt idx="13">
                        <c:v>0.49049372303712924</c:v>
                      </c:pt>
                      <c:pt idx="14">
                        <c:v>1.109442012296626</c:v>
                      </c:pt>
                      <c:pt idx="15">
                        <c:v>1.0918862872603918</c:v>
                      </c:pt>
                      <c:pt idx="16">
                        <c:v>1.5320742059775498</c:v>
                      </c:pt>
                      <c:pt idx="17">
                        <c:v>1.5465378210759568</c:v>
                      </c:pt>
                      <c:pt idx="18">
                        <c:v>2.2409501360862056</c:v>
                      </c:pt>
                      <c:pt idx="19">
                        <c:v>2.0652350561371517</c:v>
                      </c:pt>
                      <c:pt idx="20">
                        <c:v>2.3841063662956254</c:v>
                      </c:pt>
                      <c:pt idx="21">
                        <c:v>2.445491836227673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F462-42A9-8611-D086E6F2037F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All'!$D$98</c15:sqref>
                        </c15:formulaRef>
                      </c:ext>
                    </c:extLst>
                    <c:strCache>
                      <c:ptCount val="1"/>
                      <c:pt idx="0">
                        <c:v>Methyl cis-10 pentadecenoate (C15:1)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8642397161632169"/>
                        <c:y val="-2.114441691301584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All'!$EI$16:$FD$16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0.99</c:v>
                      </c:pt>
                      <c:pt idx="1">
                        <c:v>0.99</c:v>
                      </c:pt>
                      <c:pt idx="2">
                        <c:v>1.98</c:v>
                      </c:pt>
                      <c:pt idx="3">
                        <c:v>1.98</c:v>
                      </c:pt>
                      <c:pt idx="4">
                        <c:v>3.96</c:v>
                      </c:pt>
                      <c:pt idx="5">
                        <c:v>3.96</c:v>
                      </c:pt>
                      <c:pt idx="6">
                        <c:v>5.94</c:v>
                      </c:pt>
                      <c:pt idx="7">
                        <c:v>5.94</c:v>
                      </c:pt>
                      <c:pt idx="8">
                        <c:v>7.92</c:v>
                      </c:pt>
                      <c:pt idx="9">
                        <c:v>7.92</c:v>
                      </c:pt>
                      <c:pt idx="10">
                        <c:v>9.9</c:v>
                      </c:pt>
                      <c:pt idx="11">
                        <c:v>9.9</c:v>
                      </c:pt>
                      <c:pt idx="12">
                        <c:v>19.8</c:v>
                      </c:pt>
                      <c:pt idx="13">
                        <c:v>19.8</c:v>
                      </c:pt>
                      <c:pt idx="14">
                        <c:v>39.6</c:v>
                      </c:pt>
                      <c:pt idx="15">
                        <c:v>39.6</c:v>
                      </c:pt>
                      <c:pt idx="16">
                        <c:v>59.4</c:v>
                      </c:pt>
                      <c:pt idx="17">
                        <c:v>59.4</c:v>
                      </c:pt>
                      <c:pt idx="18">
                        <c:v>79.2</c:v>
                      </c:pt>
                      <c:pt idx="19">
                        <c:v>79.2</c:v>
                      </c:pt>
                      <c:pt idx="20">
                        <c:v>99</c:v>
                      </c:pt>
                      <c:pt idx="21">
                        <c:v>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All'!$EI$98:$FD$98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3.5998645025057542E-2</c:v>
                      </c:pt>
                      <c:pt idx="2">
                        <c:v>2.8688883422486648E-2</c:v>
                      </c:pt>
                      <c:pt idx="4">
                        <c:v>7.8096076272904519E-2</c:v>
                      </c:pt>
                      <c:pt idx="5">
                        <c:v>7.4855659755961923E-2</c:v>
                      </c:pt>
                      <c:pt idx="6">
                        <c:v>0.14098902473860275</c:v>
                      </c:pt>
                      <c:pt idx="8">
                        <c:v>0.20526063750086057</c:v>
                      </c:pt>
                      <c:pt idx="10">
                        <c:v>0.24427277663610633</c:v>
                      </c:pt>
                      <c:pt idx="11">
                        <c:v>0.23183074527031805</c:v>
                      </c:pt>
                      <c:pt idx="12">
                        <c:v>0.48016850057924892</c:v>
                      </c:pt>
                      <c:pt idx="13">
                        <c:v>0.46318916409034211</c:v>
                      </c:pt>
                      <c:pt idx="14">
                        <c:v>1.04617080544199</c:v>
                      </c:pt>
                      <c:pt idx="15">
                        <c:v>1.0578055602987697</c:v>
                      </c:pt>
                      <c:pt idx="16">
                        <c:v>1.4682205670271382</c:v>
                      </c:pt>
                      <c:pt idx="17">
                        <c:v>1.479845513495716</c:v>
                      </c:pt>
                      <c:pt idx="18">
                        <c:v>2.0671468380419049</c:v>
                      </c:pt>
                      <c:pt idx="19">
                        <c:v>1.9674911652073133</c:v>
                      </c:pt>
                      <c:pt idx="20">
                        <c:v>2.270545171332103</c:v>
                      </c:pt>
                      <c:pt idx="21">
                        <c:v>2.3287276169497937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F462-42A9-8611-D086E6F2037F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All'!$D$99</c15:sqref>
                        </c15:formulaRef>
                      </c:ext>
                    </c:extLst>
                    <c:strCache>
                      <c:ptCount val="1"/>
                      <c:pt idx="0">
                        <c:v>Methyl Palmitate (C16:0)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1271244084708436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All'!$EI$17:$FB$17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3.0049999999999999</c:v>
                      </c:pt>
                      <c:pt idx="1">
                        <c:v>3.0049999999999999</c:v>
                      </c:pt>
                      <c:pt idx="2">
                        <c:v>6.01</c:v>
                      </c:pt>
                      <c:pt idx="3">
                        <c:v>6.01</c:v>
                      </c:pt>
                      <c:pt idx="4">
                        <c:v>12.02</c:v>
                      </c:pt>
                      <c:pt idx="5">
                        <c:v>12.02</c:v>
                      </c:pt>
                      <c:pt idx="6">
                        <c:v>18.03</c:v>
                      </c:pt>
                      <c:pt idx="7">
                        <c:v>18.03</c:v>
                      </c:pt>
                      <c:pt idx="8">
                        <c:v>24.04</c:v>
                      </c:pt>
                      <c:pt idx="9">
                        <c:v>24.04</c:v>
                      </c:pt>
                      <c:pt idx="10">
                        <c:v>30.05</c:v>
                      </c:pt>
                      <c:pt idx="11">
                        <c:v>30.05</c:v>
                      </c:pt>
                      <c:pt idx="12">
                        <c:v>60.1</c:v>
                      </c:pt>
                      <c:pt idx="13">
                        <c:v>60.1</c:v>
                      </c:pt>
                      <c:pt idx="14">
                        <c:v>120.2</c:v>
                      </c:pt>
                      <c:pt idx="15">
                        <c:v>120.2</c:v>
                      </c:pt>
                      <c:pt idx="16">
                        <c:v>180.3</c:v>
                      </c:pt>
                      <c:pt idx="17">
                        <c:v>180.3</c:v>
                      </c:pt>
                      <c:pt idx="18">
                        <c:v>240.4</c:v>
                      </c:pt>
                      <c:pt idx="19">
                        <c:v>240.4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All'!$EI$99:$FB$99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8.1609275457752539E-2</c:v>
                      </c:pt>
                      <c:pt idx="2">
                        <c:v>0.12815933728674661</c:v>
                      </c:pt>
                      <c:pt idx="4">
                        <c:v>0.27916980081055121</c:v>
                      </c:pt>
                      <c:pt idx="5">
                        <c:v>0.47096671499653342</c:v>
                      </c:pt>
                      <c:pt idx="6">
                        <c:v>0.5078668237371603</c:v>
                      </c:pt>
                      <c:pt idx="8">
                        <c:v>0.72086608513240436</c:v>
                      </c:pt>
                      <c:pt idx="10">
                        <c:v>0.78271470649344299</c:v>
                      </c:pt>
                      <c:pt idx="11">
                        <c:v>0.73595255387240877</c:v>
                      </c:pt>
                      <c:pt idx="12">
                        <c:v>1.5274762327634004</c:v>
                      </c:pt>
                      <c:pt idx="13">
                        <c:v>1.4906721091933142</c:v>
                      </c:pt>
                      <c:pt idx="14">
                        <c:v>3.2774010990132636</c:v>
                      </c:pt>
                      <c:pt idx="15">
                        <c:v>3.2591455525179427</c:v>
                      </c:pt>
                      <c:pt idx="16">
                        <c:v>4.4624943780981869</c:v>
                      </c:pt>
                      <c:pt idx="17">
                        <c:v>4.3885082087345193</c:v>
                      </c:pt>
                      <c:pt idx="18">
                        <c:v>6.4545641972297876</c:v>
                      </c:pt>
                      <c:pt idx="19">
                        <c:v>5.7797258404561296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F462-42A9-8611-D086E6F2037F}"/>
                  </c:ext>
                </c:extLst>
              </c15:ser>
            </c15:filteredScatterSeries>
            <c15:filteredScatte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All'!$D$100</c15:sqref>
                        </c15:formulaRef>
                      </c:ext>
                    </c:extLst>
                    <c:strCache>
                      <c:ptCount val="1"/>
                      <c:pt idx="0">
                        <c:v>METHYL CIS 9-HEXADECENOATE (C16:1)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6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0635047346635583"/>
                        <c:y val="-9.5924066408323489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All'!$EI$18:$FD$18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All'!$EI$100:$FD$100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5.1739148328600416E-2</c:v>
                      </c:pt>
                      <c:pt idx="2">
                        <c:v>4.3933196858579077E-2</c:v>
                      </c:pt>
                      <c:pt idx="4">
                        <c:v>8.9174367029248428E-2</c:v>
                      </c:pt>
                      <c:pt idx="5">
                        <c:v>8.1130772360999456E-2</c:v>
                      </c:pt>
                      <c:pt idx="6">
                        <c:v>0.14642825946849422</c:v>
                      </c:pt>
                      <c:pt idx="8">
                        <c:v>0.22523316041193361</c:v>
                      </c:pt>
                      <c:pt idx="10">
                        <c:v>0.19713983661197701</c:v>
                      </c:pt>
                      <c:pt idx="11">
                        <c:v>0.23608342887823194</c:v>
                      </c:pt>
                      <c:pt idx="12">
                        <c:v>0.47531047291053424</c:v>
                      </c:pt>
                      <c:pt idx="13">
                        <c:v>0.44930750756501586</c:v>
                      </c:pt>
                      <c:pt idx="14">
                        <c:v>1.0502141609770492</c:v>
                      </c:pt>
                      <c:pt idx="15">
                        <c:v>1.0324897062473704</c:v>
                      </c:pt>
                      <c:pt idx="16">
                        <c:v>1.4544957572785484</c:v>
                      </c:pt>
                      <c:pt idx="17">
                        <c:v>1.4618528765171481</c:v>
                      </c:pt>
                      <c:pt idx="18">
                        <c:v>2.0173263534767005</c:v>
                      </c:pt>
                      <c:pt idx="19">
                        <c:v>1.9221503656004564</c:v>
                      </c:pt>
                      <c:pt idx="20">
                        <c:v>2.1955339989050304</c:v>
                      </c:pt>
                      <c:pt idx="21">
                        <c:v>2.2825615463987945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F462-42A9-8611-D086E6F2037F}"/>
                  </c:ext>
                </c:extLst>
              </c15:ser>
            </c15:filteredScatterSeries>
            <c15:filteredScatte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All'!$D$101</c15:sqref>
                        </c15:formulaRef>
                      </c:ext>
                    </c:extLst>
                    <c:strCache>
                      <c:ptCount val="1"/>
                      <c:pt idx="0">
                        <c:v>METHYL HEPTADECANOATE (C17:0)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597195198974813"/>
                        <c:y val="-1.646696473342886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All'!$EK$19:$FD$19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40</c:v>
                      </c:pt>
                      <c:pt idx="13">
                        <c:v>40</c:v>
                      </c:pt>
                      <c:pt idx="14">
                        <c:v>60</c:v>
                      </c:pt>
                      <c:pt idx="15">
                        <c:v>60</c:v>
                      </c:pt>
                      <c:pt idx="16">
                        <c:v>80</c:v>
                      </c:pt>
                      <c:pt idx="17">
                        <c:v>80</c:v>
                      </c:pt>
                      <c:pt idx="18">
                        <c:v>100</c:v>
                      </c:pt>
                      <c:pt idx="19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All'!$EK$101:$FD$101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2.5313611665858288E-2</c:v>
                      </c:pt>
                      <c:pt idx="2">
                        <c:v>8.8584642726544136E-2</c:v>
                      </c:pt>
                      <c:pt idx="3">
                        <c:v>7.8980903597566945E-2</c:v>
                      </c:pt>
                      <c:pt idx="4">
                        <c:v>0.15734402923588667</c:v>
                      </c:pt>
                      <c:pt idx="6">
                        <c:v>0.21902803594497292</c:v>
                      </c:pt>
                      <c:pt idx="8">
                        <c:v>0.21941668834581413</c:v>
                      </c:pt>
                      <c:pt idx="9">
                        <c:v>0.23028504609783015</c:v>
                      </c:pt>
                      <c:pt idx="10">
                        <c:v>0.50999193108515639</c:v>
                      </c:pt>
                      <c:pt idx="11">
                        <c:v>0.47561585852928484</c:v>
                      </c:pt>
                      <c:pt idx="12">
                        <c:v>1.1023017665496886</c:v>
                      </c:pt>
                      <c:pt idx="13">
                        <c:v>1.1044355995725825</c:v>
                      </c:pt>
                      <c:pt idx="14">
                        <c:v>1.5403501813970544</c:v>
                      </c:pt>
                      <c:pt idx="15">
                        <c:v>1.5575739033774618</c:v>
                      </c:pt>
                      <c:pt idx="16">
                        <c:v>2.2526703010409177</c:v>
                      </c:pt>
                      <c:pt idx="17">
                        <c:v>2.1018871677580639</c:v>
                      </c:pt>
                      <c:pt idx="18">
                        <c:v>2.3805450803241226</c:v>
                      </c:pt>
                      <c:pt idx="19">
                        <c:v>2.5099333805228854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F462-42A9-8611-D086E6F2037F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All'!$D$102</c15:sqref>
                        </c15:formulaRef>
                      </c:ext>
                    </c:extLst>
                    <c:strCache>
                      <c:ptCount val="1"/>
                      <c:pt idx="0">
                        <c:v>Methyl cis-10-heptadecenoate (C17:1)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497352539797678"/>
                        <c:y val="-1.6628936254135834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All'!$EI$20:$FD$20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All'!$EI$102:$FD$102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6.3626309729965316E-2</c:v>
                      </c:pt>
                      <c:pt idx="2">
                        <c:v>2.4785038364415389E-2</c:v>
                      </c:pt>
                      <c:pt idx="4">
                        <c:v>8.7955603470326216E-2</c:v>
                      </c:pt>
                      <c:pt idx="5">
                        <c:v>7.5259925660362034E-2</c:v>
                      </c:pt>
                      <c:pt idx="6">
                        <c:v>0.12717657918406758</c:v>
                      </c:pt>
                      <c:pt idx="8">
                        <c:v>0.19853715380285342</c:v>
                      </c:pt>
                      <c:pt idx="10">
                        <c:v>0.20974487862878374</c:v>
                      </c:pt>
                      <c:pt idx="11">
                        <c:v>0.1508162679140401</c:v>
                      </c:pt>
                      <c:pt idx="12">
                        <c:v>0.45445661042467733</c:v>
                      </c:pt>
                      <c:pt idx="13">
                        <c:v>0.39431767951090713</c:v>
                      </c:pt>
                      <c:pt idx="14">
                        <c:v>1.0135386297037934</c:v>
                      </c:pt>
                      <c:pt idx="15">
                        <c:v>0.97341562467543208</c:v>
                      </c:pt>
                      <c:pt idx="16">
                        <c:v>1.4171672224924308</c:v>
                      </c:pt>
                      <c:pt idx="17">
                        <c:v>1.4884506623659861</c:v>
                      </c:pt>
                      <c:pt idx="18">
                        <c:v>2.0930444987336325</c:v>
                      </c:pt>
                      <c:pt idx="19">
                        <c:v>1.9490979843709539</c:v>
                      </c:pt>
                      <c:pt idx="20">
                        <c:v>2.294925730303119</c:v>
                      </c:pt>
                      <c:pt idx="21">
                        <c:v>2.3788690344860521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F462-42A9-8611-D086E6F2037F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All'!$D$103</c15:sqref>
                        </c15:formulaRef>
                      </c:ext>
                    </c:extLst>
                    <c:strCache>
                      <c:ptCount val="1"/>
                      <c:pt idx="0">
                        <c:v>METHYL STEARATE (C18:0)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7308845767966459"/>
                        <c:y val="-2.8397048425708154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All'!$EI$21:$FD$21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40.1</c:v>
                      </c:pt>
                      <c:pt idx="13">
                        <c:v>40.1</c:v>
                      </c:pt>
                      <c:pt idx="14">
                        <c:v>80.2</c:v>
                      </c:pt>
                      <c:pt idx="15">
                        <c:v>80.2</c:v>
                      </c:pt>
                      <c:pt idx="16">
                        <c:v>120.3</c:v>
                      </c:pt>
                      <c:pt idx="17">
                        <c:v>120.3</c:v>
                      </c:pt>
                      <c:pt idx="18">
                        <c:v>160.4</c:v>
                      </c:pt>
                      <c:pt idx="19">
                        <c:v>160.4</c:v>
                      </c:pt>
                      <c:pt idx="20">
                        <c:v>200.5</c:v>
                      </c:pt>
                      <c:pt idx="21">
                        <c:v>200.5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All'!$EI$103:$FD$103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3.6412841025770908E-2</c:v>
                      </c:pt>
                      <c:pt idx="2">
                        <c:v>5.212029235060392E-2</c:v>
                      </c:pt>
                      <c:pt idx="4">
                        <c:v>0.17202755267730097</c:v>
                      </c:pt>
                      <c:pt idx="5">
                        <c:v>0.21561984885650026</c:v>
                      </c:pt>
                      <c:pt idx="6">
                        <c:v>0.30701505468744467</c:v>
                      </c:pt>
                      <c:pt idx="8">
                        <c:v>0.44645156783418982</c:v>
                      </c:pt>
                      <c:pt idx="10">
                        <c:v>0.47472706098853418</c:v>
                      </c:pt>
                      <c:pt idx="11">
                        <c:v>0.45400455733246908</c:v>
                      </c:pt>
                      <c:pt idx="12">
                        <c:v>0.94776256654600854</c:v>
                      </c:pt>
                      <c:pt idx="13">
                        <c:v>0.93124263009400687</c:v>
                      </c:pt>
                      <c:pt idx="14">
                        <c:v>2.1687413124690309</c:v>
                      </c:pt>
                      <c:pt idx="15">
                        <c:v>2.0366814948341996</c:v>
                      </c:pt>
                      <c:pt idx="16">
                        <c:v>3.0226376735085267</c:v>
                      </c:pt>
                      <c:pt idx="17">
                        <c:v>3.0307521965958775</c:v>
                      </c:pt>
                      <c:pt idx="18">
                        <c:v>4.4717764893242844</c:v>
                      </c:pt>
                      <c:pt idx="19">
                        <c:v>4.0935334890757096</c:v>
                      </c:pt>
                      <c:pt idx="20">
                        <c:v>4.6942778492802466</c:v>
                      </c:pt>
                      <c:pt idx="21">
                        <c:v>4.878637217323603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F462-42A9-8611-D086E6F2037F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All'!$D$104</c15:sqref>
                        </c15:formulaRef>
                      </c:ext>
                    </c:extLst>
                    <c:strCache>
                      <c:ptCount val="1"/>
                      <c:pt idx="0">
                        <c:v>Methyl trans-9 oleate) (C18:1)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7027187682183549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All'!$EI$22:$FD$22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All'!$EI$104:$FD$104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1.5581684200084633E-2</c:v>
                      </c:pt>
                      <c:pt idx="2">
                        <c:v>6.7450771110156807E-2</c:v>
                      </c:pt>
                      <c:pt idx="4">
                        <c:v>7.179052613828632E-2</c:v>
                      </c:pt>
                      <c:pt idx="5">
                        <c:v>6.1735732643705875E-2</c:v>
                      </c:pt>
                      <c:pt idx="6">
                        <c:v>0.102327964135046</c:v>
                      </c:pt>
                      <c:pt idx="8">
                        <c:v>0.16963508320070628</c:v>
                      </c:pt>
                      <c:pt idx="10">
                        <c:v>0.20068110352389448</c:v>
                      </c:pt>
                      <c:pt idx="11">
                        <c:v>0.17057487474708949</c:v>
                      </c:pt>
                      <c:pt idx="12">
                        <c:v>0.40604267058542459</c:v>
                      </c:pt>
                      <c:pt idx="13">
                        <c:v>0.32353772539287584</c:v>
                      </c:pt>
                      <c:pt idx="14">
                        <c:v>0.91274795999606573</c:v>
                      </c:pt>
                      <c:pt idx="15">
                        <c:v>0.84660046508925946</c:v>
                      </c:pt>
                      <c:pt idx="16">
                        <c:v>1.3470965528976857</c:v>
                      </c:pt>
                      <c:pt idx="17">
                        <c:v>1.373749240606466</c:v>
                      </c:pt>
                      <c:pt idx="18">
                        <c:v>1.9993843548826624</c:v>
                      </c:pt>
                      <c:pt idx="19">
                        <c:v>1.8752272012774693</c:v>
                      </c:pt>
                      <c:pt idx="20">
                        <c:v>2.1120701010523875</c:v>
                      </c:pt>
                      <c:pt idx="21">
                        <c:v>2.2268066475611445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F462-42A9-8611-D086E6F2037F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All'!$D$105</c15:sqref>
                        </c15:formulaRef>
                      </c:ext>
                    </c:extLst>
                    <c:strCache>
                      <c:ptCount val="1"/>
                      <c:pt idx="0">
                        <c:v>Methyl cis-9 oleate) (C18:1)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4691607126570012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All'!$EI$23:$FD$23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40.1</c:v>
                      </c:pt>
                      <c:pt idx="13">
                        <c:v>40.1</c:v>
                      </c:pt>
                      <c:pt idx="14">
                        <c:v>80.2</c:v>
                      </c:pt>
                      <c:pt idx="15">
                        <c:v>80.2</c:v>
                      </c:pt>
                      <c:pt idx="16">
                        <c:v>120.3</c:v>
                      </c:pt>
                      <c:pt idx="17">
                        <c:v>120.3</c:v>
                      </c:pt>
                      <c:pt idx="18">
                        <c:v>160.4</c:v>
                      </c:pt>
                      <c:pt idx="19">
                        <c:v>160.4</c:v>
                      </c:pt>
                      <c:pt idx="20">
                        <c:v>200.5</c:v>
                      </c:pt>
                      <c:pt idx="21">
                        <c:v>200.5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All'!$EI$105:$FD$105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4.3326484589270582E-2</c:v>
                      </c:pt>
                      <c:pt idx="2">
                        <c:v>1.9307054762695602E-2</c:v>
                      </c:pt>
                      <c:pt idx="4">
                        <c:v>0.15778085560707025</c:v>
                      </c:pt>
                      <c:pt idx="5">
                        <c:v>0.31790977877264337</c:v>
                      </c:pt>
                      <c:pt idx="6">
                        <c:v>0.28073722405444901</c:v>
                      </c:pt>
                      <c:pt idx="8">
                        <c:v>0.36157429343182157</c:v>
                      </c:pt>
                      <c:pt idx="10">
                        <c:v>0.42169360991851551</c:v>
                      </c:pt>
                      <c:pt idx="11">
                        <c:v>0.28112152339177071</c:v>
                      </c:pt>
                      <c:pt idx="12">
                        <c:v>0.90727825134444351</c:v>
                      </c:pt>
                      <c:pt idx="13">
                        <c:v>0.98837702701107433</c:v>
                      </c:pt>
                      <c:pt idx="14">
                        <c:v>1.94231479436649</c:v>
                      </c:pt>
                      <c:pt idx="15">
                        <c:v>2.023423106239977</c:v>
                      </c:pt>
                      <c:pt idx="16">
                        <c:v>2.7226454001342555</c:v>
                      </c:pt>
                      <c:pt idx="17">
                        <c:v>2.8266747085895605</c:v>
                      </c:pt>
                      <c:pt idx="18">
                        <c:v>4.0028458076237863</c:v>
                      </c:pt>
                      <c:pt idx="19">
                        <c:v>3.7392032628920848</c:v>
                      </c:pt>
                      <c:pt idx="20">
                        <c:v>4.2995455827839724</c:v>
                      </c:pt>
                      <c:pt idx="21">
                        <c:v>4.413939011836276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462-42A9-8611-D086E6F2037F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All'!$D$106</c15:sqref>
                        </c15:formulaRef>
                      </c:ext>
                    </c:extLst>
                    <c:strCache>
                      <c:ptCount val="1"/>
                      <c:pt idx="0">
                        <c:v>Methyl linolelaidate (C18:2)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0324377134201169"/>
                        <c:y val="3.149506847073287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All'!$EI$24:$FD$24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All'!$EI$106:$FD$106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2">
                        <c:v>2.2150973691317823E-2</c:v>
                      </c:pt>
                      <c:pt idx="4">
                        <c:v>7.3107813918061954E-2</c:v>
                      </c:pt>
                      <c:pt idx="5">
                        <c:v>5.8571802486468413E-2</c:v>
                      </c:pt>
                      <c:pt idx="6">
                        <c:v>0.11290991975712306</c:v>
                      </c:pt>
                      <c:pt idx="8">
                        <c:v>0.16345577545326059</c:v>
                      </c:pt>
                      <c:pt idx="10">
                        <c:v>0.16015099162457419</c:v>
                      </c:pt>
                      <c:pt idx="11">
                        <c:v>0.17045924894168873</c:v>
                      </c:pt>
                      <c:pt idx="12">
                        <c:v>0.40532818846100099</c:v>
                      </c:pt>
                      <c:pt idx="13">
                        <c:v>0.44105091744262459</c:v>
                      </c:pt>
                      <c:pt idx="14">
                        <c:v>0.89545223412211628</c:v>
                      </c:pt>
                      <c:pt idx="15">
                        <c:v>0.88223172429818519</c:v>
                      </c:pt>
                      <c:pt idx="16">
                        <c:v>1.2850548746745774</c:v>
                      </c:pt>
                      <c:pt idx="17">
                        <c:v>1.2767653987526277</c:v>
                      </c:pt>
                      <c:pt idx="18">
                        <c:v>1.9099893431352946</c:v>
                      </c:pt>
                      <c:pt idx="19">
                        <c:v>1.7361056584857271</c:v>
                      </c:pt>
                      <c:pt idx="20">
                        <c:v>2.0087300602712324</c:v>
                      </c:pt>
                      <c:pt idx="21">
                        <c:v>2.1380820288202833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462-42A9-8611-D086E6F2037F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All'!$D$107</c15:sqref>
                        </c15:formulaRef>
                      </c:ext>
                    </c:extLst>
                    <c:strCache>
                      <c:ptCount val="1"/>
                      <c:pt idx="0">
                        <c:v>METHYL LINOLEATE (C18:2)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27359519062599802"/>
                        <c:y val="-5.8087351325040336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All'!$EI$25:$FD$25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  <c:pt idx="18">
                        <c:v>80</c:v>
                      </c:pt>
                      <c:pt idx="19">
                        <c:v>80</c:v>
                      </c:pt>
                      <c:pt idx="20">
                        <c:v>100</c:v>
                      </c:pt>
                      <c:pt idx="21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All'!$EI$107:$FD$107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2">
                        <c:v>1.7661575037257238E-2</c:v>
                      </c:pt>
                      <c:pt idx="4">
                        <c:v>8.0799808256708641E-2</c:v>
                      </c:pt>
                      <c:pt idx="5">
                        <c:v>0.19823321813642075</c:v>
                      </c:pt>
                      <c:pt idx="6">
                        <c:v>0.12566426418060903</c:v>
                      </c:pt>
                      <c:pt idx="8">
                        <c:v>0.19506151466187185</c:v>
                      </c:pt>
                      <c:pt idx="10">
                        <c:v>0.18011966889394446</c:v>
                      </c:pt>
                      <c:pt idx="11">
                        <c:v>0.1912946839276444</c:v>
                      </c:pt>
                      <c:pt idx="12">
                        <c:v>0.4339845563674557</c:v>
                      </c:pt>
                      <c:pt idx="13">
                        <c:v>0.46917362613147323</c:v>
                      </c:pt>
                      <c:pt idx="14">
                        <c:v>0.96322007916904051</c:v>
                      </c:pt>
                      <c:pt idx="15">
                        <c:v>0.92598285753516774</c:v>
                      </c:pt>
                      <c:pt idx="16">
                        <c:v>1.3232561162048779</c:v>
                      </c:pt>
                      <c:pt idx="17">
                        <c:v>1.314639941841746</c:v>
                      </c:pt>
                      <c:pt idx="18">
                        <c:v>1.9955153355289752</c:v>
                      </c:pt>
                      <c:pt idx="19">
                        <c:v>1.7841049786139052</c:v>
                      </c:pt>
                      <c:pt idx="20">
                        <c:v>2.070861208518922</c:v>
                      </c:pt>
                      <c:pt idx="21">
                        <c:v>2.1871822336777447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F462-42A9-8611-D086E6F2037F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All'!$D$108</c15:sqref>
                        </c15:formulaRef>
                      </c:ext>
                    </c:extLst>
                    <c:strCache>
                      <c:ptCount val="1"/>
                      <c:pt idx="0">
                        <c:v>METHYL ARACHIDATE (C20:0)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4228648267063672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All'!$EI$26:$EZ$26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40.1</c:v>
                      </c:pt>
                      <c:pt idx="13">
                        <c:v>40.1</c:v>
                      </c:pt>
                      <c:pt idx="14">
                        <c:v>80.2</c:v>
                      </c:pt>
                      <c:pt idx="15">
                        <c:v>80.2</c:v>
                      </c:pt>
                      <c:pt idx="16">
                        <c:v>120.3</c:v>
                      </c:pt>
                      <c:pt idx="17">
                        <c:v>120.3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All'!$EI$108:$EZ$108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4.6604700834407077E-2</c:v>
                      </c:pt>
                      <c:pt idx="2">
                        <c:v>4.5600449542096161E-2</c:v>
                      </c:pt>
                      <c:pt idx="4">
                        <c:v>0.15448029420848103</c:v>
                      </c:pt>
                      <c:pt idx="5">
                        <c:v>0.1371946610260362</c:v>
                      </c:pt>
                      <c:pt idx="6">
                        <c:v>0.26940737365701189</c:v>
                      </c:pt>
                      <c:pt idx="8">
                        <c:v>0.28476803424410668</c:v>
                      </c:pt>
                      <c:pt idx="10">
                        <c:v>0.36490631989342587</c:v>
                      </c:pt>
                      <c:pt idx="11">
                        <c:v>0.40361851795869846</c:v>
                      </c:pt>
                      <c:pt idx="12">
                        <c:v>0.57679533355271162</c:v>
                      </c:pt>
                      <c:pt idx="13">
                        <c:v>0.88201395347006983</c:v>
                      </c:pt>
                      <c:pt idx="14">
                        <c:v>1.9324149526674548</c:v>
                      </c:pt>
                      <c:pt idx="15">
                        <c:v>1.7167240253281766</c:v>
                      </c:pt>
                      <c:pt idx="16">
                        <c:v>2.7891551225072142</c:v>
                      </c:pt>
                      <c:pt idx="17">
                        <c:v>2.6947023832937793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F462-42A9-8611-D086E6F2037F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All'!$D$109</c15:sqref>
                        </c15:formulaRef>
                      </c:ext>
                    </c:extLst>
                    <c:strCache>
                      <c:ptCount val="1"/>
                      <c:pt idx="0">
                        <c:v>Methyl gamma-linolenate (C18:3)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7063813812311242"/>
                        <c:y val="-1.3024860110736488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All'!$EK$27:$FB$27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40</c:v>
                      </c:pt>
                      <c:pt idx="13">
                        <c:v>40</c:v>
                      </c:pt>
                      <c:pt idx="14">
                        <c:v>60</c:v>
                      </c:pt>
                      <c:pt idx="15">
                        <c:v>60</c:v>
                      </c:pt>
                      <c:pt idx="16">
                        <c:v>80</c:v>
                      </c:pt>
                      <c:pt idx="17">
                        <c:v>80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All'!$EK$109:$FB$109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2.6434687379698615E-2</c:v>
                      </c:pt>
                      <c:pt idx="2">
                        <c:v>6.5370820536237023E-2</c:v>
                      </c:pt>
                      <c:pt idx="3">
                        <c:v>5.4004197172536295E-2</c:v>
                      </c:pt>
                      <c:pt idx="4">
                        <c:v>0.10715859004837236</c:v>
                      </c:pt>
                      <c:pt idx="6">
                        <c:v>0.16621057128856814</c:v>
                      </c:pt>
                      <c:pt idx="8">
                        <c:v>0.16633915149271841</c:v>
                      </c:pt>
                      <c:pt idx="9">
                        <c:v>0.16921518230502891</c:v>
                      </c:pt>
                      <c:pt idx="10">
                        <c:v>0.38495755931103187</c:v>
                      </c:pt>
                      <c:pt idx="11">
                        <c:v>0.43395646066126176</c:v>
                      </c:pt>
                      <c:pt idx="12">
                        <c:v>0.85110059070571054</c:v>
                      </c:pt>
                      <c:pt idx="13">
                        <c:v>0.90094267713264198</c:v>
                      </c:pt>
                      <c:pt idx="14">
                        <c:v>1.2654069140348128</c:v>
                      </c:pt>
                      <c:pt idx="15">
                        <c:v>1.3023337601962695</c:v>
                      </c:pt>
                      <c:pt idx="16">
                        <c:v>1.8790834810006667</c:v>
                      </c:pt>
                      <c:pt idx="17">
                        <c:v>1.7914625588614117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F462-42A9-8611-D086E6F2037F}"/>
                  </c:ext>
                </c:extLst>
              </c15:ser>
            </c15:filteredScatterSeries>
            <c15:filteredScatter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All'!$D$110</c15:sqref>
                        </c15:formulaRef>
                      </c:ext>
                    </c:extLst>
                    <c:strCache>
                      <c:ptCount val="1"/>
                      <c:pt idx="0">
                        <c:v>METHYL CIS-11 EICOSENOATE (C20:1)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5031735498153971"/>
                        <c:y val="-8.8415469539073532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All'!$EK$28:$EX$28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2.0100000000000002</c:v>
                      </c:pt>
                      <c:pt idx="1">
                        <c:v>2.0100000000000002</c:v>
                      </c:pt>
                      <c:pt idx="2">
                        <c:v>4.0200000000000005</c:v>
                      </c:pt>
                      <c:pt idx="3">
                        <c:v>4.0200000000000005</c:v>
                      </c:pt>
                      <c:pt idx="4">
                        <c:v>6.03</c:v>
                      </c:pt>
                      <c:pt idx="5">
                        <c:v>6.03</c:v>
                      </c:pt>
                      <c:pt idx="6">
                        <c:v>8.0400000000000009</c:v>
                      </c:pt>
                      <c:pt idx="7">
                        <c:v>8.0400000000000009</c:v>
                      </c:pt>
                      <c:pt idx="8">
                        <c:v>10.050000000000001</c:v>
                      </c:pt>
                      <c:pt idx="9">
                        <c:v>10.050000000000001</c:v>
                      </c:pt>
                      <c:pt idx="10">
                        <c:v>20.100000000000001</c:v>
                      </c:pt>
                      <c:pt idx="11">
                        <c:v>20.100000000000001</c:v>
                      </c:pt>
                      <c:pt idx="12">
                        <c:v>40.200000000000003</c:v>
                      </c:pt>
                      <c:pt idx="13">
                        <c:v>40.200000000000003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All'!$EK$110:$EX$110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2">
                        <c:v>9.0375130970899359E-2</c:v>
                      </c:pt>
                      <c:pt idx="3">
                        <c:v>4.8340878076200459E-2</c:v>
                      </c:pt>
                      <c:pt idx="4">
                        <c:v>9.4928338554589473E-2</c:v>
                      </c:pt>
                      <c:pt idx="6">
                        <c:v>0.15230244641258964</c:v>
                      </c:pt>
                      <c:pt idx="8">
                        <c:v>0.13212858382496984</c:v>
                      </c:pt>
                      <c:pt idx="9">
                        <c:v>0.16080063999721159</c:v>
                      </c:pt>
                      <c:pt idx="10">
                        <c:v>0.37161725395444445</c:v>
                      </c:pt>
                      <c:pt idx="11">
                        <c:v>0.27293573769889728</c:v>
                      </c:pt>
                      <c:pt idx="12">
                        <c:v>0.74600118400956117</c:v>
                      </c:pt>
                      <c:pt idx="13">
                        <c:v>0.74475155044422892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F462-42A9-8611-D086E6F2037F}"/>
                  </c:ext>
                </c:extLst>
              </c15:ser>
            </c15:filteredScatterSeries>
            <c15:filteredScatterSeries>
              <c15:ser>
                <c:idx val="22"/>
                <c:order val="2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All'!$D$111</c15:sqref>
                        </c15:formulaRef>
                      </c:ext>
                    </c:extLst>
                    <c:strCache>
                      <c:ptCount val="1"/>
                      <c:pt idx="0">
                        <c:v>METHYL LINOLENATE (C18:3)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29234571063984793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trendline>
                  <c:spPr>
                    <a:ln w="19050" cap="rnd">
                      <a:solidFill>
                        <a:schemeClr val="accent5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All'!$EI$29:$EZ$29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All'!$EI$111:$EZ$111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3.0319674890435924E-2</c:v>
                      </c:pt>
                      <c:pt idx="2">
                        <c:v>3.1464240695882273E-2</c:v>
                      </c:pt>
                      <c:pt idx="4">
                        <c:v>8.1774155960052219E-2</c:v>
                      </c:pt>
                      <c:pt idx="5">
                        <c:v>0.16044880841459166</c:v>
                      </c:pt>
                      <c:pt idx="6">
                        <c:v>0.13321261883571103</c:v>
                      </c:pt>
                      <c:pt idx="8">
                        <c:v>0.18992753094969081</c:v>
                      </c:pt>
                      <c:pt idx="10">
                        <c:v>0.18227681681440497</c:v>
                      </c:pt>
                      <c:pt idx="11">
                        <c:v>0.15930789409212462</c:v>
                      </c:pt>
                      <c:pt idx="12">
                        <c:v>0.37645454586434307</c:v>
                      </c:pt>
                      <c:pt idx="13">
                        <c:v>0.40346160959402722</c:v>
                      </c:pt>
                      <c:pt idx="14">
                        <c:v>0.79208383826949025</c:v>
                      </c:pt>
                      <c:pt idx="15">
                        <c:v>0.9001297391310471</c:v>
                      </c:pt>
                      <c:pt idx="16">
                        <c:v>1.2873188206757358</c:v>
                      </c:pt>
                      <c:pt idx="17">
                        <c:v>1.2215016542759864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F462-42A9-8611-D086E6F2037F}"/>
                  </c:ext>
                </c:extLst>
              </c15:ser>
            </c15:filteredScatterSeries>
            <c15:filteredScatter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All'!$D$112</c15:sqref>
                        </c15:formulaRef>
                      </c:ext>
                    </c:extLst>
                    <c:strCache>
                      <c:ptCount val="1"/>
                      <c:pt idx="0">
                        <c:v>METHYL HENEICOSANOATE (C21:0)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8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8503126373301183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All'!$EK$30:$EX$30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2.0100000000000002</c:v>
                      </c:pt>
                      <c:pt idx="1">
                        <c:v>2.0100000000000002</c:v>
                      </c:pt>
                      <c:pt idx="2">
                        <c:v>4.0200000000000005</c:v>
                      </c:pt>
                      <c:pt idx="3">
                        <c:v>4.0200000000000005</c:v>
                      </c:pt>
                      <c:pt idx="4">
                        <c:v>6.03</c:v>
                      </c:pt>
                      <c:pt idx="5">
                        <c:v>6.03</c:v>
                      </c:pt>
                      <c:pt idx="6">
                        <c:v>8.0400000000000009</c:v>
                      </c:pt>
                      <c:pt idx="7">
                        <c:v>8.0400000000000009</c:v>
                      </c:pt>
                      <c:pt idx="8">
                        <c:v>10.050000000000001</c:v>
                      </c:pt>
                      <c:pt idx="9">
                        <c:v>10.050000000000001</c:v>
                      </c:pt>
                      <c:pt idx="10">
                        <c:v>20.100000000000001</c:v>
                      </c:pt>
                      <c:pt idx="11">
                        <c:v>20.100000000000001</c:v>
                      </c:pt>
                      <c:pt idx="12">
                        <c:v>40.200000000000003</c:v>
                      </c:pt>
                      <c:pt idx="13">
                        <c:v>40.200000000000003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All'!$EK$112:$EX$112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3.4055222707249609E-2</c:v>
                      </c:pt>
                      <c:pt idx="2">
                        <c:v>3.8903804361212532E-2</c:v>
                      </c:pt>
                      <c:pt idx="3">
                        <c:v>5.6411410821405716E-2</c:v>
                      </c:pt>
                      <c:pt idx="4">
                        <c:v>8.0068179296440653E-2</c:v>
                      </c:pt>
                      <c:pt idx="6">
                        <c:v>0.12800536987765912</c:v>
                      </c:pt>
                      <c:pt idx="8">
                        <c:v>0.13010980415436485</c:v>
                      </c:pt>
                      <c:pt idx="9">
                        <c:v>0.18007060212221948</c:v>
                      </c:pt>
                      <c:pt idx="10">
                        <c:v>0.40902681674547758</c:v>
                      </c:pt>
                      <c:pt idx="11">
                        <c:v>0.36640122981514733</c:v>
                      </c:pt>
                      <c:pt idx="12">
                        <c:v>0.90512659437651133</c:v>
                      </c:pt>
                      <c:pt idx="13">
                        <c:v>0.84729757086801993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F462-42A9-8611-D086E6F2037F}"/>
                  </c:ext>
                </c:extLst>
              </c15:ser>
            </c15:filteredScatterSeries>
            <c15:filteredScatterSeries>
              <c15:ser>
                <c:idx val="24"/>
                <c:order val="2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All'!$D$113</c15:sqref>
                        </c15:formulaRef>
                      </c:ext>
                    </c:extLst>
                    <c:strCache>
                      <c:ptCount val="1"/>
                      <c:pt idx="0">
                        <c:v>Methyl cis-11,14-eicosadienoate (C20:2)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5031735498153971"/>
                        <c:y val="-2.052338621185959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All'!$EM$31:$EZ$31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4.0200000000000005</c:v>
                      </c:pt>
                      <c:pt idx="1">
                        <c:v>4.0200000000000005</c:v>
                      </c:pt>
                      <c:pt idx="2">
                        <c:v>6.03</c:v>
                      </c:pt>
                      <c:pt idx="3">
                        <c:v>6.03</c:v>
                      </c:pt>
                      <c:pt idx="4">
                        <c:v>8.0400000000000009</c:v>
                      </c:pt>
                      <c:pt idx="5">
                        <c:v>8.0400000000000009</c:v>
                      </c:pt>
                      <c:pt idx="6">
                        <c:v>10.050000000000001</c:v>
                      </c:pt>
                      <c:pt idx="7">
                        <c:v>10.050000000000001</c:v>
                      </c:pt>
                      <c:pt idx="8">
                        <c:v>20.100000000000001</c:v>
                      </c:pt>
                      <c:pt idx="9">
                        <c:v>20.100000000000001</c:v>
                      </c:pt>
                      <c:pt idx="10">
                        <c:v>40.200000000000003</c:v>
                      </c:pt>
                      <c:pt idx="11">
                        <c:v>40.200000000000003</c:v>
                      </c:pt>
                      <c:pt idx="12">
                        <c:v>60.3</c:v>
                      </c:pt>
                      <c:pt idx="13">
                        <c:v>60.3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All'!$EM$113:$EZ$113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6.4652256867801336E-2</c:v>
                      </c:pt>
                      <c:pt idx="1">
                        <c:v>5.4520751761420509E-2</c:v>
                      </c:pt>
                      <c:pt idx="2">
                        <c:v>0.1040763570347672</c:v>
                      </c:pt>
                      <c:pt idx="4">
                        <c:v>0.15140139228049715</c:v>
                      </c:pt>
                      <c:pt idx="6">
                        <c:v>0.14588291165209072</c:v>
                      </c:pt>
                      <c:pt idx="7">
                        <c:v>0.15936889089381429</c:v>
                      </c:pt>
                      <c:pt idx="8">
                        <c:v>0.36135034867629229</c:v>
                      </c:pt>
                      <c:pt idx="9">
                        <c:v>0.34554513366500916</c:v>
                      </c:pt>
                      <c:pt idx="10">
                        <c:v>0.87748238368219555</c:v>
                      </c:pt>
                      <c:pt idx="11">
                        <c:v>0.84296460075731039</c:v>
                      </c:pt>
                      <c:pt idx="12">
                        <c:v>1.1005064289545696</c:v>
                      </c:pt>
                      <c:pt idx="13">
                        <c:v>1.1823948904652224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2-F462-42A9-8611-D086E6F2037F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All'!$D$114</c15:sqref>
                        </c15:formulaRef>
                      </c:ext>
                    </c:extLst>
                    <c:strCache>
                      <c:ptCount val="1"/>
                      <c:pt idx="0">
                        <c:v>METHYL BEHENATE (C22:0)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All'!$EI$32:$EZ$32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2.0049999999999999</c:v>
                      </c:pt>
                      <c:pt idx="1">
                        <c:v>2.0049999999999999</c:v>
                      </c:pt>
                      <c:pt idx="2">
                        <c:v>4.01</c:v>
                      </c:pt>
                      <c:pt idx="3">
                        <c:v>4.01</c:v>
                      </c:pt>
                      <c:pt idx="4">
                        <c:v>8.02</c:v>
                      </c:pt>
                      <c:pt idx="5">
                        <c:v>8.02</c:v>
                      </c:pt>
                      <c:pt idx="6">
                        <c:v>12.03</c:v>
                      </c:pt>
                      <c:pt idx="7">
                        <c:v>12.03</c:v>
                      </c:pt>
                      <c:pt idx="8">
                        <c:v>16.04</c:v>
                      </c:pt>
                      <c:pt idx="9">
                        <c:v>16.04</c:v>
                      </c:pt>
                      <c:pt idx="10">
                        <c:v>20.05</c:v>
                      </c:pt>
                      <c:pt idx="11">
                        <c:v>20.05</c:v>
                      </c:pt>
                      <c:pt idx="12">
                        <c:v>40.1</c:v>
                      </c:pt>
                      <c:pt idx="13">
                        <c:v>40.1</c:v>
                      </c:pt>
                      <c:pt idx="14">
                        <c:v>80.2</c:v>
                      </c:pt>
                      <c:pt idx="15">
                        <c:v>80.2</c:v>
                      </c:pt>
                      <c:pt idx="16">
                        <c:v>120.3</c:v>
                      </c:pt>
                      <c:pt idx="17">
                        <c:v>120.3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All'!$EI$114:$EZ$114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2">
                        <c:v>8.341498192612852E-2</c:v>
                      </c:pt>
                      <c:pt idx="4">
                        <c:v>0.21963701403401739</c:v>
                      </c:pt>
                      <c:pt idx="5">
                        <c:v>0.12176289238601466</c:v>
                      </c:pt>
                      <c:pt idx="6">
                        <c:v>0.22138865740139616</c:v>
                      </c:pt>
                      <c:pt idx="8">
                        <c:v>0.26330927822526756</c:v>
                      </c:pt>
                      <c:pt idx="10">
                        <c:v>0.44237857203966147</c:v>
                      </c:pt>
                      <c:pt idx="11">
                        <c:v>0.2955311799228022</c:v>
                      </c:pt>
                      <c:pt idx="12">
                        <c:v>0.72740275605281313</c:v>
                      </c:pt>
                      <c:pt idx="13">
                        <c:v>0.92662885579709098</c:v>
                      </c:pt>
                      <c:pt idx="14">
                        <c:v>1.7223302718582454</c:v>
                      </c:pt>
                      <c:pt idx="15">
                        <c:v>1.6440729285308144</c:v>
                      </c:pt>
                      <c:pt idx="16">
                        <c:v>2.4827131264652116</c:v>
                      </c:pt>
                      <c:pt idx="17">
                        <c:v>2.4853271328942328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4-F462-42A9-8611-D086E6F2037F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All'!$D$115</c15:sqref>
                        </c15:formulaRef>
                      </c:ext>
                    </c:extLst>
                    <c:strCache>
                      <c:ptCount val="1"/>
                      <c:pt idx="0">
                        <c:v>Methyl cis-8, 11, 14-eicosatrienoate (C20:3)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415551323329814"/>
                        <c:y val="2.6165953670270463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All'!$EK$33:$EU$33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2.0100000000000002</c:v>
                      </c:pt>
                      <c:pt idx="1">
                        <c:v>2.0100000000000002</c:v>
                      </c:pt>
                      <c:pt idx="2">
                        <c:v>4.0200000000000005</c:v>
                      </c:pt>
                      <c:pt idx="3">
                        <c:v>4.0200000000000005</c:v>
                      </c:pt>
                      <c:pt idx="4">
                        <c:v>6.03</c:v>
                      </c:pt>
                      <c:pt idx="5">
                        <c:v>6.03</c:v>
                      </c:pt>
                      <c:pt idx="6">
                        <c:v>8.0400000000000009</c:v>
                      </c:pt>
                      <c:pt idx="7">
                        <c:v>8.0400000000000009</c:v>
                      </c:pt>
                      <c:pt idx="8">
                        <c:v>10.050000000000001</c:v>
                      </c:pt>
                      <c:pt idx="9">
                        <c:v>10.050000000000001</c:v>
                      </c:pt>
                      <c:pt idx="10">
                        <c:v>20.100000000000001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All'!$EK$115:$EU$115</c15:sqref>
                        </c15:formulaRef>
                      </c:ext>
                    </c:extLst>
                    <c:numCache>
                      <c:formatCode>General</c:formatCode>
                      <c:ptCount val="11"/>
                      <c:pt idx="0">
                        <c:v>2.9204948854394966E-2</c:v>
                      </c:pt>
                      <c:pt idx="2">
                        <c:v>6.1609374200674888E-2</c:v>
                      </c:pt>
                      <c:pt idx="3">
                        <c:v>4.6099100425111908E-2</c:v>
                      </c:pt>
                      <c:pt idx="4">
                        <c:v>8.5594762847949313E-2</c:v>
                      </c:pt>
                      <c:pt idx="6">
                        <c:v>0.13087102574382525</c:v>
                      </c:pt>
                      <c:pt idx="8">
                        <c:v>0.13641145217696471</c:v>
                      </c:pt>
                      <c:pt idx="9">
                        <c:v>0.13733765047693131</c:v>
                      </c:pt>
                      <c:pt idx="10">
                        <c:v>0.31163997313366903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6-F462-42A9-8611-D086E6F2037F}"/>
                  </c:ext>
                </c:extLst>
              </c15:ser>
            </c15:filteredScatterSeries>
            <c15:filteredScatter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All'!$D$116</c15:sqref>
                        </c15:formulaRef>
                      </c:ext>
                    </c:extLst>
                    <c:strCache>
                      <c:ptCount val="1"/>
                      <c:pt idx="0">
                        <c:v>Methyl cis-13-docosenoate (C22:1)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2866190536505613"/>
                        <c:y val="-7.067497225293573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All'!$EK$34:$EZ$34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40</c:v>
                      </c:pt>
                      <c:pt idx="13">
                        <c:v>40</c:v>
                      </c:pt>
                      <c:pt idx="14">
                        <c:v>60</c:v>
                      </c:pt>
                      <c:pt idx="15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All'!$EK$116:$EZ$116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1.771253302424998E-2</c:v>
                      </c:pt>
                      <c:pt idx="2">
                        <c:v>7.5617339504991582E-2</c:v>
                      </c:pt>
                      <c:pt idx="3">
                        <c:v>4.9323370765114852E-2</c:v>
                      </c:pt>
                      <c:pt idx="4">
                        <c:v>9.6057735210309997E-2</c:v>
                      </c:pt>
                      <c:pt idx="6">
                        <c:v>0.14614389328279331</c:v>
                      </c:pt>
                      <c:pt idx="8">
                        <c:v>0.1438863931194751</c:v>
                      </c:pt>
                      <c:pt idx="9">
                        <c:v>0.14141639265585101</c:v>
                      </c:pt>
                      <c:pt idx="10">
                        <c:v>0.34619881986485695</c:v>
                      </c:pt>
                      <c:pt idx="11">
                        <c:v>0.33090271265007065</c:v>
                      </c:pt>
                      <c:pt idx="12">
                        <c:v>0.60428980768195795</c:v>
                      </c:pt>
                      <c:pt idx="13">
                        <c:v>0.74506102316116352</c:v>
                      </c:pt>
                      <c:pt idx="14">
                        <c:v>1.0051335165392219</c:v>
                      </c:pt>
                      <c:pt idx="15">
                        <c:v>1.1935711236693314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8-F462-42A9-8611-D086E6F2037F}"/>
                  </c:ext>
                </c:extLst>
              </c15:ser>
            </c15:filteredScatterSeries>
            <c15:filteredScatterSeries>
              <c15:ser>
                <c:idx val="28"/>
                <c:order val="2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All'!$D$117</c15:sqref>
                        </c15:formulaRef>
                      </c:ext>
                    </c:extLst>
                    <c:strCache>
                      <c:ptCount val="1"/>
                      <c:pt idx="0">
                        <c:v>Methyl cis-11, 14, 17-eicosatrienoate (C20:3)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860468740126884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All'!$EI$35:$EZ$35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All'!$EI$117:$EZ$117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2">
                        <c:v>4.0439795223012998E-2</c:v>
                      </c:pt>
                      <c:pt idx="4">
                        <c:v>6.627316977049541E-2</c:v>
                      </c:pt>
                      <c:pt idx="5">
                        <c:v>4.9828336842077221E-2</c:v>
                      </c:pt>
                      <c:pt idx="6">
                        <c:v>9.4603967525124594E-2</c:v>
                      </c:pt>
                      <c:pt idx="8">
                        <c:v>0.14952740216981936</c:v>
                      </c:pt>
                      <c:pt idx="10">
                        <c:v>0.15277557106366335</c:v>
                      </c:pt>
                      <c:pt idx="11">
                        <c:v>0.13813295492973135</c:v>
                      </c:pt>
                      <c:pt idx="12">
                        <c:v>0.29461681670039985</c:v>
                      </c:pt>
                      <c:pt idx="13">
                        <c:v>0.31545886559521297</c:v>
                      </c:pt>
                      <c:pt idx="14">
                        <c:v>0.74827594846032364</c:v>
                      </c:pt>
                      <c:pt idx="15">
                        <c:v>0.7438072889802716</c:v>
                      </c:pt>
                      <c:pt idx="16">
                        <c:v>1.0207444268920518</c:v>
                      </c:pt>
                      <c:pt idx="17">
                        <c:v>1.1093946267717361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A-F462-42A9-8611-D086E6F2037F}"/>
                  </c:ext>
                </c:extLst>
              </c15:ser>
            </c15:filteredScatterSeries>
            <c15:filteredScatter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All'!$D$118</c15:sqref>
                        </c15:formulaRef>
                      </c:ext>
                    </c:extLst>
                    <c:strCache>
                      <c:ptCount val="1"/>
                      <c:pt idx="0">
                        <c:v>METHYL TRICOSANOATE (C23:0)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5044887738480851"/>
                        <c:y val="-1.392745270410614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All'!$EI$37:$EZ$37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6</c:v>
                      </c:pt>
                      <c:pt idx="7">
                        <c:v>6</c:v>
                      </c:pt>
                      <c:pt idx="8">
                        <c:v>8</c:v>
                      </c:pt>
                      <c:pt idx="9">
                        <c:v>8</c:v>
                      </c:pt>
                      <c:pt idx="10">
                        <c:v>10</c:v>
                      </c:pt>
                      <c:pt idx="11">
                        <c:v>10</c:v>
                      </c:pt>
                      <c:pt idx="12">
                        <c:v>20</c:v>
                      </c:pt>
                      <c:pt idx="13">
                        <c:v>20</c:v>
                      </c:pt>
                      <c:pt idx="14">
                        <c:v>40</c:v>
                      </c:pt>
                      <c:pt idx="15">
                        <c:v>40</c:v>
                      </c:pt>
                      <c:pt idx="16">
                        <c:v>60</c:v>
                      </c:pt>
                      <c:pt idx="17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All'!$EI$118:$EZ$118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0</c:v>
                      </c:pt>
                      <c:pt idx="2">
                        <c:v>3.1537434895380939E-2</c:v>
                      </c:pt>
                      <c:pt idx="4">
                        <c:v>5.0010989240018268E-2</c:v>
                      </c:pt>
                      <c:pt idx="5">
                        <c:v>4.3134972197561482E-2</c:v>
                      </c:pt>
                      <c:pt idx="6">
                        <c:v>9.0411696243292441E-2</c:v>
                      </c:pt>
                      <c:pt idx="8">
                        <c:v>0.1711071424232484</c:v>
                      </c:pt>
                      <c:pt idx="10">
                        <c:v>0.14463061351696299</c:v>
                      </c:pt>
                      <c:pt idx="11">
                        <c:v>0.13942829909748194</c:v>
                      </c:pt>
                      <c:pt idx="12">
                        <c:v>0.31311401511907283</c:v>
                      </c:pt>
                      <c:pt idx="13">
                        <c:v>0.28092573233419599</c:v>
                      </c:pt>
                      <c:pt idx="14">
                        <c:v>0.71447321781507556</c:v>
                      </c:pt>
                      <c:pt idx="15">
                        <c:v>0.63621323691210308</c:v>
                      </c:pt>
                      <c:pt idx="16">
                        <c:v>1.0978829492128444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C-F462-42A9-8611-D086E6F2037F}"/>
                  </c:ext>
                </c:extLst>
              </c15:ser>
            </c15:filteredScatterSeries>
            <c15:filteredScatterSeries>
              <c15:ser>
                <c:idx val="30"/>
                <c:order val="3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All'!$D$119</c15:sqref>
                        </c15:formulaRef>
                      </c:ext>
                    </c:extLst>
                    <c:strCache>
                      <c:ptCount val="1"/>
                      <c:pt idx="0">
                        <c:v>Methyl arachidonate (C20:4)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2944160448182602"/>
                        <c:y val="-4.7962033204161745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All'!$EI$36:$EX$36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1.0050000000000001</c:v>
                      </c:pt>
                      <c:pt idx="1">
                        <c:v>1.0050000000000001</c:v>
                      </c:pt>
                      <c:pt idx="2">
                        <c:v>2.0100000000000002</c:v>
                      </c:pt>
                      <c:pt idx="3">
                        <c:v>2.0100000000000002</c:v>
                      </c:pt>
                      <c:pt idx="4">
                        <c:v>4.0200000000000005</c:v>
                      </c:pt>
                      <c:pt idx="5">
                        <c:v>4.0200000000000005</c:v>
                      </c:pt>
                      <c:pt idx="6">
                        <c:v>6.03</c:v>
                      </c:pt>
                      <c:pt idx="7">
                        <c:v>6.03</c:v>
                      </c:pt>
                      <c:pt idx="8">
                        <c:v>8.0400000000000009</c:v>
                      </c:pt>
                      <c:pt idx="9">
                        <c:v>8.0400000000000009</c:v>
                      </c:pt>
                      <c:pt idx="10">
                        <c:v>10.050000000000001</c:v>
                      </c:pt>
                      <c:pt idx="11">
                        <c:v>10.050000000000001</c:v>
                      </c:pt>
                      <c:pt idx="12">
                        <c:v>20.100000000000001</c:v>
                      </c:pt>
                      <c:pt idx="13">
                        <c:v>20.100000000000001</c:v>
                      </c:pt>
                      <c:pt idx="14">
                        <c:v>40.200000000000003</c:v>
                      </c:pt>
                      <c:pt idx="15">
                        <c:v>40.200000000000003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All'!$EI$119:$EX$119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0</c:v>
                      </c:pt>
                      <c:pt idx="2">
                        <c:v>4.623742437950544E-2</c:v>
                      </c:pt>
                      <c:pt idx="4">
                        <c:v>6.5214981744598693E-2</c:v>
                      </c:pt>
                      <c:pt idx="5">
                        <c:v>4.0830456740551198E-2</c:v>
                      </c:pt>
                      <c:pt idx="6">
                        <c:v>7.4164343266704277E-2</c:v>
                      </c:pt>
                      <c:pt idx="8">
                        <c:v>9.6251817294569789E-2</c:v>
                      </c:pt>
                      <c:pt idx="10">
                        <c:v>0.12716304057463418</c:v>
                      </c:pt>
                      <c:pt idx="11">
                        <c:v>0.15289351064410947</c:v>
                      </c:pt>
                      <c:pt idx="12">
                        <c:v>0.3113550818386307</c:v>
                      </c:pt>
                      <c:pt idx="13">
                        <c:v>0.31619831556248695</c:v>
                      </c:pt>
                      <c:pt idx="14">
                        <c:v>0.74971559644945596</c:v>
                      </c:pt>
                      <c:pt idx="15">
                        <c:v>0.75489866440870113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E-F462-42A9-8611-D086E6F2037F}"/>
                  </c:ext>
                </c:extLst>
              </c15:ser>
            </c15:filteredScatterSeries>
            <c15:filteredScatter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All'!$D$120</c15:sqref>
                        </c15:formulaRef>
                      </c:ext>
                    </c:extLst>
                    <c:strCache>
                      <c:ptCount val="1"/>
                      <c:pt idx="0">
                        <c:v>Methyl cis-13, 16- docosadienoate (C22:2)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All'!$EK$38:$EZ$38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40</c:v>
                      </c:pt>
                      <c:pt idx="13">
                        <c:v>40</c:v>
                      </c:pt>
                      <c:pt idx="14">
                        <c:v>60</c:v>
                      </c:pt>
                      <c:pt idx="15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All'!$EK$120:$EZ$120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2.4310202576528474E-2</c:v>
                      </c:pt>
                      <c:pt idx="2">
                        <c:v>7.8807061155120706E-2</c:v>
                      </c:pt>
                      <c:pt idx="3">
                        <c:v>4.4690363619531839E-2</c:v>
                      </c:pt>
                      <c:pt idx="4">
                        <c:v>9.7449650486674588E-2</c:v>
                      </c:pt>
                      <c:pt idx="6">
                        <c:v>0.12804434806202492</c:v>
                      </c:pt>
                      <c:pt idx="8">
                        <c:v>0.12819927472339446</c:v>
                      </c:pt>
                      <c:pt idx="9">
                        <c:v>0.16789671297619818</c:v>
                      </c:pt>
                      <c:pt idx="10">
                        <c:v>0.28326038252967239</c:v>
                      </c:pt>
                      <c:pt idx="11">
                        <c:v>0.31352940945000662</c:v>
                      </c:pt>
                      <c:pt idx="12">
                        <c:v>0.77027477187401994</c:v>
                      </c:pt>
                      <c:pt idx="14">
                        <c:v>1.037045374051311</c:v>
                      </c:pt>
                      <c:pt idx="15">
                        <c:v>1.0505685435524028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0-F462-42A9-8611-D086E6F2037F}"/>
                  </c:ext>
                </c:extLst>
              </c15:ser>
            </c15:filteredScatterSeries>
            <c15:filteredScatterSeries>
              <c15:ser>
                <c:idx val="32"/>
                <c:order val="3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All'!$D$121</c15:sqref>
                        </c15:formulaRef>
                      </c:ext>
                    </c:extLst>
                    <c:strCache>
                      <c:ptCount val="1"/>
                      <c:pt idx="0">
                        <c:v>Methyl tetracosanoate) (C24:0)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4591764467392883"/>
                        <c:y val="-5.4390540191806168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All'!$EK$39:$FD$39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4.01</c:v>
                      </c:pt>
                      <c:pt idx="1">
                        <c:v>4.01</c:v>
                      </c:pt>
                      <c:pt idx="2">
                        <c:v>8.02</c:v>
                      </c:pt>
                      <c:pt idx="3">
                        <c:v>8.02</c:v>
                      </c:pt>
                      <c:pt idx="4">
                        <c:v>12.03</c:v>
                      </c:pt>
                      <c:pt idx="5">
                        <c:v>12.03</c:v>
                      </c:pt>
                      <c:pt idx="6">
                        <c:v>16.04</c:v>
                      </c:pt>
                      <c:pt idx="7">
                        <c:v>16.04</c:v>
                      </c:pt>
                      <c:pt idx="8">
                        <c:v>20.05</c:v>
                      </c:pt>
                      <c:pt idx="9">
                        <c:v>20.05</c:v>
                      </c:pt>
                      <c:pt idx="10">
                        <c:v>40.1</c:v>
                      </c:pt>
                      <c:pt idx="11">
                        <c:v>40.1</c:v>
                      </c:pt>
                      <c:pt idx="12">
                        <c:v>80.2</c:v>
                      </c:pt>
                      <c:pt idx="13">
                        <c:v>80.2</c:v>
                      </c:pt>
                      <c:pt idx="14">
                        <c:v>120.3</c:v>
                      </c:pt>
                      <c:pt idx="15">
                        <c:v>120.3</c:v>
                      </c:pt>
                      <c:pt idx="16">
                        <c:v>160.4</c:v>
                      </c:pt>
                      <c:pt idx="17">
                        <c:v>160.4</c:v>
                      </c:pt>
                      <c:pt idx="18">
                        <c:v>200.5</c:v>
                      </c:pt>
                      <c:pt idx="19">
                        <c:v>200.5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All'!$EK$121:$FD$121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3.3430292484947707E-2</c:v>
                      </c:pt>
                      <c:pt idx="2">
                        <c:v>1.460811043807279E-2</c:v>
                      </c:pt>
                      <c:pt idx="3">
                        <c:v>4.8341277680059837E-2</c:v>
                      </c:pt>
                      <c:pt idx="4">
                        <c:v>6.4044156009716968E-2</c:v>
                      </c:pt>
                      <c:pt idx="6">
                        <c:v>0.10939252752770995</c:v>
                      </c:pt>
                      <c:pt idx="8">
                        <c:v>6.0262646508842471E-2</c:v>
                      </c:pt>
                      <c:pt idx="9">
                        <c:v>0.1243302500902384</c:v>
                      </c:pt>
                      <c:pt idx="10">
                        <c:v>0.3104900400741078</c:v>
                      </c:pt>
                      <c:pt idx="11">
                        <c:v>0.28907476609771104</c:v>
                      </c:pt>
                      <c:pt idx="12">
                        <c:v>0.70756634072380475</c:v>
                      </c:pt>
                      <c:pt idx="13">
                        <c:v>0.86036654385165023</c:v>
                      </c:pt>
                      <c:pt idx="14">
                        <c:v>1.0463485887295776</c:v>
                      </c:pt>
                      <c:pt idx="15">
                        <c:v>1.2927393965352716</c:v>
                      </c:pt>
                      <c:pt idx="16">
                        <c:v>1.8486076159596214</c:v>
                      </c:pt>
                      <c:pt idx="17">
                        <c:v>1.5943105074374837</c:v>
                      </c:pt>
                      <c:pt idx="18">
                        <c:v>1.9455058582794988</c:v>
                      </c:pt>
                      <c:pt idx="19">
                        <c:v>1.8448617287696887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2-F462-42A9-8611-D086E6F2037F}"/>
                  </c:ext>
                </c:extLst>
              </c15:ser>
            </c15:filteredScatterSeries>
            <c15:filteredScatterSeries>
              <c15:ser>
                <c:idx val="33"/>
                <c:order val="3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All'!$D$122</c15:sqref>
                        </c15:formulaRef>
                      </c:ext>
                    </c:extLst>
                    <c:strCache>
                      <c:ptCount val="1"/>
                      <c:pt idx="0">
                        <c:v>Methyl CIS-5,8,11,14,17-EICOSAPENTAENOATE (C20:5)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8516278613628063"/>
                        <c:y val="-1.0411495781816809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All'!$EK$40:$FD$40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</c:v>
                      </c:pt>
                      <c:pt idx="1">
                        <c:v>2</c:v>
                      </c:pt>
                      <c:pt idx="2">
                        <c:v>4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6</c:v>
                      </c:pt>
                      <c:pt idx="6">
                        <c:v>8</c:v>
                      </c:pt>
                      <c:pt idx="7">
                        <c:v>8</c:v>
                      </c:pt>
                      <c:pt idx="8">
                        <c:v>10</c:v>
                      </c:pt>
                      <c:pt idx="9">
                        <c:v>10</c:v>
                      </c:pt>
                      <c:pt idx="10">
                        <c:v>20</c:v>
                      </c:pt>
                      <c:pt idx="11">
                        <c:v>20</c:v>
                      </c:pt>
                      <c:pt idx="12">
                        <c:v>40</c:v>
                      </c:pt>
                      <c:pt idx="13">
                        <c:v>40</c:v>
                      </c:pt>
                      <c:pt idx="14">
                        <c:v>60</c:v>
                      </c:pt>
                      <c:pt idx="15">
                        <c:v>60</c:v>
                      </c:pt>
                      <c:pt idx="16">
                        <c:v>80</c:v>
                      </c:pt>
                      <c:pt idx="17">
                        <c:v>80</c:v>
                      </c:pt>
                      <c:pt idx="18">
                        <c:v>100</c:v>
                      </c:pt>
                      <c:pt idx="19">
                        <c:v>100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All'!$EK$122:$FD$122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6.4316854910103166E-2</c:v>
                      </c:pt>
                      <c:pt idx="2">
                        <c:v>9.6604419569183891E-2</c:v>
                      </c:pt>
                      <c:pt idx="3">
                        <c:v>7.5877713226954344E-2</c:v>
                      </c:pt>
                      <c:pt idx="4">
                        <c:v>8.2449733113938273E-2</c:v>
                      </c:pt>
                      <c:pt idx="6">
                        <c:v>0.2775029056464709</c:v>
                      </c:pt>
                      <c:pt idx="8">
                        <c:v>0.28828697487721455</c:v>
                      </c:pt>
                      <c:pt idx="9">
                        <c:v>0.2541572504250505</c:v>
                      </c:pt>
                      <c:pt idx="10">
                        <c:v>0.54969459833482837</c:v>
                      </c:pt>
                      <c:pt idx="11">
                        <c:v>0.53086244459863774</c:v>
                      </c:pt>
                      <c:pt idx="12">
                        <c:v>1.5675933984971615</c:v>
                      </c:pt>
                      <c:pt idx="13">
                        <c:v>1.7085016978750596</c:v>
                      </c:pt>
                      <c:pt idx="14">
                        <c:v>2.2900075077791042</c:v>
                      </c:pt>
                      <c:pt idx="15">
                        <c:v>2.3924091240859959</c:v>
                      </c:pt>
                      <c:pt idx="16">
                        <c:v>3.5926925310793405</c:v>
                      </c:pt>
                      <c:pt idx="17">
                        <c:v>3.0961670686470395</c:v>
                      </c:pt>
                      <c:pt idx="18">
                        <c:v>4.2265289220966897</c:v>
                      </c:pt>
                      <c:pt idx="19">
                        <c:v>3.8800030344775891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4-F462-42A9-8611-D086E6F2037F}"/>
                  </c:ext>
                </c:extLst>
              </c15:ser>
            </c15:filteredScatterSeries>
            <c15:filteredScatterSeries>
              <c15:ser>
                <c:idx val="34"/>
                <c:order val="3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All'!$D$123</c15:sqref>
                        </c15:formulaRef>
                      </c:ext>
                    </c:extLst>
                    <c:strCache>
                      <c:ptCount val="1"/>
                      <c:pt idx="0">
                        <c:v>Methyl cis-15-tetracosenoate (C24:1)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29437916136169145"/>
                        <c:y val="-1.1137849932966449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All'!$EO$41:$EZ$41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</c:v>
                      </c:pt>
                      <c:pt idx="1">
                        <c:v>6</c:v>
                      </c:pt>
                      <c:pt idx="2">
                        <c:v>8</c:v>
                      </c:pt>
                      <c:pt idx="3">
                        <c:v>8</c:v>
                      </c:pt>
                      <c:pt idx="4">
                        <c:v>10</c:v>
                      </c:pt>
                      <c:pt idx="5">
                        <c:v>10</c:v>
                      </c:pt>
                      <c:pt idx="6">
                        <c:v>20</c:v>
                      </c:pt>
                      <c:pt idx="7">
                        <c:v>20</c:v>
                      </c:pt>
                      <c:pt idx="8">
                        <c:v>40</c:v>
                      </c:pt>
                      <c:pt idx="9">
                        <c:v>40</c:v>
                      </c:pt>
                      <c:pt idx="10">
                        <c:v>60</c:v>
                      </c:pt>
                      <c:pt idx="11">
                        <c:v>60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'Fats - All'!$EO$123:$EZ$123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8.8000868766658247E-2</c:v>
                      </c:pt>
                      <c:pt idx="2">
                        <c:v>0.11871540053374802</c:v>
                      </c:pt>
                      <c:pt idx="5">
                        <c:v>0.12803798425008958</c:v>
                      </c:pt>
                      <c:pt idx="6">
                        <c:v>0.34215534689572169</c:v>
                      </c:pt>
                      <c:pt idx="7">
                        <c:v>0.3631873277622637</c:v>
                      </c:pt>
                      <c:pt idx="8">
                        <c:v>0.63986112941150275</c:v>
                      </c:pt>
                      <c:pt idx="9">
                        <c:v>0.65223399517307057</c:v>
                      </c:pt>
                      <c:pt idx="10">
                        <c:v>0.87479248650408592</c:v>
                      </c:pt>
                      <c:pt idx="11">
                        <c:v>0.82978687447461619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46-F462-42A9-8611-D086E6F2037F}"/>
                  </c:ext>
                </c:extLst>
              </c15:ser>
            </c15:filteredScatterSeries>
          </c:ext>
        </c:extLst>
      </c:scatterChart>
      <c:valAx>
        <c:axId val="1146685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686096"/>
        <c:crosses val="autoZero"/>
        <c:crossBetween val="midCat"/>
      </c:valAx>
      <c:valAx>
        <c:axId val="114668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6685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423494124610471E-2"/>
          <c:y val="0.25412262156448207"/>
          <c:w val="0.94280161313205058"/>
          <c:h val="0.71675702270831365"/>
        </c:manualLayout>
      </c:layout>
      <c:scatterChart>
        <c:scatterStyle val="lineMarker"/>
        <c:varyColors val="0"/>
        <c:ser>
          <c:idx val="4"/>
          <c:order val="19"/>
          <c:tx>
            <c:strRef>
              <c:f>'Amino acid - GC'!$A$7</c:f>
              <c:strCache>
                <c:ptCount val="1"/>
                <c:pt idx="0">
                  <c:v>Histidine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028384932165139"/>
                  <c:y val="5.12545339866343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'Amino acid - GC'!$N$7:$AE$7</c:f>
              <c:numCache>
                <c:formatCode>General</c:formatCode>
                <c:ptCount val="18"/>
                <c:pt idx="0">
                  <c:v>100</c:v>
                </c:pt>
                <c:pt idx="1">
                  <c:v>100</c:v>
                </c:pt>
                <c:pt idx="2">
                  <c:v>75.000000000000014</c:v>
                </c:pt>
                <c:pt idx="4">
                  <c:v>50</c:v>
                </c:pt>
                <c:pt idx="5">
                  <c:v>50</c:v>
                </c:pt>
                <c:pt idx="6">
                  <c:v>25</c:v>
                </c:pt>
                <c:pt idx="7">
                  <c:v>25</c:v>
                </c:pt>
                <c:pt idx="8">
                  <c:v>10.000000000000002</c:v>
                </c:pt>
                <c:pt idx="9">
                  <c:v>10.000000000000002</c:v>
                </c:pt>
                <c:pt idx="10">
                  <c:v>7.5</c:v>
                </c:pt>
                <c:pt idx="11">
                  <c:v>7.5</c:v>
                </c:pt>
                <c:pt idx="12">
                  <c:v>5</c:v>
                </c:pt>
                <c:pt idx="13">
                  <c:v>5</c:v>
                </c:pt>
                <c:pt idx="14">
                  <c:v>2.5</c:v>
                </c:pt>
                <c:pt idx="15">
                  <c:v>2.5</c:v>
                </c:pt>
                <c:pt idx="16">
                  <c:v>1</c:v>
                </c:pt>
                <c:pt idx="17">
                  <c:v>1</c:v>
                </c:pt>
              </c:numCache>
              <c:extLst xmlns:c15="http://schemas.microsoft.com/office/drawing/2012/chart"/>
            </c:numRef>
          </c:xVal>
          <c:yVal>
            <c:numRef>
              <c:f>'Amino acid - GC'!$N$158:$AE$158</c:f>
              <c:numCache>
                <c:formatCode>General</c:formatCode>
                <c:ptCount val="18"/>
                <c:pt idx="0">
                  <c:v>6.718480793793308</c:v>
                </c:pt>
                <c:pt idx="4">
                  <c:v>3.7130448929278992</c:v>
                </c:pt>
                <c:pt idx="6">
                  <c:v>2.2749056326364303</c:v>
                </c:pt>
                <c:pt idx="8">
                  <c:v>0.75084227388114022</c:v>
                </c:pt>
                <c:pt idx="10">
                  <c:v>0.34618408586190519</c:v>
                </c:pt>
                <c:pt idx="12">
                  <c:v>0.27219744649906891</c:v>
                </c:pt>
                <c:pt idx="14">
                  <c:v>0.12384539454677221</c:v>
                </c:pt>
                <c:pt idx="16">
                  <c:v>8.9655806978867297E-2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8-3E27-4584-93FF-D7EBD49AC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467520"/>
        <c:axId val="739462944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'Amino acid - GC'!$A$2</c15:sqref>
                        </c15:formulaRef>
                      </c:ext>
                    </c:extLst>
                    <c:strCache>
                      <c:ptCount val="1"/>
                      <c:pt idx="0">
                        <c:v>Glutamine</c:v>
                      </c:pt>
                    </c:strCache>
                  </c:strRef>
                </c:tx>
                <c:spPr>
                  <a:ln w="1905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3754458080665057"/>
                        <c:y val="5.5954897815362933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>
                      <c:ext uri="{02D57815-91ED-43cb-92C2-25804820EDAC}">
                        <c15:formulaRef>
                          <c15:sqref>'Amino acid - GC'!$N$2:$AI$2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105.00000000000001</c:v>
                      </c:pt>
                      <c:pt idx="1">
                        <c:v>105.00000000000001</c:v>
                      </c:pt>
                      <c:pt idx="2">
                        <c:v>78.750000000000014</c:v>
                      </c:pt>
                      <c:pt idx="4">
                        <c:v>52.500000000000007</c:v>
                      </c:pt>
                      <c:pt idx="5">
                        <c:v>52.500000000000007</c:v>
                      </c:pt>
                      <c:pt idx="6">
                        <c:v>26.250000000000004</c:v>
                      </c:pt>
                      <c:pt idx="7">
                        <c:v>26.250000000000004</c:v>
                      </c:pt>
                      <c:pt idx="8">
                        <c:v>10.500000000000002</c:v>
                      </c:pt>
                      <c:pt idx="9">
                        <c:v>10.500000000000002</c:v>
                      </c:pt>
                      <c:pt idx="10">
                        <c:v>7.875</c:v>
                      </c:pt>
                      <c:pt idx="11">
                        <c:v>7.875</c:v>
                      </c:pt>
                      <c:pt idx="12">
                        <c:v>5.25</c:v>
                      </c:pt>
                      <c:pt idx="13">
                        <c:v>5.25</c:v>
                      </c:pt>
                      <c:pt idx="14">
                        <c:v>2.625</c:v>
                      </c:pt>
                      <c:pt idx="15">
                        <c:v>2.625</c:v>
                      </c:pt>
                      <c:pt idx="16">
                        <c:v>1.05</c:v>
                      </c:pt>
                      <c:pt idx="17">
                        <c:v>1.05</c:v>
                      </c:pt>
                      <c:pt idx="18">
                        <c:v>0.52500000000000002</c:v>
                      </c:pt>
                      <c:pt idx="19">
                        <c:v>0.52500000000000002</c:v>
                      </c:pt>
                      <c:pt idx="20">
                        <c:v>0.26250000000000001</c:v>
                      </c:pt>
                      <c:pt idx="21">
                        <c:v>0.26250000000000001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'Amino acid - GC'!$N$153:$AI$153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0.89860922102218421</c:v>
                      </c:pt>
                      <c:pt idx="4">
                        <c:v>0.27268716988481312</c:v>
                      </c:pt>
                      <c:pt idx="6">
                        <c:v>1.1263616925792553E-2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16-3E27-4584-93FF-D7EBD49ACC64}"/>
                  </c:ext>
                </c:extLst>
              </c15:ser>
            </c15:filteredScatterSeries>
            <c15:filteredScatterSeries>
              <c15:ser>
                <c:idx val="8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GC'!$A$3</c15:sqref>
                        </c15:formulaRef>
                      </c:ext>
                    </c:extLst>
                    <c:strCache>
                      <c:ptCount val="1"/>
                      <c:pt idx="0">
                        <c:v>Isoleucin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8843498814941144"/>
                        <c:y val="-4.2283298097251583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GC'!$N$3:$AI$3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98.000000000000014</c:v>
                      </c:pt>
                      <c:pt idx="1">
                        <c:v>98.000000000000014</c:v>
                      </c:pt>
                      <c:pt idx="2">
                        <c:v>73.500000000000014</c:v>
                      </c:pt>
                      <c:pt idx="4">
                        <c:v>49</c:v>
                      </c:pt>
                      <c:pt idx="5">
                        <c:v>49</c:v>
                      </c:pt>
                      <c:pt idx="6">
                        <c:v>24.5</c:v>
                      </c:pt>
                      <c:pt idx="7">
                        <c:v>24.5</c:v>
                      </c:pt>
                      <c:pt idx="8">
                        <c:v>9.8000000000000007</c:v>
                      </c:pt>
                      <c:pt idx="9">
                        <c:v>9.8000000000000007</c:v>
                      </c:pt>
                      <c:pt idx="10">
                        <c:v>7.35</c:v>
                      </c:pt>
                      <c:pt idx="11">
                        <c:v>7.35</c:v>
                      </c:pt>
                      <c:pt idx="12">
                        <c:v>4.8999999999999995</c:v>
                      </c:pt>
                      <c:pt idx="13">
                        <c:v>4.8999999999999995</c:v>
                      </c:pt>
                      <c:pt idx="14">
                        <c:v>2.4499999999999997</c:v>
                      </c:pt>
                      <c:pt idx="15">
                        <c:v>2.4499999999999997</c:v>
                      </c:pt>
                      <c:pt idx="16">
                        <c:v>0.98</c:v>
                      </c:pt>
                      <c:pt idx="17">
                        <c:v>0.98</c:v>
                      </c:pt>
                      <c:pt idx="18">
                        <c:v>0.49</c:v>
                      </c:pt>
                      <c:pt idx="19">
                        <c:v>0.49</c:v>
                      </c:pt>
                      <c:pt idx="20">
                        <c:v>0.245</c:v>
                      </c:pt>
                      <c:pt idx="21">
                        <c:v>0.245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GC'!$N$154:$AI$154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18.699795288661523</c:v>
                      </c:pt>
                      <c:pt idx="4">
                        <c:v>9.7297586926802015</c:v>
                      </c:pt>
                      <c:pt idx="5">
                        <c:v>9.7626261204676457</c:v>
                      </c:pt>
                      <c:pt idx="6">
                        <c:v>5.2595274364108571</c:v>
                      </c:pt>
                      <c:pt idx="7">
                        <c:v>5.3759892181633058</c:v>
                      </c:pt>
                      <c:pt idx="8">
                        <c:v>2.4452584971225968</c:v>
                      </c:pt>
                      <c:pt idx="10">
                        <c:v>1.7415081358430367</c:v>
                      </c:pt>
                      <c:pt idx="12">
                        <c:v>1.332595768736766</c:v>
                      </c:pt>
                      <c:pt idx="14">
                        <c:v>0.68682974716109901</c:v>
                      </c:pt>
                      <c:pt idx="15">
                        <c:v>7.5447306993689858E-2</c:v>
                      </c:pt>
                      <c:pt idx="16">
                        <c:v>0.35201239105609361</c:v>
                      </c:pt>
                      <c:pt idx="18">
                        <c:v>0.15025176986953781</c:v>
                      </c:pt>
                      <c:pt idx="19">
                        <c:v>0.16515954842347025</c:v>
                      </c:pt>
                      <c:pt idx="20">
                        <c:v>5.6600221156216185E-2</c:v>
                      </c:pt>
                      <c:pt idx="21">
                        <c:v>9.5682871032425343E-2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8-69DF-482F-83AC-5623AD9DF39F}"/>
                  </c:ext>
                </c:extLst>
              </c15:ser>
            </c15:filteredScatterSeries>
            <c15:filteredScatterSeries>
              <c15:ser>
                <c:idx val="88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GC'!$A$4</c15:sqref>
                        </c15:formulaRef>
                      </c:ext>
                    </c:extLst>
                    <c:strCache>
                      <c:ptCount val="1"/>
                      <c:pt idx="0">
                        <c:v>4-Hydroxyproline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65045127873121111"/>
                        <c:y val="3.628262112056288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GC'!$V$4:$AI$4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9.5000000000000018</c:v>
                      </c:pt>
                      <c:pt idx="1">
                        <c:v>9.5000000000000018</c:v>
                      </c:pt>
                      <c:pt idx="2">
                        <c:v>7.1249999999999991</c:v>
                      </c:pt>
                      <c:pt idx="3">
                        <c:v>7.1249999999999991</c:v>
                      </c:pt>
                      <c:pt idx="4">
                        <c:v>4.75</c:v>
                      </c:pt>
                      <c:pt idx="5">
                        <c:v>4.75</c:v>
                      </c:pt>
                      <c:pt idx="6">
                        <c:v>2.375</c:v>
                      </c:pt>
                      <c:pt idx="7">
                        <c:v>2.375</c:v>
                      </c:pt>
                      <c:pt idx="8">
                        <c:v>0.95</c:v>
                      </c:pt>
                      <c:pt idx="9">
                        <c:v>0.95</c:v>
                      </c:pt>
                      <c:pt idx="10">
                        <c:v>0.47499999999999998</c:v>
                      </c:pt>
                      <c:pt idx="11">
                        <c:v>0.47499999999999998</c:v>
                      </c:pt>
                      <c:pt idx="12">
                        <c:v>0.23749999999999999</c:v>
                      </c:pt>
                      <c:pt idx="13">
                        <c:v>0.23749999999999999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GC'!$V$155:$AI$155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2.357163661211064</c:v>
                      </c:pt>
                      <c:pt idx="1">
                        <c:v>2.1763853483734112</c:v>
                      </c:pt>
                      <c:pt idx="2">
                        <c:v>1.9041864065272041</c:v>
                      </c:pt>
                      <c:pt idx="3">
                        <c:v>1.7210745179612061</c:v>
                      </c:pt>
                      <c:pt idx="4">
                        <c:v>1.2803248581000486</c:v>
                      </c:pt>
                      <c:pt idx="5">
                        <c:v>1.1787692213083787</c:v>
                      </c:pt>
                      <c:pt idx="6">
                        <c:v>0.65849444042207961</c:v>
                      </c:pt>
                      <c:pt idx="7">
                        <c:v>0.64593443170282294</c:v>
                      </c:pt>
                      <c:pt idx="8">
                        <c:v>0.25199030992268662</c:v>
                      </c:pt>
                      <c:pt idx="9">
                        <c:v>0.26285734895761925</c:v>
                      </c:pt>
                      <c:pt idx="10">
                        <c:v>0.13882361010023286</c:v>
                      </c:pt>
                      <c:pt idx="11">
                        <c:v>0.1420515289294243</c:v>
                      </c:pt>
                      <c:pt idx="12">
                        <c:v>5.678446884409942E-2</c:v>
                      </c:pt>
                      <c:pt idx="13">
                        <c:v>5.5423827973525804E-2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9-69DF-482F-83AC-5623AD9DF39F}"/>
                  </c:ext>
                </c:extLst>
              </c15:ser>
            </c15:filteredScatterSeries>
            <c15:filteredScatterSeries>
              <c15:ser>
                <c:idx val="89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GC'!$A$5</c15:sqref>
                        </c15:formulaRef>
                      </c:ext>
                    </c:extLst>
                    <c:strCache>
                      <c:ptCount val="1"/>
                      <c:pt idx="0">
                        <c:v>Valine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9718024786955159"/>
                        <c:y val="9.354005167958656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GC'!$R$5:$AI$5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25</c:v>
                      </c:pt>
                      <c:pt idx="3">
                        <c:v>25</c:v>
                      </c:pt>
                      <c:pt idx="4">
                        <c:v>10.000000000000002</c:v>
                      </c:pt>
                      <c:pt idx="5">
                        <c:v>10.000000000000002</c:v>
                      </c:pt>
                      <c:pt idx="6">
                        <c:v>7.5</c:v>
                      </c:pt>
                      <c:pt idx="7">
                        <c:v>7.5</c:v>
                      </c:pt>
                      <c:pt idx="8">
                        <c:v>5</c:v>
                      </c:pt>
                      <c:pt idx="9">
                        <c:v>5</c:v>
                      </c:pt>
                      <c:pt idx="10">
                        <c:v>2.5</c:v>
                      </c:pt>
                      <c:pt idx="11">
                        <c:v>2.5</c:v>
                      </c:pt>
                      <c:pt idx="12">
                        <c:v>1</c:v>
                      </c:pt>
                      <c:pt idx="13">
                        <c:v>1</c:v>
                      </c:pt>
                      <c:pt idx="14">
                        <c:v>0.5</c:v>
                      </c:pt>
                      <c:pt idx="15">
                        <c:v>0.5</c:v>
                      </c:pt>
                      <c:pt idx="16">
                        <c:v>0.25</c:v>
                      </c:pt>
                      <c:pt idx="17">
                        <c:v>0.25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GC'!$R$156:$AI$156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12.10843503642505</c:v>
                      </c:pt>
                      <c:pt idx="1">
                        <c:v>9.4032426502118867</c:v>
                      </c:pt>
                      <c:pt idx="2">
                        <c:v>5.5671394499319815</c:v>
                      </c:pt>
                      <c:pt idx="3">
                        <c:v>6.5926666134914509</c:v>
                      </c:pt>
                      <c:pt idx="4">
                        <c:v>2.6977141377042182</c:v>
                      </c:pt>
                      <c:pt idx="5">
                        <c:v>2.8357384699712282</c:v>
                      </c:pt>
                      <c:pt idx="6">
                        <c:v>1.9593362128633554</c:v>
                      </c:pt>
                      <c:pt idx="7">
                        <c:v>2.2747527055818622</c:v>
                      </c:pt>
                      <c:pt idx="8">
                        <c:v>1.7383375303480497</c:v>
                      </c:pt>
                      <c:pt idx="9">
                        <c:v>1.6082228803310989</c:v>
                      </c:pt>
                      <c:pt idx="10">
                        <c:v>0.9064448587866607</c:v>
                      </c:pt>
                      <c:pt idx="11">
                        <c:v>0.92079795118667074</c:v>
                      </c:pt>
                      <c:pt idx="12">
                        <c:v>0.40782295345503089</c:v>
                      </c:pt>
                      <c:pt idx="13">
                        <c:v>0.39546334877253853</c:v>
                      </c:pt>
                      <c:pt idx="14">
                        <c:v>0.19600189758139569</c:v>
                      </c:pt>
                      <c:pt idx="15">
                        <c:v>0.23281860974370988</c:v>
                      </c:pt>
                      <c:pt idx="16">
                        <c:v>0.12452125342305953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A-69DF-482F-83AC-5623AD9DF39F}"/>
                  </c:ext>
                </c:extLst>
              </c15:ser>
            </c15:filteredScatterSeries>
            <c15:filteredScatterSeries>
              <c15:ser>
                <c:idx val="90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GC'!$A$6</c15:sqref>
                        </c15:formulaRef>
                      </c:ext>
                    </c:extLst>
                    <c:strCache>
                      <c:ptCount val="1"/>
                      <c:pt idx="0">
                        <c:v>Aspartic acid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6446432193355247"/>
                        <c:y val="7.4747474747474743E-2"/>
                      </c:manualLayout>
                    </c:layout>
                    <c:numFmt formatCode="#,##0.0000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GC'!$N$6:$AI$6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97</c:v>
                      </c:pt>
                      <c:pt idx="1">
                        <c:v>97</c:v>
                      </c:pt>
                      <c:pt idx="2">
                        <c:v>72.750000000000014</c:v>
                      </c:pt>
                      <c:pt idx="4">
                        <c:v>48.5</c:v>
                      </c:pt>
                      <c:pt idx="5">
                        <c:v>48.5</c:v>
                      </c:pt>
                      <c:pt idx="6">
                        <c:v>24.25</c:v>
                      </c:pt>
                      <c:pt idx="7">
                        <c:v>24.25</c:v>
                      </c:pt>
                      <c:pt idx="8">
                        <c:v>9.7000000000000011</c:v>
                      </c:pt>
                      <c:pt idx="9">
                        <c:v>9.7000000000000011</c:v>
                      </c:pt>
                      <c:pt idx="10">
                        <c:v>7.2750000000000004</c:v>
                      </c:pt>
                      <c:pt idx="11">
                        <c:v>7.2750000000000004</c:v>
                      </c:pt>
                      <c:pt idx="12">
                        <c:v>4.8500000000000005</c:v>
                      </c:pt>
                      <c:pt idx="13">
                        <c:v>4.8500000000000005</c:v>
                      </c:pt>
                      <c:pt idx="14">
                        <c:v>2.4250000000000003</c:v>
                      </c:pt>
                      <c:pt idx="15">
                        <c:v>2.4250000000000003</c:v>
                      </c:pt>
                      <c:pt idx="16">
                        <c:v>0.97000000000000008</c:v>
                      </c:pt>
                      <c:pt idx="17">
                        <c:v>0.97000000000000008</c:v>
                      </c:pt>
                      <c:pt idx="18">
                        <c:v>0.48500000000000004</c:v>
                      </c:pt>
                      <c:pt idx="19">
                        <c:v>0.48500000000000004</c:v>
                      </c:pt>
                      <c:pt idx="20">
                        <c:v>0.24250000000000002</c:v>
                      </c:pt>
                      <c:pt idx="21">
                        <c:v>0.24250000000000002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GC'!$N$157:$AI$157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16.182743766913433</c:v>
                      </c:pt>
                      <c:pt idx="4">
                        <c:v>7.379971058799339</c:v>
                      </c:pt>
                      <c:pt idx="5">
                        <c:v>5.1052949116144335</c:v>
                      </c:pt>
                      <c:pt idx="6">
                        <c:v>3.9519544795288848</c:v>
                      </c:pt>
                      <c:pt idx="7">
                        <c:v>2.867649462612019</c:v>
                      </c:pt>
                      <c:pt idx="8">
                        <c:v>1.7268712241267659</c:v>
                      </c:pt>
                      <c:pt idx="9">
                        <c:v>1.7763012066630521</c:v>
                      </c:pt>
                      <c:pt idx="10">
                        <c:v>1.3945184428149273</c:v>
                      </c:pt>
                      <c:pt idx="11">
                        <c:v>1.3814961115146751</c:v>
                      </c:pt>
                      <c:pt idx="12">
                        <c:v>0.81149917697716922</c:v>
                      </c:pt>
                      <c:pt idx="13">
                        <c:v>0.91528509778826495</c:v>
                      </c:pt>
                      <c:pt idx="14">
                        <c:v>0.37306931852553582</c:v>
                      </c:pt>
                      <c:pt idx="15">
                        <c:v>0.52468943339437846</c:v>
                      </c:pt>
                      <c:pt idx="16">
                        <c:v>0.1143596700692617</c:v>
                      </c:pt>
                      <c:pt idx="17">
                        <c:v>0.26721623222141128</c:v>
                      </c:pt>
                      <c:pt idx="18">
                        <c:v>5.3740907926358501E-2</c:v>
                      </c:pt>
                      <c:pt idx="19">
                        <c:v>0.22751698832383413</c:v>
                      </c:pt>
                      <c:pt idx="20">
                        <c:v>1.0416876616284329E-2</c:v>
                      </c:pt>
                      <c:pt idx="21">
                        <c:v>0.29910265139525088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B-69DF-482F-83AC-5623AD9DF39F}"/>
                  </c:ext>
                </c:extLst>
              </c15:ser>
            </c15:filteredScatterSeries>
            <c15:filteredScatterSeries>
              <c15:ser>
                <c:idx val="92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GC'!$A$8</c15:sqref>
                        </c15:formulaRef>
                      </c:ext>
                    </c:extLst>
                    <c:strCache>
                      <c:ptCount val="1"/>
                      <c:pt idx="0">
                        <c:v>Phenylalanine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1915601909106437"/>
                        <c:y val="9.5056035543125819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GC'!$Z$8:$AI$8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5.1000000000000005</c:v>
                      </c:pt>
                      <c:pt idx="1">
                        <c:v>5.1000000000000005</c:v>
                      </c:pt>
                      <c:pt idx="2">
                        <c:v>2.5500000000000003</c:v>
                      </c:pt>
                      <c:pt idx="3">
                        <c:v>2.5500000000000003</c:v>
                      </c:pt>
                      <c:pt idx="4">
                        <c:v>1.02</c:v>
                      </c:pt>
                      <c:pt idx="5">
                        <c:v>1.02</c:v>
                      </c:pt>
                      <c:pt idx="6">
                        <c:v>0.51</c:v>
                      </c:pt>
                      <c:pt idx="7">
                        <c:v>0.51</c:v>
                      </c:pt>
                      <c:pt idx="8">
                        <c:v>0.255</c:v>
                      </c:pt>
                      <c:pt idx="9">
                        <c:v>0.255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GC'!$Z$159:$AI$159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1.0169258000469434</c:v>
                      </c:pt>
                      <c:pt idx="1">
                        <c:v>1.105655877725062</c:v>
                      </c:pt>
                      <c:pt idx="2">
                        <c:v>0.50885319501549575</c:v>
                      </c:pt>
                      <c:pt idx="3">
                        <c:v>0.59527879311998511</c:v>
                      </c:pt>
                      <c:pt idx="4">
                        <c:v>0.18799466694319297</c:v>
                      </c:pt>
                      <c:pt idx="5">
                        <c:v>0.23960296760105237</c:v>
                      </c:pt>
                      <c:pt idx="6">
                        <c:v>0.11579988739588913</c:v>
                      </c:pt>
                      <c:pt idx="7">
                        <c:v>0.13706622879776836</c:v>
                      </c:pt>
                      <c:pt idx="8">
                        <c:v>3.3177758413527124E-2</c:v>
                      </c:pt>
                      <c:pt idx="9">
                        <c:v>0.14072419845280712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D-69DF-482F-83AC-5623AD9DF39F}"/>
                  </c:ext>
                </c:extLst>
              </c15:ser>
            </c15:filteredScatterSeries>
            <c15:filteredScatterSeries>
              <c15:ser>
                <c:idx val="93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GC'!$A$9</c15:sqref>
                        </c15:formulaRef>
                      </c:ext>
                    </c:extLst>
                    <c:strCache>
                      <c:ptCount val="1"/>
                      <c:pt idx="0">
                        <c:v>Thyrosine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8981050257410105"/>
                        <c:y val="9.2401029152539865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GC'!$N$9:$AI$9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96</c:v>
                      </c:pt>
                      <c:pt idx="1">
                        <c:v>96</c:v>
                      </c:pt>
                      <c:pt idx="2">
                        <c:v>72.000000000000014</c:v>
                      </c:pt>
                      <c:pt idx="4">
                        <c:v>48</c:v>
                      </c:pt>
                      <c:pt idx="5">
                        <c:v>48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9.6000000000000014</c:v>
                      </c:pt>
                      <c:pt idx="9">
                        <c:v>9.6000000000000014</c:v>
                      </c:pt>
                      <c:pt idx="10">
                        <c:v>7.2000000000000011</c:v>
                      </c:pt>
                      <c:pt idx="11">
                        <c:v>7.2000000000000011</c:v>
                      </c:pt>
                      <c:pt idx="12">
                        <c:v>4.8000000000000007</c:v>
                      </c:pt>
                      <c:pt idx="13">
                        <c:v>4.8000000000000007</c:v>
                      </c:pt>
                      <c:pt idx="14">
                        <c:v>2.4000000000000004</c:v>
                      </c:pt>
                      <c:pt idx="15">
                        <c:v>2.4000000000000004</c:v>
                      </c:pt>
                      <c:pt idx="16">
                        <c:v>0.96000000000000019</c:v>
                      </c:pt>
                      <c:pt idx="17">
                        <c:v>0.96000000000000019</c:v>
                      </c:pt>
                      <c:pt idx="18">
                        <c:v>0.48000000000000009</c:v>
                      </c:pt>
                      <c:pt idx="19">
                        <c:v>0.48000000000000009</c:v>
                      </c:pt>
                      <c:pt idx="20">
                        <c:v>0.24000000000000005</c:v>
                      </c:pt>
                      <c:pt idx="21">
                        <c:v>0.24000000000000005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GC'!$N$160:$AI$160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15.475565283118286</c:v>
                      </c:pt>
                      <c:pt idx="1">
                        <c:v>19.75819855453333</c:v>
                      </c:pt>
                      <c:pt idx="4">
                        <c:v>8.3054104888952853</c:v>
                      </c:pt>
                      <c:pt idx="5">
                        <c:v>7.6749890478984559</c:v>
                      </c:pt>
                      <c:pt idx="6">
                        <c:v>4.6992579405827248</c:v>
                      </c:pt>
                      <c:pt idx="7">
                        <c:v>4.1828535112680907</c:v>
                      </c:pt>
                      <c:pt idx="8">
                        <c:v>2.1175849207459536</c:v>
                      </c:pt>
                      <c:pt idx="9">
                        <c:v>2.2116628866261538</c:v>
                      </c:pt>
                      <c:pt idx="10">
                        <c:v>1.7175080746092379</c:v>
                      </c:pt>
                      <c:pt idx="11">
                        <c:v>2.0566566822103938</c:v>
                      </c:pt>
                      <c:pt idx="12">
                        <c:v>1.040203822557932</c:v>
                      </c:pt>
                      <c:pt idx="13">
                        <c:v>1.0973571965099755</c:v>
                      </c:pt>
                      <c:pt idx="14">
                        <c:v>0.43588964279253606</c:v>
                      </c:pt>
                      <c:pt idx="15">
                        <c:v>0.49857851466652475</c:v>
                      </c:pt>
                      <c:pt idx="16">
                        <c:v>0.16010942409097531</c:v>
                      </c:pt>
                      <c:pt idx="17">
                        <c:v>0.14814417944758801</c:v>
                      </c:pt>
                      <c:pt idx="18">
                        <c:v>4.8172895509846297E-2</c:v>
                      </c:pt>
                      <c:pt idx="19">
                        <c:v>7.0308350712973755E-2</c:v>
                      </c:pt>
                      <c:pt idx="20">
                        <c:v>1.3815528737280985E-2</c:v>
                      </c:pt>
                      <c:pt idx="21">
                        <c:v>6.377911233148538E-2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E-69DF-482F-83AC-5623AD9DF39F}"/>
                  </c:ext>
                </c:extLst>
              </c15:ser>
            </c15:filteredScatterSeries>
            <c15:filteredScatterSeries>
              <c15:ser>
                <c:idx val="94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GC'!$A$10</c15:sqref>
                        </c15:formulaRef>
                      </c:ext>
                    </c:extLst>
                    <c:strCache>
                      <c:ptCount val="1"/>
                      <c:pt idx="0">
                        <c:v>Asparagine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8731116874196401"/>
                        <c:y val="8.4143763213530662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GC'!$N$10:$AI$10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97</c:v>
                      </c:pt>
                      <c:pt idx="1">
                        <c:v>97</c:v>
                      </c:pt>
                      <c:pt idx="2">
                        <c:v>72.750000000000014</c:v>
                      </c:pt>
                      <c:pt idx="4">
                        <c:v>48.5</c:v>
                      </c:pt>
                      <c:pt idx="5">
                        <c:v>48.5</c:v>
                      </c:pt>
                      <c:pt idx="6">
                        <c:v>24.25</c:v>
                      </c:pt>
                      <c:pt idx="7">
                        <c:v>24.25</c:v>
                      </c:pt>
                      <c:pt idx="8">
                        <c:v>9.7000000000000011</c:v>
                      </c:pt>
                      <c:pt idx="9">
                        <c:v>9.7000000000000011</c:v>
                      </c:pt>
                      <c:pt idx="10">
                        <c:v>7.2750000000000004</c:v>
                      </c:pt>
                      <c:pt idx="11">
                        <c:v>7.2750000000000004</c:v>
                      </c:pt>
                      <c:pt idx="12">
                        <c:v>4.8500000000000005</c:v>
                      </c:pt>
                      <c:pt idx="13">
                        <c:v>4.8500000000000005</c:v>
                      </c:pt>
                      <c:pt idx="14">
                        <c:v>2.4250000000000003</c:v>
                      </c:pt>
                      <c:pt idx="15">
                        <c:v>2.4250000000000003</c:v>
                      </c:pt>
                      <c:pt idx="16">
                        <c:v>0.97000000000000008</c:v>
                      </c:pt>
                      <c:pt idx="17">
                        <c:v>0.97000000000000008</c:v>
                      </c:pt>
                      <c:pt idx="18">
                        <c:v>0.48500000000000004</c:v>
                      </c:pt>
                      <c:pt idx="19">
                        <c:v>0.48500000000000004</c:v>
                      </c:pt>
                      <c:pt idx="20">
                        <c:v>0.24250000000000002</c:v>
                      </c:pt>
                      <c:pt idx="21">
                        <c:v>0.24250000000000002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GC'!$N$161:$AI$161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13.093349928210035</c:v>
                      </c:pt>
                      <c:pt idx="4">
                        <c:v>5.3295559078696133</c:v>
                      </c:pt>
                      <c:pt idx="6">
                        <c:v>2.5945315352671416</c:v>
                      </c:pt>
                      <c:pt idx="8">
                        <c:v>0.88573123439414614</c:v>
                      </c:pt>
                      <c:pt idx="10">
                        <c:v>0.67767198026677045</c:v>
                      </c:pt>
                      <c:pt idx="12">
                        <c:v>0.37834626798925475</c:v>
                      </c:pt>
                      <c:pt idx="14">
                        <c:v>0.13124989428950398</c:v>
                      </c:pt>
                      <c:pt idx="16">
                        <c:v>2.9844672946041276E-2</c:v>
                      </c:pt>
                      <c:pt idx="18">
                        <c:v>2.0159210948892625E-2</c:v>
                      </c:pt>
                      <c:pt idx="20">
                        <c:v>2.3178044518528052E-2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5F-69DF-482F-83AC-5623AD9DF39F}"/>
                  </c:ext>
                </c:extLst>
              </c15:ser>
            </c15:filteredScatterSeries>
            <c15:filteredScatterSeries>
              <c15:ser>
                <c:idx val="95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GC'!$A$11</c15:sqref>
                        </c15:formulaRef>
                      </c:ext>
                    </c:extLst>
                    <c:strCache>
                      <c:ptCount val="1"/>
                      <c:pt idx="0">
                        <c:v>Glycine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  <a:lumOff val="3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70000"/>
                          <a:lumOff val="3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36927280067279844"/>
                        <c:y val="0.11233262861169838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GC'!$N$11:$AI$11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97</c:v>
                      </c:pt>
                      <c:pt idx="1">
                        <c:v>97</c:v>
                      </c:pt>
                      <c:pt idx="2">
                        <c:v>72.750000000000014</c:v>
                      </c:pt>
                      <c:pt idx="4">
                        <c:v>48.5</c:v>
                      </c:pt>
                      <c:pt idx="5">
                        <c:v>48.5</c:v>
                      </c:pt>
                      <c:pt idx="6">
                        <c:v>24.25</c:v>
                      </c:pt>
                      <c:pt idx="7">
                        <c:v>24.25</c:v>
                      </c:pt>
                      <c:pt idx="8">
                        <c:v>9.7000000000000011</c:v>
                      </c:pt>
                      <c:pt idx="9">
                        <c:v>9.7000000000000011</c:v>
                      </c:pt>
                      <c:pt idx="10">
                        <c:v>7.2750000000000004</c:v>
                      </c:pt>
                      <c:pt idx="11">
                        <c:v>7.2750000000000004</c:v>
                      </c:pt>
                      <c:pt idx="12">
                        <c:v>4.8500000000000005</c:v>
                      </c:pt>
                      <c:pt idx="13">
                        <c:v>4.8500000000000005</c:v>
                      </c:pt>
                      <c:pt idx="14">
                        <c:v>2.4250000000000003</c:v>
                      </c:pt>
                      <c:pt idx="15">
                        <c:v>2.4250000000000003</c:v>
                      </c:pt>
                      <c:pt idx="16">
                        <c:v>0.97000000000000008</c:v>
                      </c:pt>
                      <c:pt idx="17">
                        <c:v>0.97000000000000008</c:v>
                      </c:pt>
                      <c:pt idx="18">
                        <c:v>0.48500000000000004</c:v>
                      </c:pt>
                      <c:pt idx="19">
                        <c:v>0.48500000000000004</c:v>
                      </c:pt>
                      <c:pt idx="20">
                        <c:v>0.24250000000000002</c:v>
                      </c:pt>
                      <c:pt idx="21">
                        <c:v>0.24250000000000002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GC'!$N$162:$AI$162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30.970219637261998</c:v>
                      </c:pt>
                      <c:pt idx="4">
                        <c:v>16.72459990758491</c:v>
                      </c:pt>
                      <c:pt idx="5">
                        <c:v>18.270521566508155</c:v>
                      </c:pt>
                      <c:pt idx="6">
                        <c:v>9.2785868254178272</c:v>
                      </c:pt>
                      <c:pt idx="7">
                        <c:v>9.5499027399091609</c:v>
                      </c:pt>
                      <c:pt idx="8">
                        <c:v>4.4320187347875937</c:v>
                      </c:pt>
                      <c:pt idx="9">
                        <c:v>4.8730790828777213</c:v>
                      </c:pt>
                      <c:pt idx="10">
                        <c:v>3.1694383864001008</c:v>
                      </c:pt>
                      <c:pt idx="11">
                        <c:v>3.8490892882571259</c:v>
                      </c:pt>
                      <c:pt idx="12">
                        <c:v>2.4857643777290122</c:v>
                      </c:pt>
                      <c:pt idx="13">
                        <c:v>2.6797530954117459</c:v>
                      </c:pt>
                      <c:pt idx="14">
                        <c:v>1.2720593658125774</c:v>
                      </c:pt>
                      <c:pt idx="16">
                        <c:v>0.55122091529111128</c:v>
                      </c:pt>
                      <c:pt idx="18">
                        <c:v>0.27687162008430277</c:v>
                      </c:pt>
                      <c:pt idx="20">
                        <c:v>0.13636472232919752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0-69DF-482F-83AC-5623AD9DF39F}"/>
                  </c:ext>
                </c:extLst>
              </c15:ser>
            </c15:filteredScatterSeries>
            <c15:filteredScatterSeries>
              <c15:ser>
                <c:idx val="96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GC'!$A$12</c15:sqref>
                        </c15:formulaRef>
                      </c:ext>
                    </c:extLst>
                    <c:strCache>
                      <c:ptCount val="1"/>
                      <c:pt idx="0">
                        <c:v>Tryptophan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5213627901296591"/>
                        <c:y val="4.6558609349307022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GC'!$N$12:$AI$12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102.00000000000001</c:v>
                      </c:pt>
                      <c:pt idx="1">
                        <c:v>102.00000000000001</c:v>
                      </c:pt>
                      <c:pt idx="2">
                        <c:v>76.500000000000014</c:v>
                      </c:pt>
                      <c:pt idx="4">
                        <c:v>51.000000000000007</c:v>
                      </c:pt>
                      <c:pt idx="5">
                        <c:v>51.000000000000007</c:v>
                      </c:pt>
                      <c:pt idx="6">
                        <c:v>25.500000000000004</c:v>
                      </c:pt>
                      <c:pt idx="7">
                        <c:v>25.500000000000004</c:v>
                      </c:pt>
                      <c:pt idx="8">
                        <c:v>10.200000000000001</c:v>
                      </c:pt>
                      <c:pt idx="9">
                        <c:v>10.200000000000001</c:v>
                      </c:pt>
                      <c:pt idx="10">
                        <c:v>7.65</c:v>
                      </c:pt>
                      <c:pt idx="11">
                        <c:v>7.65</c:v>
                      </c:pt>
                      <c:pt idx="12">
                        <c:v>5.1000000000000005</c:v>
                      </c:pt>
                      <c:pt idx="13">
                        <c:v>5.1000000000000005</c:v>
                      </c:pt>
                      <c:pt idx="14">
                        <c:v>2.5500000000000003</c:v>
                      </c:pt>
                      <c:pt idx="15">
                        <c:v>2.5500000000000003</c:v>
                      </c:pt>
                      <c:pt idx="16">
                        <c:v>1.02</c:v>
                      </c:pt>
                      <c:pt idx="17">
                        <c:v>1.02</c:v>
                      </c:pt>
                      <c:pt idx="18">
                        <c:v>0.51</c:v>
                      </c:pt>
                      <c:pt idx="19">
                        <c:v>0.51</c:v>
                      </c:pt>
                      <c:pt idx="20">
                        <c:v>0.255</c:v>
                      </c:pt>
                      <c:pt idx="21">
                        <c:v>0.255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GC'!$N$163:$AI$163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36.006346820565312</c:v>
                      </c:pt>
                      <c:pt idx="1">
                        <c:v>33.266339167773424</c:v>
                      </c:pt>
                      <c:pt idx="4">
                        <c:v>18.755952034883091</c:v>
                      </c:pt>
                      <c:pt idx="5">
                        <c:v>16.452821669026825</c:v>
                      </c:pt>
                      <c:pt idx="6">
                        <c:v>10.620047563794044</c:v>
                      </c:pt>
                      <c:pt idx="7">
                        <c:v>9.3567837438871901</c:v>
                      </c:pt>
                      <c:pt idx="8">
                        <c:v>3.6019545691751387</c:v>
                      </c:pt>
                      <c:pt idx="9">
                        <c:v>4.2336620408427548</c:v>
                      </c:pt>
                      <c:pt idx="11">
                        <c:v>3.2933739718879047</c:v>
                      </c:pt>
                      <c:pt idx="12">
                        <c:v>1.8619249902319681</c:v>
                      </c:pt>
                      <c:pt idx="13">
                        <c:v>2.1564377815070048</c:v>
                      </c:pt>
                      <c:pt idx="14">
                        <c:v>0.86686684907683509</c:v>
                      </c:pt>
                      <c:pt idx="15">
                        <c:v>0.99118845973156833</c:v>
                      </c:pt>
                      <c:pt idx="16">
                        <c:v>0.13852937920334629</c:v>
                      </c:pt>
                      <c:pt idx="17">
                        <c:v>0.27482963581777953</c:v>
                      </c:pt>
                      <c:pt idx="18">
                        <c:v>2.5995172085789889E-2</c:v>
                      </c:pt>
                      <c:pt idx="20">
                        <c:v>0.35333033594921137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1-69DF-482F-83AC-5623AD9DF39F}"/>
                  </c:ext>
                </c:extLst>
              </c15:ser>
            </c15:filteredScatterSeries>
            <c15:filteredScatterSeries>
              <c15:ser>
                <c:idx val="97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GC'!$A$13</c15:sqref>
                        </c15:formulaRef>
                      </c:ext>
                    </c:extLst>
                    <c:strCache>
                      <c:ptCount val="1"/>
                      <c:pt idx="0">
                        <c:v>Threonine</c:v>
                      </c:pt>
                    </c:strCache>
                  </c:strRef>
                </c:tx>
                <c:spPr>
                  <a:ln w="19050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8660742172327629"/>
                        <c:y val="4.729218572836958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GC'!$N$13:$AI$13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95</c:v>
                      </c:pt>
                      <c:pt idx="1">
                        <c:v>95</c:v>
                      </c:pt>
                      <c:pt idx="2">
                        <c:v>71.250000000000014</c:v>
                      </c:pt>
                      <c:pt idx="4">
                        <c:v>47.5</c:v>
                      </c:pt>
                      <c:pt idx="5">
                        <c:v>47.5</c:v>
                      </c:pt>
                      <c:pt idx="6">
                        <c:v>23.75</c:v>
                      </c:pt>
                      <c:pt idx="7">
                        <c:v>23.75</c:v>
                      </c:pt>
                      <c:pt idx="8">
                        <c:v>9.5000000000000018</c:v>
                      </c:pt>
                      <c:pt idx="9">
                        <c:v>9.5000000000000018</c:v>
                      </c:pt>
                      <c:pt idx="10">
                        <c:v>7.1249999999999991</c:v>
                      </c:pt>
                      <c:pt idx="11">
                        <c:v>7.1249999999999991</c:v>
                      </c:pt>
                      <c:pt idx="12">
                        <c:v>4.75</c:v>
                      </c:pt>
                      <c:pt idx="13">
                        <c:v>4.75</c:v>
                      </c:pt>
                      <c:pt idx="14">
                        <c:v>2.375</c:v>
                      </c:pt>
                      <c:pt idx="15">
                        <c:v>2.375</c:v>
                      </c:pt>
                      <c:pt idx="16">
                        <c:v>0.95</c:v>
                      </c:pt>
                      <c:pt idx="17">
                        <c:v>0.95</c:v>
                      </c:pt>
                      <c:pt idx="18">
                        <c:v>0.47499999999999998</c:v>
                      </c:pt>
                      <c:pt idx="19">
                        <c:v>0.47499999999999998</c:v>
                      </c:pt>
                      <c:pt idx="20">
                        <c:v>0.23749999999999999</c:v>
                      </c:pt>
                      <c:pt idx="21">
                        <c:v>0.23749999999999999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GC'!$N$164:$AI$164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33.169670026462015</c:v>
                      </c:pt>
                      <c:pt idx="1">
                        <c:v>41.964630301970409</c:v>
                      </c:pt>
                      <c:pt idx="4">
                        <c:v>18.682522624272178</c:v>
                      </c:pt>
                      <c:pt idx="5">
                        <c:v>19.291169192481476</c:v>
                      </c:pt>
                      <c:pt idx="6">
                        <c:v>10.043878085077235</c:v>
                      </c:pt>
                      <c:pt idx="7">
                        <c:v>10.37123144063268</c:v>
                      </c:pt>
                      <c:pt idx="8">
                        <c:v>4.46170793994626</c:v>
                      </c:pt>
                      <c:pt idx="9">
                        <c:v>4.8882094684503725</c:v>
                      </c:pt>
                      <c:pt idx="11">
                        <c:v>3.7538088928203845</c:v>
                      </c:pt>
                      <c:pt idx="12">
                        <c:v>2.3620752573819681</c:v>
                      </c:pt>
                      <c:pt idx="13">
                        <c:v>2.5303032351559964</c:v>
                      </c:pt>
                      <c:pt idx="14">
                        <c:v>1.2538150005791004</c:v>
                      </c:pt>
                      <c:pt idx="15">
                        <c:v>1.3583718004639935</c:v>
                      </c:pt>
                      <c:pt idx="16">
                        <c:v>0.47814327011458385</c:v>
                      </c:pt>
                      <c:pt idx="17">
                        <c:v>0.5577267186782543</c:v>
                      </c:pt>
                      <c:pt idx="18">
                        <c:v>0.2270166596382675</c:v>
                      </c:pt>
                      <c:pt idx="19">
                        <c:v>0.30205415010262132</c:v>
                      </c:pt>
                      <c:pt idx="20">
                        <c:v>0.10455486043729233</c:v>
                      </c:pt>
                      <c:pt idx="21">
                        <c:v>0.15979423322273809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2-69DF-482F-83AC-5623AD9DF39F}"/>
                  </c:ext>
                </c:extLst>
              </c15:ser>
            </c15:filteredScatterSeries>
            <c15:filteredScatterSeries>
              <c15:ser>
                <c:idx val="98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GC'!$A$16</c15:sqref>
                        </c15:formulaRef>
                      </c:ext>
                    </c:extLst>
                    <c:strCache>
                      <c:ptCount val="1"/>
                      <c:pt idx="0">
                        <c:v>Cysteine</c:v>
                      </c:pt>
                    </c:strCache>
                  </c:strRef>
                </c:tx>
                <c:spPr>
                  <a:ln w="19050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1546016067311129"/>
                        <c:y val="7.3877393232822636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GC'!$T$16:$AE$16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25</c:v>
                      </c:pt>
                      <c:pt idx="1">
                        <c:v>25</c:v>
                      </c:pt>
                      <c:pt idx="2">
                        <c:v>10.000000000000002</c:v>
                      </c:pt>
                      <c:pt idx="3">
                        <c:v>10.000000000000002</c:v>
                      </c:pt>
                      <c:pt idx="4">
                        <c:v>7.5</c:v>
                      </c:pt>
                      <c:pt idx="5">
                        <c:v>7.5</c:v>
                      </c:pt>
                      <c:pt idx="6">
                        <c:v>5</c:v>
                      </c:pt>
                      <c:pt idx="7">
                        <c:v>5</c:v>
                      </c:pt>
                      <c:pt idx="8">
                        <c:v>2.5</c:v>
                      </c:pt>
                      <c:pt idx="9">
                        <c:v>2.5</c:v>
                      </c:pt>
                      <c:pt idx="10">
                        <c:v>1</c:v>
                      </c:pt>
                      <c:pt idx="11">
                        <c:v>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GC'!$T$167:$AE$167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1.3208589884715172</c:v>
                      </c:pt>
                      <c:pt idx="1">
                        <c:v>1.1085755520579745</c:v>
                      </c:pt>
                      <c:pt idx="2">
                        <c:v>0.72084942507506033</c:v>
                      </c:pt>
                      <c:pt idx="3">
                        <c:v>0.67824198244301903</c:v>
                      </c:pt>
                      <c:pt idx="4">
                        <c:v>0.45098031086199092</c:v>
                      </c:pt>
                      <c:pt idx="5">
                        <c:v>0.41075421474136548</c:v>
                      </c:pt>
                      <c:pt idx="6">
                        <c:v>0.27490590181235791</c:v>
                      </c:pt>
                      <c:pt idx="7">
                        <c:v>0.33340798571907859</c:v>
                      </c:pt>
                      <c:pt idx="8">
                        <c:v>0.20689860043166799</c:v>
                      </c:pt>
                      <c:pt idx="9">
                        <c:v>0.26287777720902505</c:v>
                      </c:pt>
                      <c:pt idx="10">
                        <c:v>8.6758686104180888E-2</c:v>
                      </c:pt>
                      <c:pt idx="11">
                        <c:v>0.10874657647491323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3-69DF-482F-83AC-5623AD9DF39F}"/>
                  </c:ext>
                </c:extLst>
              </c15:ser>
            </c15:filteredScatterSeries>
            <c15:filteredScatterSeries>
              <c15:ser>
                <c:idx val="99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GC'!$A$17</c15:sqref>
                        </c15:formulaRef>
                      </c:ext>
                    </c:extLst>
                    <c:strCache>
                      <c:ptCount val="1"/>
                      <c:pt idx="0">
                        <c:v>Alanine</c:v>
                      </c:pt>
                    </c:strCache>
                  </c:strRef>
                </c:tx>
                <c:spPr>
                  <a:ln w="19050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4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9958489976202889"/>
                        <c:y val="-3.5694428259892462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GC'!$N$17:$AI$17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103.00000000000001</c:v>
                      </c:pt>
                      <c:pt idx="1">
                        <c:v>103.00000000000001</c:v>
                      </c:pt>
                      <c:pt idx="2">
                        <c:v>77.250000000000014</c:v>
                      </c:pt>
                      <c:pt idx="4">
                        <c:v>51.500000000000007</c:v>
                      </c:pt>
                      <c:pt idx="5">
                        <c:v>51.500000000000007</c:v>
                      </c:pt>
                      <c:pt idx="6">
                        <c:v>25.750000000000004</c:v>
                      </c:pt>
                      <c:pt idx="7">
                        <c:v>25.750000000000004</c:v>
                      </c:pt>
                      <c:pt idx="8">
                        <c:v>10.300000000000002</c:v>
                      </c:pt>
                      <c:pt idx="9">
                        <c:v>10.300000000000002</c:v>
                      </c:pt>
                      <c:pt idx="10">
                        <c:v>7.7250000000000005</c:v>
                      </c:pt>
                      <c:pt idx="11">
                        <c:v>7.7250000000000005</c:v>
                      </c:pt>
                      <c:pt idx="12">
                        <c:v>5.15</c:v>
                      </c:pt>
                      <c:pt idx="13">
                        <c:v>5.15</c:v>
                      </c:pt>
                      <c:pt idx="14">
                        <c:v>2.5750000000000002</c:v>
                      </c:pt>
                      <c:pt idx="15">
                        <c:v>2.5750000000000002</c:v>
                      </c:pt>
                      <c:pt idx="16">
                        <c:v>1.03</c:v>
                      </c:pt>
                      <c:pt idx="17">
                        <c:v>1.03</c:v>
                      </c:pt>
                      <c:pt idx="18">
                        <c:v>0.51500000000000001</c:v>
                      </c:pt>
                      <c:pt idx="19">
                        <c:v>0.51500000000000001</c:v>
                      </c:pt>
                      <c:pt idx="20">
                        <c:v>0.25750000000000001</c:v>
                      </c:pt>
                      <c:pt idx="21">
                        <c:v>0.25750000000000001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GC'!$N$168:$AI$168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17.894384843512469</c:v>
                      </c:pt>
                      <c:pt idx="4">
                        <c:v>8.640387027507872</c:v>
                      </c:pt>
                      <c:pt idx="6">
                        <c:v>4.2925572263396639</c:v>
                      </c:pt>
                      <c:pt idx="8">
                        <c:v>2.0451223453133296</c:v>
                      </c:pt>
                      <c:pt idx="10">
                        <c:v>1.380755189743849</c:v>
                      </c:pt>
                      <c:pt idx="12">
                        <c:v>1.0437586479211769</c:v>
                      </c:pt>
                      <c:pt idx="14">
                        <c:v>0.72952554038561646</c:v>
                      </c:pt>
                      <c:pt idx="16">
                        <c:v>0.34671335183208923</c:v>
                      </c:pt>
                      <c:pt idx="18">
                        <c:v>0.27430347585291392</c:v>
                      </c:pt>
                      <c:pt idx="20">
                        <c:v>0.17799899735436445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4-69DF-482F-83AC-5623AD9DF39F}"/>
                  </c:ext>
                </c:extLst>
              </c15:ser>
            </c15:filteredScatterSeries>
            <c15:filteredScatterSeries>
              <c15:ser>
                <c:idx val="100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GC'!$A$18</c15:sqref>
                        </c15:formulaRef>
                      </c:ext>
                    </c:extLst>
                    <c:strCache>
                      <c:ptCount val="1"/>
                      <c:pt idx="0">
                        <c:v>Glutamic acid</c:v>
                      </c:pt>
                    </c:strCache>
                  </c:strRef>
                </c:tx>
                <c:spPr>
                  <a:ln w="19050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5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62153100610477641"/>
                        <c:y val="-1.2397181853325417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GC'!$R$18:$Y$18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50</c:v>
                      </c:pt>
                      <c:pt idx="1">
                        <c:v>50</c:v>
                      </c:pt>
                      <c:pt idx="2">
                        <c:v>25</c:v>
                      </c:pt>
                      <c:pt idx="3">
                        <c:v>25</c:v>
                      </c:pt>
                      <c:pt idx="4">
                        <c:v>10.000000000000002</c:v>
                      </c:pt>
                      <c:pt idx="5">
                        <c:v>10.000000000000002</c:v>
                      </c:pt>
                      <c:pt idx="6">
                        <c:v>7.5</c:v>
                      </c:pt>
                      <c:pt idx="7">
                        <c:v>7.5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GC'!$R$169:$Y$169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3.862829380837157</c:v>
                      </c:pt>
                      <c:pt idx="2">
                        <c:v>1.0793662688130479</c:v>
                      </c:pt>
                      <c:pt idx="4">
                        <c:v>0.70021743735790831</c:v>
                      </c:pt>
                      <c:pt idx="6">
                        <c:v>0.38865100107294692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5-69DF-482F-83AC-5623AD9DF39F}"/>
                  </c:ext>
                </c:extLst>
              </c15:ser>
            </c15:filteredScatterSeries>
            <c15:filteredScatterSeries>
              <c15:ser>
                <c:idx val="101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GC'!$A$19</c15:sqref>
                        </c15:formulaRef>
                      </c:ext>
                    </c:extLst>
                    <c:strCache>
                      <c:ptCount val="1"/>
                      <c:pt idx="0">
                        <c:v>Serine</c:v>
                      </c:pt>
                    </c:strCache>
                  </c:strRef>
                </c:tx>
                <c:spPr>
                  <a:ln w="19050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6">
                          <a:lumMod val="7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6578718285214349"/>
                        <c:y val="-3.031763134871299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GC'!$N$19:$AI$19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97</c:v>
                      </c:pt>
                      <c:pt idx="1">
                        <c:v>97</c:v>
                      </c:pt>
                      <c:pt idx="2">
                        <c:v>72.750000000000014</c:v>
                      </c:pt>
                      <c:pt idx="4">
                        <c:v>48.5</c:v>
                      </c:pt>
                      <c:pt idx="5">
                        <c:v>48.5</c:v>
                      </c:pt>
                      <c:pt idx="6">
                        <c:v>24.25</c:v>
                      </c:pt>
                      <c:pt idx="7">
                        <c:v>24.25</c:v>
                      </c:pt>
                      <c:pt idx="8">
                        <c:v>9.7000000000000011</c:v>
                      </c:pt>
                      <c:pt idx="9">
                        <c:v>9.7000000000000011</c:v>
                      </c:pt>
                      <c:pt idx="10">
                        <c:v>7.2750000000000004</c:v>
                      </c:pt>
                      <c:pt idx="11">
                        <c:v>7.2750000000000004</c:v>
                      </c:pt>
                      <c:pt idx="12">
                        <c:v>4.8500000000000005</c:v>
                      </c:pt>
                      <c:pt idx="13">
                        <c:v>4.8500000000000005</c:v>
                      </c:pt>
                      <c:pt idx="14">
                        <c:v>2.4250000000000003</c:v>
                      </c:pt>
                      <c:pt idx="15">
                        <c:v>2.4250000000000003</c:v>
                      </c:pt>
                      <c:pt idx="16">
                        <c:v>0.97000000000000008</c:v>
                      </c:pt>
                      <c:pt idx="17">
                        <c:v>0.97000000000000008</c:v>
                      </c:pt>
                      <c:pt idx="18">
                        <c:v>0.48500000000000004</c:v>
                      </c:pt>
                      <c:pt idx="19">
                        <c:v>0.48500000000000004</c:v>
                      </c:pt>
                      <c:pt idx="20">
                        <c:v>0.24250000000000002</c:v>
                      </c:pt>
                      <c:pt idx="21">
                        <c:v>0.24250000000000002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GC'!$N$170:$AI$170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24.557669891578517</c:v>
                      </c:pt>
                      <c:pt idx="1">
                        <c:v>27.236741706152646</c:v>
                      </c:pt>
                      <c:pt idx="4">
                        <c:v>13.202341419783938</c:v>
                      </c:pt>
                      <c:pt idx="5">
                        <c:v>15.830216915940458</c:v>
                      </c:pt>
                      <c:pt idx="6">
                        <c:v>6.5042702204249663</c:v>
                      </c:pt>
                      <c:pt idx="7">
                        <c:v>8.0371184069753898</c:v>
                      </c:pt>
                      <c:pt idx="8">
                        <c:v>2.4807401778406653</c:v>
                      </c:pt>
                      <c:pt idx="9">
                        <c:v>1.7346183128186663</c:v>
                      </c:pt>
                      <c:pt idx="11">
                        <c:v>1.2987122462277771</c:v>
                      </c:pt>
                      <c:pt idx="12">
                        <c:v>1.2414718834108358</c:v>
                      </c:pt>
                      <c:pt idx="13">
                        <c:v>0.89404634866422206</c:v>
                      </c:pt>
                      <c:pt idx="14">
                        <c:v>0.67836526627411475</c:v>
                      </c:pt>
                      <c:pt idx="15">
                        <c:v>0.47206607275773099</c:v>
                      </c:pt>
                      <c:pt idx="16">
                        <c:v>0.20512091865824611</c:v>
                      </c:pt>
                      <c:pt idx="17">
                        <c:v>0.20004570766528798</c:v>
                      </c:pt>
                      <c:pt idx="18">
                        <c:v>0.12321857722511891</c:v>
                      </c:pt>
                      <c:pt idx="19">
                        <c:v>0.11963424379096921</c:v>
                      </c:pt>
                      <c:pt idx="20">
                        <c:v>6.6960073408054252E-2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6-69DF-482F-83AC-5623AD9DF39F}"/>
                  </c:ext>
                </c:extLst>
              </c15:ser>
            </c15:filteredScatterSeries>
            <c15:filteredScatterSeries>
              <c15:ser>
                <c:idx val="102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GC'!$A$20</c15:sqref>
                        </c15:formulaRef>
                      </c:ext>
                    </c:extLst>
                    <c:strCache>
                      <c:ptCount val="1"/>
                      <c:pt idx="0">
                        <c:v>Lysine</c:v>
                      </c:pt>
                    </c:strCache>
                  </c:strRef>
                </c:tx>
                <c:spPr>
                  <a:ln w="19050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8948993875765529"/>
                        <c:y val="-4.2105263157894739E-4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GC'!$N$20:$AI$20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102.00000000000001</c:v>
                      </c:pt>
                      <c:pt idx="1">
                        <c:v>102.00000000000001</c:v>
                      </c:pt>
                      <c:pt idx="2">
                        <c:v>76.500000000000014</c:v>
                      </c:pt>
                      <c:pt idx="4">
                        <c:v>51.000000000000007</c:v>
                      </c:pt>
                      <c:pt idx="5">
                        <c:v>51.000000000000007</c:v>
                      </c:pt>
                      <c:pt idx="6">
                        <c:v>25.500000000000004</c:v>
                      </c:pt>
                      <c:pt idx="7">
                        <c:v>25.500000000000004</c:v>
                      </c:pt>
                      <c:pt idx="8">
                        <c:v>10.200000000000001</c:v>
                      </c:pt>
                      <c:pt idx="9">
                        <c:v>10.200000000000001</c:v>
                      </c:pt>
                      <c:pt idx="10">
                        <c:v>7.65</c:v>
                      </c:pt>
                      <c:pt idx="11">
                        <c:v>7.65</c:v>
                      </c:pt>
                      <c:pt idx="12">
                        <c:v>5.1000000000000005</c:v>
                      </c:pt>
                      <c:pt idx="13">
                        <c:v>5.1000000000000005</c:v>
                      </c:pt>
                      <c:pt idx="14">
                        <c:v>2.5500000000000003</c:v>
                      </c:pt>
                      <c:pt idx="15">
                        <c:v>2.5500000000000003</c:v>
                      </c:pt>
                      <c:pt idx="16">
                        <c:v>1.02</c:v>
                      </c:pt>
                      <c:pt idx="17">
                        <c:v>1.02</c:v>
                      </c:pt>
                      <c:pt idx="18">
                        <c:v>0.51</c:v>
                      </c:pt>
                      <c:pt idx="19">
                        <c:v>0.51</c:v>
                      </c:pt>
                      <c:pt idx="20">
                        <c:v>0.255</c:v>
                      </c:pt>
                      <c:pt idx="21">
                        <c:v>0.255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GC'!$N$171:$AI$171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14.773807972048354</c:v>
                      </c:pt>
                      <c:pt idx="4">
                        <c:v>8.3241584808398592</c:v>
                      </c:pt>
                      <c:pt idx="5">
                        <c:v>8.9691455132664739</c:v>
                      </c:pt>
                      <c:pt idx="6">
                        <c:v>4.1204831247719955</c:v>
                      </c:pt>
                      <c:pt idx="7">
                        <c:v>4.2829872637868913</c:v>
                      </c:pt>
                      <c:pt idx="8">
                        <c:v>1.5643271060792105</c:v>
                      </c:pt>
                      <c:pt idx="9">
                        <c:v>1.8117979649015863</c:v>
                      </c:pt>
                      <c:pt idx="10">
                        <c:v>1.155420391157999</c:v>
                      </c:pt>
                      <c:pt idx="11">
                        <c:v>1.309323847874559</c:v>
                      </c:pt>
                      <c:pt idx="12">
                        <c:v>0.68836354137380729</c:v>
                      </c:pt>
                      <c:pt idx="13">
                        <c:v>0.84035343797678808</c:v>
                      </c:pt>
                      <c:pt idx="14">
                        <c:v>0.29876417668973881</c:v>
                      </c:pt>
                      <c:pt idx="15">
                        <c:v>0.37644910901579115</c:v>
                      </c:pt>
                      <c:pt idx="16">
                        <c:v>0.11833211011413722</c:v>
                      </c:pt>
                      <c:pt idx="17">
                        <c:v>0.12977364668526226</c:v>
                      </c:pt>
                      <c:pt idx="18">
                        <c:v>3.712186794982604E-2</c:v>
                      </c:pt>
                      <c:pt idx="20">
                        <c:v>6.2595546534781762E-2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67-69DF-482F-83AC-5623AD9DF39F}"/>
                  </c:ext>
                </c:extLst>
              </c15:ser>
            </c15:filteredScatterSeries>
            <c15:filteredScatterSeries>
              <c15:ser>
                <c:idx val="0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GC'!$A$21</c15:sqref>
                        </c15:formulaRef>
                      </c:ext>
                    </c:extLst>
                    <c:strCache>
                      <c:ptCount val="1"/>
                      <c:pt idx="0">
                        <c:v>Leucine</c:v>
                      </c:pt>
                    </c:strCache>
                  </c:strRef>
                </c:tx>
                <c:spPr>
                  <a:ln w="190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1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0674300532632088"/>
                        <c:y val="8.9734554850833918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GC'!$R$21:$AE$21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50.5</c:v>
                      </c:pt>
                      <c:pt idx="1">
                        <c:v>50.5</c:v>
                      </c:pt>
                      <c:pt idx="2">
                        <c:v>25.25</c:v>
                      </c:pt>
                      <c:pt idx="3">
                        <c:v>25.25</c:v>
                      </c:pt>
                      <c:pt idx="4">
                        <c:v>10.100000000000001</c:v>
                      </c:pt>
                      <c:pt idx="5">
                        <c:v>10.100000000000001</c:v>
                      </c:pt>
                      <c:pt idx="6">
                        <c:v>7.5750000000000011</c:v>
                      </c:pt>
                      <c:pt idx="7">
                        <c:v>7.5750000000000011</c:v>
                      </c:pt>
                      <c:pt idx="8">
                        <c:v>5.0500000000000007</c:v>
                      </c:pt>
                      <c:pt idx="9">
                        <c:v>5.0500000000000007</c:v>
                      </c:pt>
                      <c:pt idx="10">
                        <c:v>2.5250000000000004</c:v>
                      </c:pt>
                      <c:pt idx="11">
                        <c:v>2.5250000000000004</c:v>
                      </c:pt>
                      <c:pt idx="12">
                        <c:v>1.0100000000000002</c:v>
                      </c:pt>
                      <c:pt idx="13">
                        <c:v>1.0100000000000002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GC'!$R$172:$AE$172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8.6970619074299176</c:v>
                      </c:pt>
                      <c:pt idx="1">
                        <c:v>7.8824052759156711</c:v>
                      </c:pt>
                      <c:pt idx="2">
                        <c:v>4.7715913039680231</c:v>
                      </c:pt>
                      <c:pt idx="3">
                        <c:v>4.7852791043066452</c:v>
                      </c:pt>
                      <c:pt idx="4">
                        <c:v>2.48006376769633</c:v>
                      </c:pt>
                      <c:pt idx="5">
                        <c:v>2.5264325785341413</c:v>
                      </c:pt>
                      <c:pt idx="6">
                        <c:v>1.8258151783098087</c:v>
                      </c:pt>
                      <c:pt idx="7">
                        <c:v>1.9367050206267775</c:v>
                      </c:pt>
                      <c:pt idx="8">
                        <c:v>1.4451360014565842</c:v>
                      </c:pt>
                      <c:pt idx="9">
                        <c:v>1.5300434126689153</c:v>
                      </c:pt>
                      <c:pt idx="10">
                        <c:v>0.70200771542606821</c:v>
                      </c:pt>
                      <c:pt idx="11">
                        <c:v>0.69011035986842884</c:v>
                      </c:pt>
                      <c:pt idx="12">
                        <c:v>0.40851351389384055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1936-484C-A210-996751B01360}"/>
                  </c:ext>
                </c:extLst>
              </c15:ser>
            </c15:filteredScatterSeries>
            <c15:filteredScatterSeries>
              <c15:ser>
                <c:idx val="1"/>
                <c:order val="17"/>
                <c:tx>
                  <c:v>Arginine</c:v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2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50099449662685303"/>
                        <c:y val="-2.9538749516775518E-2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GC'!$R$14:$AA$14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49</c:v>
                      </c:pt>
                      <c:pt idx="1">
                        <c:v>49</c:v>
                      </c:pt>
                      <c:pt idx="2">
                        <c:v>24.5</c:v>
                      </c:pt>
                      <c:pt idx="3">
                        <c:v>24.5</c:v>
                      </c:pt>
                      <c:pt idx="4">
                        <c:v>9.8000000000000007</c:v>
                      </c:pt>
                      <c:pt idx="5">
                        <c:v>9.8000000000000007</c:v>
                      </c:pt>
                      <c:pt idx="6">
                        <c:v>7.35</c:v>
                      </c:pt>
                      <c:pt idx="7">
                        <c:v>7.35</c:v>
                      </c:pt>
                      <c:pt idx="8">
                        <c:v>4.8999999999999995</c:v>
                      </c:pt>
                      <c:pt idx="9">
                        <c:v>4.8999999999999995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GC'!$R$165:$AA$165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2.9079376600523918</c:v>
                      </c:pt>
                      <c:pt idx="2">
                        <c:v>1.3016823459140316</c:v>
                      </c:pt>
                      <c:pt idx="4">
                        <c:v>0.53624274116487336</c:v>
                      </c:pt>
                      <c:pt idx="6">
                        <c:v>0.32808782393815766</c:v>
                      </c:pt>
                      <c:pt idx="8">
                        <c:v>0.10130318396479186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3E27-4584-93FF-D7EBD49ACC64}"/>
                  </c:ext>
                </c:extLst>
              </c15:ser>
            </c15:filteredScatterSeries>
            <c15:filteredScatterSeries>
              <c15:ser>
                <c:idx val="2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GC'!$A$15</c15:sqref>
                        </c15:formulaRef>
                      </c:ext>
                    </c:extLst>
                    <c:strCache>
                      <c:ptCount val="1"/>
                      <c:pt idx="0">
                        <c:v>Methionine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noFill/>
                    </a:ln>
                    <a:effectLst/>
                  </c:spPr>
                </c:marker>
                <c:trendline>
                  <c:spPr>
                    <a:ln w="19050" cap="rnd">
                      <a:solidFill>
                        <a:schemeClr val="accent3"/>
                      </a:solidFill>
                      <a:prstDash val="sysDot"/>
                    </a:ln>
                    <a:effectLst/>
                  </c:spPr>
                  <c:trendlineType val="linear"/>
                  <c:dispRSqr val="1"/>
                  <c:dispEq val="1"/>
                  <c:trendlineLbl>
                    <c:layout>
                      <c:manualLayout>
                        <c:x val="-0.48771362479043934"/>
                        <c:y val="-4.7946966460059304E-3"/>
                      </c:manualLayout>
                    </c:layout>
                    <c:numFmt formatCode="General" sourceLinked="0"/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anchor="ctr" anchorCtr="1"/>
                      <a:lstStyle/>
                      <a:p>
                        <a:pPr>
                          <a:defRPr sz="900" b="0" i="0" u="none" strike="noStrike" kern="1200" baseline="0">
                            <a:solidFill>
                              <a:schemeClr val="tx1">
                                <a:lumMod val="65000"/>
                                <a:lumOff val="35000"/>
                              </a:schemeClr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en-US"/>
                      </a:p>
                    </c:txPr>
                  </c:trendlineLbl>
                </c:trendline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GC'!$N$15:$W$15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96</c:v>
                      </c:pt>
                      <c:pt idx="1">
                        <c:v>96</c:v>
                      </c:pt>
                      <c:pt idx="2">
                        <c:v>72.000000000000014</c:v>
                      </c:pt>
                      <c:pt idx="4">
                        <c:v>48</c:v>
                      </c:pt>
                      <c:pt idx="5">
                        <c:v>48</c:v>
                      </c:pt>
                      <c:pt idx="6">
                        <c:v>24</c:v>
                      </c:pt>
                      <c:pt idx="7">
                        <c:v>24</c:v>
                      </c:pt>
                      <c:pt idx="8">
                        <c:v>9.6000000000000014</c:v>
                      </c:pt>
                      <c:pt idx="9">
                        <c:v>9.6000000000000014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'Amino acid - GC'!$N$166:$W$166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6.8495573790243944E-2</c:v>
                      </c:pt>
                      <c:pt idx="4">
                        <c:v>4.9548531348346921E-2</c:v>
                      </c:pt>
                      <c:pt idx="6">
                        <c:v>3.6396773302721404E-2</c:v>
                      </c:pt>
                      <c:pt idx="8">
                        <c:v>2.9498484030032468E-2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3E27-4584-93FF-D7EBD49ACC64}"/>
                  </c:ext>
                </c:extLst>
              </c15:ser>
            </c15:filteredScatterSeries>
          </c:ext>
        </c:extLst>
      </c:scatterChart>
      <c:valAx>
        <c:axId val="73946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462944"/>
        <c:crosses val="autoZero"/>
        <c:crossBetween val="midCat"/>
      </c:valAx>
      <c:valAx>
        <c:axId val="739462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9467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Free</a:t>
            </a:r>
            <a:r>
              <a:rPr lang="en-GB" baseline="0"/>
              <a:t> amino acids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'Amino acid - GC'!$A$291</c:f>
              <c:strCache>
                <c:ptCount val="1"/>
                <c:pt idx="0">
                  <c:v>Glutamine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GC'!$N$291:$W$291</c15:sqref>
                  </c15:fullRef>
                </c:ext>
              </c:extLst>
              <c:f>'Amino acid - GC'!$N$291:$U$291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57.504264744424241</c:v>
                </c:pt>
                <c:pt idx="6">
                  <c:v>20.106123404065574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1A-4468-88BA-6C4AFC89409D}"/>
            </c:ext>
          </c:extLst>
        </c:ser>
        <c:ser>
          <c:idx val="1"/>
          <c:order val="1"/>
          <c:tx>
            <c:strRef>
              <c:f>'Amino acid - GC'!$A$292</c:f>
              <c:strCache>
                <c:ptCount val="1"/>
                <c:pt idx="0">
                  <c:v>Isoleucin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GC'!$N$292:$W$292</c15:sqref>
                  </c15:fullRef>
                </c:ext>
              </c:extLst>
              <c:f>'Amino acid - GC'!$N$292:$U$292</c:f>
              <c:numCache>
                <c:formatCode>General</c:formatCode>
                <c:ptCount val="8"/>
                <c:pt idx="0">
                  <c:v>11.846632607434669</c:v>
                </c:pt>
                <c:pt idx="1">
                  <c:v>0</c:v>
                </c:pt>
                <c:pt idx="2">
                  <c:v>4.3973565403070607</c:v>
                </c:pt>
                <c:pt idx="3">
                  <c:v>0</c:v>
                </c:pt>
                <c:pt idx="4">
                  <c:v>17.499189945691029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1A-4468-88BA-6C4AFC89409D}"/>
            </c:ext>
          </c:extLst>
        </c:ser>
        <c:ser>
          <c:idx val="2"/>
          <c:order val="2"/>
          <c:tx>
            <c:strRef>
              <c:f>'Amino acid - GC'!$A$293</c:f>
              <c:strCache>
                <c:ptCount val="1"/>
                <c:pt idx="0">
                  <c:v>4-Hydroxyproline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GC'!$N$293:$W$293</c15:sqref>
                  </c15:fullRef>
                </c:ext>
              </c:extLst>
              <c:f>'Amino acid - GC'!$N$293:$U$293</c:f>
              <c:numCache>
                <c:formatCode>General</c:formatCode>
                <c:ptCount val="8"/>
                <c:pt idx="0">
                  <c:v>2.5028521845621077</c:v>
                </c:pt>
                <c:pt idx="1">
                  <c:v>0.49375265426124942</c:v>
                </c:pt>
                <c:pt idx="2">
                  <c:v>3.3735097523123834</c:v>
                </c:pt>
                <c:pt idx="3">
                  <c:v>0</c:v>
                </c:pt>
                <c:pt idx="4">
                  <c:v>1.3898071981744275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1A-4468-88BA-6C4AFC89409D}"/>
            </c:ext>
          </c:extLst>
        </c:ser>
        <c:ser>
          <c:idx val="3"/>
          <c:order val="3"/>
          <c:tx>
            <c:strRef>
              <c:f>'Amino acid - GC'!$A$294</c:f>
              <c:strCache>
                <c:ptCount val="1"/>
                <c:pt idx="0">
                  <c:v>Valine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GC'!$N$294:$W$294</c15:sqref>
                  </c15:fullRef>
                </c:ext>
              </c:extLst>
              <c:f>'Amino acid - GC'!$N$294:$U$294</c:f>
              <c:numCache>
                <c:formatCode>General</c:formatCode>
                <c:ptCount val="8"/>
                <c:pt idx="0">
                  <c:v>0.67865868197543988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16.098915091476407</c:v>
                </c:pt>
                <c:pt idx="5">
                  <c:v>0</c:v>
                </c:pt>
                <c:pt idx="6">
                  <c:v>3.8559083945451746</c:v>
                </c:pt>
                <c:pt idx="7">
                  <c:v>2.8765333253329044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1A-4468-88BA-6C4AFC89409D}"/>
            </c:ext>
          </c:extLst>
        </c:ser>
        <c:ser>
          <c:idx val="4"/>
          <c:order val="4"/>
          <c:tx>
            <c:strRef>
              <c:f>'Amino acid - GC'!$A$295</c:f>
              <c:strCache>
                <c:ptCount val="1"/>
                <c:pt idx="0">
                  <c:v>Aspartic acid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GC'!$N$295:$W$295</c15:sqref>
                  </c15:fullRef>
                </c:ext>
              </c:extLst>
              <c:f>'Amino acid - GC'!$N$295:$U$295</c:f>
              <c:numCache>
                <c:formatCode>General</c:formatCode>
                <c:ptCount val="8"/>
                <c:pt idx="0">
                  <c:v>6.2553608402672323</c:v>
                </c:pt>
                <c:pt idx="1">
                  <c:v>7.0395440770493174</c:v>
                </c:pt>
                <c:pt idx="2">
                  <c:v>5.8266612887262026</c:v>
                </c:pt>
                <c:pt idx="3">
                  <c:v>5.3062096588157468</c:v>
                </c:pt>
                <c:pt idx="4">
                  <c:v>7.6818588384387851</c:v>
                </c:pt>
                <c:pt idx="5">
                  <c:v>0.65874192246760621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1A-4468-88BA-6C4AFC89409D}"/>
            </c:ext>
          </c:extLst>
        </c:ser>
        <c:ser>
          <c:idx val="5"/>
          <c:order val="5"/>
          <c:tx>
            <c:strRef>
              <c:f>'Amino acid - GC'!$A$296</c:f>
              <c:strCache>
                <c:ptCount val="1"/>
                <c:pt idx="0">
                  <c:v>Histidine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GC'!$N$296:$W$296</c15:sqref>
                  </c15:fullRef>
                </c:ext>
              </c:extLst>
              <c:f>'Amino acid - GC'!$N$296:$U$296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1A-4468-88BA-6C4AFC89409D}"/>
            </c:ext>
          </c:extLst>
        </c:ser>
        <c:ser>
          <c:idx val="6"/>
          <c:order val="6"/>
          <c:tx>
            <c:strRef>
              <c:f>'Amino acid - GC'!$A$297</c:f>
              <c:strCache>
                <c:ptCount val="1"/>
                <c:pt idx="0">
                  <c:v>Phenylalanine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GC'!$N$297:$W$297</c15:sqref>
                  </c15:fullRef>
                </c:ext>
              </c:extLst>
              <c:f>'Amino acid - GC'!$N$297:$U$297</c:f>
              <c:numCache>
                <c:formatCode>General</c:formatCode>
                <c:ptCount val="8"/>
                <c:pt idx="0">
                  <c:v>4.447146583686389</c:v>
                </c:pt>
                <c:pt idx="1">
                  <c:v>0</c:v>
                </c:pt>
                <c:pt idx="2">
                  <c:v>10.414283327737161</c:v>
                </c:pt>
                <c:pt idx="3">
                  <c:v>0</c:v>
                </c:pt>
                <c:pt idx="4">
                  <c:v>2.7713328726381237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1A-4468-88BA-6C4AFC89409D}"/>
            </c:ext>
          </c:extLst>
        </c:ser>
        <c:ser>
          <c:idx val="7"/>
          <c:order val="7"/>
          <c:tx>
            <c:strRef>
              <c:f>'Amino acid - GC'!$A$298</c:f>
              <c:strCache>
                <c:ptCount val="1"/>
                <c:pt idx="0">
                  <c:v>Thyrosine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GC'!$N$298:$W$298</c15:sqref>
                  </c15:fullRef>
                </c:ext>
              </c:extLst>
              <c:f>'Amino acid - GC'!$N$298:$U$298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7.876229225567065</c:v>
                </c:pt>
                <c:pt idx="6">
                  <c:v>4.667733097674966</c:v>
                </c:pt>
                <c:pt idx="7">
                  <c:v>14.000778072852968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1A-4468-88BA-6C4AFC89409D}"/>
            </c:ext>
          </c:extLst>
        </c:ser>
        <c:ser>
          <c:idx val="8"/>
          <c:order val="8"/>
          <c:tx>
            <c:strRef>
              <c:f>'Amino acid - GC'!$A$299</c:f>
              <c:strCache>
                <c:ptCount val="1"/>
                <c:pt idx="0">
                  <c:v>Asparagine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GC'!$N$299:$W$299</c15:sqref>
                  </c15:fullRef>
                </c:ext>
              </c:extLst>
              <c:f>'Amino acid - GC'!$N$299:$U$299</c:f>
              <c:numCache>
                <c:formatCode>General</c:formatCode>
                <c:ptCount val="8"/>
                <c:pt idx="0">
                  <c:v>19.193774389320296</c:v>
                </c:pt>
                <c:pt idx="1">
                  <c:v>19.331245158998914</c:v>
                </c:pt>
                <c:pt idx="2">
                  <c:v>33.542764018179874</c:v>
                </c:pt>
                <c:pt idx="3">
                  <c:v>26.190817302798109</c:v>
                </c:pt>
                <c:pt idx="4">
                  <c:v>0</c:v>
                </c:pt>
                <c:pt idx="5">
                  <c:v>8.6278391743384351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1A-4468-88BA-6C4AFC89409D}"/>
            </c:ext>
          </c:extLst>
        </c:ser>
        <c:ser>
          <c:idx val="9"/>
          <c:order val="9"/>
          <c:tx>
            <c:strRef>
              <c:f>'Amino acid - GC'!$A$300</c:f>
              <c:strCache>
                <c:ptCount val="1"/>
                <c:pt idx="0">
                  <c:v>Glycine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GC'!$N$300:$W$300</c15:sqref>
                  </c15:fullRef>
                </c:ext>
              </c:extLst>
              <c:f>'Amino acid - GC'!$N$300:$U$300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4.9803798283127794</c:v>
                </c:pt>
                <c:pt idx="7">
                  <c:v>6.7582494414420182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1A-4468-88BA-6C4AFC89409D}"/>
            </c:ext>
          </c:extLst>
        </c:ser>
        <c:ser>
          <c:idx val="10"/>
          <c:order val="10"/>
          <c:tx>
            <c:strRef>
              <c:f>'Amino acid - GC'!$A$301</c:f>
              <c:strCache>
                <c:ptCount val="1"/>
                <c:pt idx="0">
                  <c:v>Tryptophan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GC'!$N$301:$W$301</c15:sqref>
                  </c15:fullRef>
                </c:ext>
              </c:extLst>
              <c:f>'Amino acid - GC'!$N$301:$U$301</c:f>
              <c:numCache>
                <c:formatCode>General</c:formatCode>
                <c:ptCount val="8"/>
                <c:pt idx="0">
                  <c:v>0</c:v>
                </c:pt>
                <c:pt idx="1">
                  <c:v>17.050907019180908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2.424307693777036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1A-4468-88BA-6C4AFC89409D}"/>
            </c:ext>
          </c:extLst>
        </c:ser>
        <c:ser>
          <c:idx val="11"/>
          <c:order val="11"/>
          <c:tx>
            <c:strRef>
              <c:f>'Amino acid - GC'!$A$302</c:f>
              <c:strCache>
                <c:ptCount val="1"/>
                <c:pt idx="0">
                  <c:v>Threonine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GC'!$N$302:$W$302</c15:sqref>
                  </c15:fullRef>
                </c:ext>
              </c:extLst>
              <c:f>'Amino acid - GC'!$N$302:$U$302</c:f>
              <c:numCache>
                <c:formatCode>General</c:formatCode>
                <c:ptCount val="8"/>
                <c:pt idx="0">
                  <c:v>0.898405127170954</c:v>
                </c:pt>
                <c:pt idx="1">
                  <c:v>0</c:v>
                </c:pt>
                <c:pt idx="2">
                  <c:v>0.32303569927506642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4.2071898649396191</c:v>
                </c:pt>
                <c:pt idx="7">
                  <c:v>4.2791524549760078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1A-4468-88BA-6C4AFC89409D}"/>
            </c:ext>
          </c:extLst>
        </c:ser>
        <c:ser>
          <c:idx val="12"/>
          <c:order val="12"/>
          <c:tx>
            <c:strRef>
              <c:f>'Amino acid - GC'!$A$303</c:f>
              <c:strCache>
                <c:ptCount val="1"/>
                <c:pt idx="0">
                  <c:v>Arginine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GC'!$N$303:$W$303</c15:sqref>
                  </c15:fullRef>
                </c:ext>
              </c:extLst>
              <c:f>'Amino acid - GC'!$N$303:$U$303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11.957239237514058</c:v>
                </c:pt>
                <c:pt idx="7">
                  <c:v>7.3177953258502031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71A-4468-88BA-6C4AFC89409D}"/>
            </c:ext>
          </c:extLst>
        </c:ser>
        <c:ser>
          <c:idx val="13"/>
          <c:order val="13"/>
          <c:tx>
            <c:strRef>
              <c:f>'Amino acid - GC'!$A$304</c:f>
              <c:strCache>
                <c:ptCount val="1"/>
                <c:pt idx="0">
                  <c:v>Methionine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GC'!$N$304:$W$304</c15:sqref>
                  </c15:fullRef>
                </c:ext>
              </c:extLst>
              <c:f>'Amino acid - GC'!$N$304:$U$304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1A-4468-88BA-6C4AFC89409D}"/>
            </c:ext>
          </c:extLst>
        </c:ser>
        <c:ser>
          <c:idx val="14"/>
          <c:order val="14"/>
          <c:tx>
            <c:strRef>
              <c:f>'Amino acid - GC'!$A$305</c:f>
              <c:strCache>
                <c:ptCount val="1"/>
                <c:pt idx="0">
                  <c:v>Cysteine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GC'!$N$305:$W$305</c15:sqref>
                  </c15:fullRef>
                </c:ext>
              </c:extLst>
              <c:f>'Amino acid - GC'!$N$305:$U$305</c:f>
              <c:numCache>
                <c:formatCode>General</c:formatCode>
                <c:ptCount val="8"/>
                <c:pt idx="0">
                  <c:v>1.6453271972544785</c:v>
                </c:pt>
                <c:pt idx="1">
                  <c:v>0</c:v>
                </c:pt>
                <c:pt idx="2">
                  <c:v>0.38567156913523798</c:v>
                </c:pt>
                <c:pt idx="3">
                  <c:v>0</c:v>
                </c:pt>
                <c:pt idx="4">
                  <c:v>0</c:v>
                </c:pt>
                <c:pt idx="5">
                  <c:v>1.9846782964172367</c:v>
                </c:pt>
                <c:pt idx="6">
                  <c:v>1.2036337498701961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71A-4468-88BA-6C4AFC89409D}"/>
            </c:ext>
          </c:extLst>
        </c:ser>
        <c:ser>
          <c:idx val="15"/>
          <c:order val="15"/>
          <c:tx>
            <c:strRef>
              <c:f>'Amino acid - GC'!$A$306</c:f>
              <c:strCache>
                <c:ptCount val="1"/>
                <c:pt idx="0">
                  <c:v>Alanine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GC'!$N$306:$W$306</c15:sqref>
                  </c15:fullRef>
                </c:ext>
              </c:extLst>
              <c:f>'Amino acid - GC'!$N$306:$U$306</c:f>
              <c:numCache>
                <c:formatCode>General</c:formatCode>
                <c:ptCount val="8"/>
                <c:pt idx="0">
                  <c:v>7.3295575083248927</c:v>
                </c:pt>
                <c:pt idx="1">
                  <c:v>9.1799442112222636</c:v>
                </c:pt>
                <c:pt idx="2">
                  <c:v>12.771932564490681</c:v>
                </c:pt>
                <c:pt idx="3">
                  <c:v>6.0107403509711528</c:v>
                </c:pt>
                <c:pt idx="4">
                  <c:v>5.4253518511405447</c:v>
                </c:pt>
                <c:pt idx="5">
                  <c:v>2.573560767412892</c:v>
                </c:pt>
                <c:pt idx="6">
                  <c:v>20.840588459104794</c:v>
                </c:pt>
                <c:pt idx="7">
                  <c:v>21.328554611958577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1A-4468-88BA-6C4AFC89409D}"/>
            </c:ext>
          </c:extLst>
        </c:ser>
        <c:ser>
          <c:idx val="16"/>
          <c:order val="16"/>
          <c:tx>
            <c:strRef>
              <c:f>'Amino acid - GC'!$A$307</c:f>
              <c:strCache>
                <c:ptCount val="1"/>
                <c:pt idx="0">
                  <c:v>Glutamic acid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GC'!$N$307:$W$307</c15:sqref>
                  </c15:fullRef>
                </c:ext>
              </c:extLst>
              <c:f>'Amino acid - GC'!$N$307:$U$307</c:f>
              <c:numCache>
                <c:formatCode>General</c:formatCode>
                <c:ptCount val="8"/>
                <c:pt idx="0">
                  <c:v>38.582021410873644</c:v>
                </c:pt>
                <c:pt idx="1">
                  <c:v>46.904606879287343</c:v>
                </c:pt>
                <c:pt idx="2">
                  <c:v>0</c:v>
                </c:pt>
                <c:pt idx="3">
                  <c:v>55.886453638755974</c:v>
                </c:pt>
                <c:pt idx="4">
                  <c:v>36.008729320926278</c:v>
                </c:pt>
                <c:pt idx="5">
                  <c:v>17.747159971314762</c:v>
                </c:pt>
                <c:pt idx="6">
                  <c:v>17.306217588044539</c:v>
                </c:pt>
                <c:pt idx="7">
                  <c:v>25.747631185958554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71A-4468-88BA-6C4AFC89409D}"/>
            </c:ext>
          </c:extLst>
        </c:ser>
        <c:ser>
          <c:idx val="17"/>
          <c:order val="17"/>
          <c:tx>
            <c:strRef>
              <c:f>'Amino acid - GC'!$A$308</c:f>
              <c:strCache>
                <c:ptCount val="1"/>
                <c:pt idx="0">
                  <c:v>Serine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GC'!$N$308:$W$308</c15:sqref>
                  </c15:fullRef>
                </c:ext>
              </c:extLst>
              <c:f>'Amino acid - GC'!$N$308:$U$308</c:f>
              <c:numCache>
                <c:formatCode>General</c:formatCode>
                <c:ptCount val="8"/>
                <c:pt idx="0">
                  <c:v>6.6202634691298963</c:v>
                </c:pt>
                <c:pt idx="1">
                  <c:v>0</c:v>
                </c:pt>
                <c:pt idx="2">
                  <c:v>11.909857359542261</c:v>
                </c:pt>
                <c:pt idx="3">
                  <c:v>6.6057790486590076</c:v>
                </c:pt>
                <c:pt idx="4">
                  <c:v>13.124814881514411</c:v>
                </c:pt>
                <c:pt idx="5">
                  <c:v>0.60321820428072725</c:v>
                </c:pt>
                <c:pt idx="6">
                  <c:v>8.8863889991632714</c:v>
                </c:pt>
                <c:pt idx="7">
                  <c:v>13.383238508973038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1A-4468-88BA-6C4AFC89409D}"/>
            </c:ext>
          </c:extLst>
        </c:ser>
        <c:ser>
          <c:idx val="18"/>
          <c:order val="18"/>
          <c:tx>
            <c:strRef>
              <c:f>'Amino acid - GC'!$A$309</c:f>
              <c:strCache>
                <c:ptCount val="1"/>
                <c:pt idx="0">
                  <c:v>Lysine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GC'!$N$309:$W$309</c15:sqref>
                  </c15:fullRef>
                </c:ext>
              </c:extLst>
              <c:f>'Amino acid - GC'!$N$309:$U$309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17.054927880294063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1.9885973767650253</c:v>
                </c:pt>
                <c:pt idx="7">
                  <c:v>4.3080670726557502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71A-4468-88BA-6C4AFC89409D}"/>
            </c:ext>
          </c:extLst>
        </c:ser>
        <c:ser>
          <c:idx val="19"/>
          <c:order val="19"/>
          <c:tx>
            <c:strRef>
              <c:f>'Amino acid - GC'!$A$310</c:f>
              <c:strCache>
                <c:ptCount val="1"/>
                <c:pt idx="0">
                  <c:v>Leucine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'Amino acid - GC'!$N$290:$W$290</c15:sqref>
                  </c15:fullRef>
                </c:ext>
              </c:extLst>
              <c:f>'Amino acid - GC'!$N$290:$U$290</c:f>
              <c:strCache>
                <c:ptCount val="8"/>
                <c:pt idx="0">
                  <c:v>Orange maize</c:v>
                </c:pt>
                <c:pt idx="1">
                  <c:v>White maize</c:v>
                </c:pt>
                <c:pt idx="2">
                  <c:v>Finger millet</c:v>
                </c:pt>
                <c:pt idx="3">
                  <c:v>sorghum</c:v>
                </c:pt>
                <c:pt idx="4">
                  <c:v>pearl millet</c:v>
                </c:pt>
                <c:pt idx="5">
                  <c:v>boabab</c:v>
                </c:pt>
                <c:pt idx="6">
                  <c:v>Mopane Worm FD</c:v>
                </c:pt>
                <c:pt idx="7">
                  <c:v>Mopane Worm BFD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'Amino acid - GC'!$N$310:$W$310</c15:sqref>
                  </c15:fullRef>
                </c:ext>
              </c:extLst>
              <c:f>'Amino acid - GC'!$N$310:$U$310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71A-4468-88BA-6C4AFC894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9778496"/>
        <c:axId val="709766016"/>
      </c:barChart>
      <c:catAx>
        <c:axId val="70977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766016"/>
        <c:crosses val="autoZero"/>
        <c:auto val="1"/>
        <c:lblAlgn val="ctr"/>
        <c:lblOffset val="100"/>
        <c:noMultiLvlLbl val="0"/>
      </c:catAx>
      <c:valAx>
        <c:axId val="7097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778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Individual fats proportions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46861793386104E-2"/>
          <c:y val="7.7617335658235434E-2"/>
          <c:w val="0.92621407593789873"/>
          <c:h val="0.64236158599100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'Fats - All'!$BJ$348</c:f>
              <c:strCache>
                <c:ptCount val="1"/>
                <c:pt idx="0">
                  <c:v>METHYL HEXANOATE (C6:0)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All'!$BK$348:$BR$348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2.6221156598574425E-3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8B-4B85-B08B-EB0DFFF56B4F}"/>
            </c:ext>
          </c:extLst>
        </c:ser>
        <c:ser>
          <c:idx val="1"/>
          <c:order val="1"/>
          <c:tx>
            <c:strRef>
              <c:f>'Fats - All'!$BJ$349</c:f>
              <c:strCache>
                <c:ptCount val="1"/>
                <c:pt idx="0">
                  <c:v>METHYL OCTANOATE (C8:0)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All'!$BK$349:$BR$349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9.5900384435775125E-5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B-4B85-B08B-EB0DFFF56B4F}"/>
            </c:ext>
          </c:extLst>
        </c:ser>
        <c:ser>
          <c:idx val="2"/>
          <c:order val="2"/>
          <c:tx>
            <c:strRef>
              <c:f>'Fats - All'!$BJ$350</c:f>
              <c:strCache>
                <c:ptCount val="1"/>
                <c:pt idx="0">
                  <c:v>METHYL DECANOATE (CAPRATE) (C10:0)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All'!$BK$350:$BR$350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B-4B85-B08B-EB0DFFF56B4F}"/>
            </c:ext>
          </c:extLst>
        </c:ser>
        <c:ser>
          <c:idx val="3"/>
          <c:order val="3"/>
          <c:tx>
            <c:strRef>
              <c:f>'Fats - All'!$BJ$351</c:f>
              <c:strCache>
                <c:ptCount val="1"/>
                <c:pt idx="0">
                  <c:v>METHYL UNDECANOATE (C11:0)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All'!$BK$351:$BR$351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B-4B85-B08B-EB0DFFF56B4F}"/>
            </c:ext>
          </c:extLst>
        </c:ser>
        <c:ser>
          <c:idx val="4"/>
          <c:order val="4"/>
          <c:tx>
            <c:strRef>
              <c:f>'Fats - All'!$BJ$352</c:f>
              <c:strCache>
                <c:ptCount val="1"/>
                <c:pt idx="0">
                  <c:v>METHYL LAURATE (C12:0)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All'!$BK$352:$BR$352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7.5254905826845882E-3</c:v>
                </c:pt>
                <c:pt idx="7">
                  <c:v>8.6874046184000006E-3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B-4B85-B08B-EB0DFFF56B4F}"/>
            </c:ext>
          </c:extLst>
        </c:ser>
        <c:ser>
          <c:idx val="5"/>
          <c:order val="5"/>
          <c:tx>
            <c:strRef>
              <c:f>'Fats - All'!$BJ$353</c:f>
              <c:strCache>
                <c:ptCount val="1"/>
                <c:pt idx="0">
                  <c:v>METHYL TRIDECANOATE (C13:0)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All'!$BK$353:$BR$353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3.8960535814998483E-3</c:v>
                </c:pt>
                <c:pt idx="7">
                  <c:v>2.0261226662023936E-3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8B-4B85-B08B-EB0DFFF56B4F}"/>
            </c:ext>
          </c:extLst>
        </c:ser>
        <c:ser>
          <c:idx val="6"/>
          <c:order val="6"/>
          <c:tx>
            <c:strRef>
              <c:f>'Fats - All'!$BJ$354</c:f>
              <c:strCache>
                <c:ptCount val="1"/>
                <c:pt idx="0">
                  <c:v>1,9-DICHLORONONANE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All'!$BK$354:$BR$354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8B-4B85-B08B-EB0DFFF56B4F}"/>
            </c:ext>
          </c:extLst>
        </c:ser>
        <c:ser>
          <c:idx val="7"/>
          <c:order val="7"/>
          <c:tx>
            <c:strRef>
              <c:f>'Fats - All'!$BJ$355</c:f>
              <c:strCache>
                <c:ptCount val="1"/>
                <c:pt idx="0">
                  <c:v>METHYL MYRISTATE (C14:0)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All'!$BK$355:$BR$355</c:f>
              <c:numCache>
                <c:formatCode>General</c:formatCode>
                <c:ptCount val="8"/>
                <c:pt idx="0">
                  <c:v>4.7160998623900705E-3</c:v>
                </c:pt>
                <c:pt idx="1">
                  <c:v>7.0950133838357547E-3</c:v>
                </c:pt>
                <c:pt idx="2">
                  <c:v>2.7951158550699124E-3</c:v>
                </c:pt>
                <c:pt idx="3">
                  <c:v>2.6449738927300653E-3</c:v>
                </c:pt>
                <c:pt idx="4">
                  <c:v>1.1136719520015772E-2</c:v>
                </c:pt>
                <c:pt idx="5">
                  <c:v>2.6003441850999932E-3</c:v>
                </c:pt>
                <c:pt idx="6">
                  <c:v>0.12031394588111299</c:v>
                </c:pt>
                <c:pt idx="7">
                  <c:v>0.14737906963503328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8B-4B85-B08B-EB0DFFF56B4F}"/>
            </c:ext>
          </c:extLst>
        </c:ser>
        <c:ser>
          <c:idx val="8"/>
          <c:order val="8"/>
          <c:tx>
            <c:strRef>
              <c:f>'Fats - All'!$BJ$356</c:f>
              <c:strCache>
                <c:ptCount val="1"/>
                <c:pt idx="0">
                  <c:v>METHYL MYRISTOLEATE (C14:1)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All'!$BK$356:$BR$356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1.0578619893921318E-3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8B-4B85-B08B-EB0DFFF56B4F}"/>
            </c:ext>
          </c:extLst>
        </c:ser>
        <c:ser>
          <c:idx val="9"/>
          <c:order val="9"/>
          <c:tx>
            <c:strRef>
              <c:f>'Fats - All'!$BJ$357</c:f>
              <c:strCache>
                <c:ptCount val="1"/>
                <c:pt idx="0">
                  <c:v>METHYL PENTADECANOATE (C15:0)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All'!$BK$357:$BR$357</c:f>
              <c:numCache>
                <c:formatCode>General</c:formatCode>
                <c:ptCount val="8"/>
                <c:pt idx="0">
                  <c:v>0</c:v>
                </c:pt>
                <c:pt idx="1">
                  <c:v>3.6937607069647722E-3</c:v>
                </c:pt>
                <c:pt idx="2">
                  <c:v>1.1268472629472482E-3</c:v>
                </c:pt>
                <c:pt idx="3">
                  <c:v>1.1115096708974594E-3</c:v>
                </c:pt>
                <c:pt idx="4">
                  <c:v>1.2311486745367367E-2</c:v>
                </c:pt>
                <c:pt idx="5">
                  <c:v>9.6415992754119676E-4</c:v>
                </c:pt>
                <c:pt idx="6">
                  <c:v>7.6952773705649902E-2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8B-4B85-B08B-EB0DFFF56B4F}"/>
            </c:ext>
          </c:extLst>
        </c:ser>
        <c:ser>
          <c:idx val="10"/>
          <c:order val="10"/>
          <c:tx>
            <c:strRef>
              <c:f>'Fats - All'!$BJ$358</c:f>
              <c:strCache>
                <c:ptCount val="1"/>
                <c:pt idx="0">
                  <c:v>Methyl cis-10 pentadecenoate (C15:1)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All'!$BK$358:$BR$358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0.1089693706884601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8B-4B85-B08B-EB0DFFF56B4F}"/>
            </c:ext>
          </c:extLst>
        </c:ser>
        <c:ser>
          <c:idx val="11"/>
          <c:order val="11"/>
          <c:tx>
            <c:strRef>
              <c:f>'Fats - All'!$BJ$359</c:f>
              <c:strCache>
                <c:ptCount val="1"/>
                <c:pt idx="0">
                  <c:v>Methyl Palmitate (C16:0)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All'!$BK$359:$BR$359</c:f>
              <c:numCache>
                <c:formatCode>General</c:formatCode>
                <c:ptCount val="8"/>
                <c:pt idx="0">
                  <c:v>0.68169447030164221</c:v>
                </c:pt>
                <c:pt idx="1">
                  <c:v>1.4642446471160622</c:v>
                </c:pt>
                <c:pt idx="2">
                  <c:v>0.58338055427368962</c:v>
                </c:pt>
                <c:pt idx="3">
                  <c:v>0.34649693685472494</c:v>
                </c:pt>
                <c:pt idx="4">
                  <c:v>2.1272946249734241</c:v>
                </c:pt>
                <c:pt idx="5">
                  <c:v>0.15932063500054872</c:v>
                </c:pt>
                <c:pt idx="6">
                  <c:v>5.4020133551359981</c:v>
                </c:pt>
                <c:pt idx="7">
                  <c:v>5.0869610069923787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8B-4B85-B08B-EB0DFFF56B4F}"/>
            </c:ext>
          </c:extLst>
        </c:ser>
        <c:ser>
          <c:idx val="12"/>
          <c:order val="12"/>
          <c:tx>
            <c:strRef>
              <c:f>'Fats - All'!$BJ$360</c:f>
              <c:strCache>
                <c:ptCount val="1"/>
                <c:pt idx="0">
                  <c:v>METHYL CIS 9-HEXADECENOATE (C16:1)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All'!$BK$360:$BR$360</c:f>
              <c:numCache>
                <c:formatCode>General</c:formatCode>
                <c:ptCount val="8"/>
                <c:pt idx="0">
                  <c:v>5.2720942206649184E-3</c:v>
                </c:pt>
                <c:pt idx="1">
                  <c:v>3.5761517069605731E-2</c:v>
                </c:pt>
                <c:pt idx="2">
                  <c:v>5.7542139838271614E-3</c:v>
                </c:pt>
                <c:pt idx="3">
                  <c:v>1.1319602859559392E-2</c:v>
                </c:pt>
                <c:pt idx="4">
                  <c:v>2.6580761822027493E-2</c:v>
                </c:pt>
                <c:pt idx="5">
                  <c:v>1.1099188700637896E-3</c:v>
                </c:pt>
                <c:pt idx="6">
                  <c:v>0.34899573268672951</c:v>
                </c:pt>
                <c:pt idx="7">
                  <c:v>0.23235960214327689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8B-4B85-B08B-EB0DFFF56B4F}"/>
            </c:ext>
          </c:extLst>
        </c:ser>
        <c:ser>
          <c:idx val="13"/>
          <c:order val="13"/>
          <c:tx>
            <c:strRef>
              <c:f>'Fats - All'!$BJ$361</c:f>
              <c:strCache>
                <c:ptCount val="1"/>
                <c:pt idx="0">
                  <c:v>METHYL HEPTADECANOATE (C17:0)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All'!$BK$361:$BR$361</c:f>
              <c:numCache>
                <c:formatCode>General</c:formatCode>
                <c:ptCount val="8"/>
                <c:pt idx="0">
                  <c:v>5.0526123380627017E-3</c:v>
                </c:pt>
                <c:pt idx="1">
                  <c:v>8.5626562201949214E-3</c:v>
                </c:pt>
                <c:pt idx="2">
                  <c:v>4.2968972016826559E-3</c:v>
                </c:pt>
                <c:pt idx="3">
                  <c:v>5.3990698304102391E-3</c:v>
                </c:pt>
                <c:pt idx="4">
                  <c:v>0</c:v>
                </c:pt>
                <c:pt idx="5">
                  <c:v>3.8603900473315818E-3</c:v>
                </c:pt>
                <c:pt idx="6">
                  <c:v>0.12161461652453304</c:v>
                </c:pt>
                <c:pt idx="7">
                  <c:v>0.11846940153652394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8B-4B85-B08B-EB0DFFF56B4F}"/>
            </c:ext>
          </c:extLst>
        </c:ser>
        <c:ser>
          <c:idx val="14"/>
          <c:order val="14"/>
          <c:tx>
            <c:strRef>
              <c:f>'Fats - All'!$BJ$362</c:f>
              <c:strCache>
                <c:ptCount val="1"/>
                <c:pt idx="0">
                  <c:v>Methyl cis-10-heptadecenoate (C17:1)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All'!$BK$362:$BR$362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2.8894475558645773E-3</c:v>
                </c:pt>
                <c:pt idx="3">
                  <c:v>2.9289677085139682E-3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1.4642506670627052E-2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8B-4B85-B08B-EB0DFFF56B4F}"/>
            </c:ext>
          </c:extLst>
        </c:ser>
        <c:ser>
          <c:idx val="15"/>
          <c:order val="15"/>
          <c:tx>
            <c:strRef>
              <c:f>'Fats - All'!$BJ$363</c:f>
              <c:strCache>
                <c:ptCount val="1"/>
                <c:pt idx="0">
                  <c:v>METHYL STEARATE (C18:0)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All'!$BK$363:$BR$363</c:f>
              <c:numCache>
                <c:formatCode>General</c:formatCode>
                <c:ptCount val="8"/>
                <c:pt idx="0">
                  <c:v>0.10313356606195652</c:v>
                </c:pt>
                <c:pt idx="1">
                  <c:v>0.31937633080279837</c:v>
                </c:pt>
                <c:pt idx="2">
                  <c:v>0.10773345669795839</c:v>
                </c:pt>
                <c:pt idx="3">
                  <c:v>4.9625547853996206E-2</c:v>
                </c:pt>
                <c:pt idx="4">
                  <c:v>0.2217714188384273</c:v>
                </c:pt>
                <c:pt idx="5">
                  <c:v>2.4748197768238236E-2</c:v>
                </c:pt>
                <c:pt idx="6">
                  <c:v>2.3805763604122854</c:v>
                </c:pt>
                <c:pt idx="7">
                  <c:v>2.5428597413858842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18B-4B85-B08B-EB0DFFF56B4F}"/>
            </c:ext>
          </c:extLst>
        </c:ser>
        <c:ser>
          <c:idx val="16"/>
          <c:order val="16"/>
          <c:tx>
            <c:strRef>
              <c:f>'Fats - All'!$BJ$364</c:f>
              <c:strCache>
                <c:ptCount val="1"/>
                <c:pt idx="0">
                  <c:v>Methyl trans-9 oleate) (C18:1)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All'!$BK$364:$BR$364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0.53631717776227072</c:v>
                </c:pt>
                <c:pt idx="4">
                  <c:v>1.5499654808670487</c:v>
                </c:pt>
                <c:pt idx="5">
                  <c:v>7.5870301672917029E-2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18B-4B85-B08B-EB0DFFF56B4F}"/>
            </c:ext>
          </c:extLst>
        </c:ser>
        <c:ser>
          <c:idx val="17"/>
          <c:order val="17"/>
          <c:tx>
            <c:strRef>
              <c:f>'Fats - All'!$BJ$365</c:f>
              <c:strCache>
                <c:ptCount val="1"/>
                <c:pt idx="0">
                  <c:v>Methyl cis-9 oleate) (C18:1)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All'!$BK$365:$BR$365</c:f>
              <c:numCache>
                <c:formatCode>General</c:formatCode>
                <c:ptCount val="8"/>
                <c:pt idx="0">
                  <c:v>1.7246211943165934</c:v>
                </c:pt>
                <c:pt idx="1">
                  <c:v>2.4324413060006558</c:v>
                </c:pt>
                <c:pt idx="2">
                  <c:v>1.6056844953697194</c:v>
                </c:pt>
                <c:pt idx="3">
                  <c:v>0.90671011330032281</c:v>
                </c:pt>
                <c:pt idx="4">
                  <c:v>3.7317391573832112E-2</c:v>
                </c:pt>
                <c:pt idx="5">
                  <c:v>5.0410205675320327E-2</c:v>
                </c:pt>
                <c:pt idx="6">
                  <c:v>3.3224389088167006</c:v>
                </c:pt>
                <c:pt idx="7">
                  <c:v>2.849658888269567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18B-4B85-B08B-EB0DFFF56B4F}"/>
            </c:ext>
          </c:extLst>
        </c:ser>
        <c:ser>
          <c:idx val="18"/>
          <c:order val="18"/>
          <c:tx>
            <c:strRef>
              <c:f>'Fats - All'!$BJ$366</c:f>
              <c:strCache>
                <c:ptCount val="1"/>
                <c:pt idx="0">
                  <c:v>Methyl linolelaidate (C18:2)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All'!$BK$366:$BR$366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5.8348138147147816E-2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18B-4B85-B08B-EB0DFFF56B4F}"/>
            </c:ext>
          </c:extLst>
        </c:ser>
        <c:ser>
          <c:idx val="19"/>
          <c:order val="19"/>
          <c:tx>
            <c:strRef>
              <c:f>'Fats - All'!$BJ$367</c:f>
              <c:strCache>
                <c:ptCount val="1"/>
                <c:pt idx="0">
                  <c:v>METHYL LINOLEATE (C18:2)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All'!$BK$367:$BR$367</c:f>
              <c:numCache>
                <c:formatCode>General</c:formatCode>
                <c:ptCount val="8"/>
                <c:pt idx="0">
                  <c:v>2.1393535565423019</c:v>
                </c:pt>
                <c:pt idx="1">
                  <c:v>1.4272998175502383</c:v>
                </c:pt>
                <c:pt idx="2">
                  <c:v>1.5129093046930793</c:v>
                </c:pt>
                <c:pt idx="3">
                  <c:v>0.8099018259506211</c:v>
                </c:pt>
                <c:pt idx="4">
                  <c:v>0</c:v>
                </c:pt>
                <c:pt idx="5">
                  <c:v>7.6711526481280587E-2</c:v>
                </c:pt>
                <c:pt idx="6">
                  <c:v>1.9434382648153294</c:v>
                </c:pt>
                <c:pt idx="7">
                  <c:v>1.5158697025176802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18B-4B85-B08B-EB0DFFF56B4F}"/>
            </c:ext>
          </c:extLst>
        </c:ser>
        <c:ser>
          <c:idx val="20"/>
          <c:order val="20"/>
          <c:tx>
            <c:strRef>
              <c:f>'Fats - All'!$BJ$368</c:f>
              <c:strCache>
                <c:ptCount val="1"/>
                <c:pt idx="0">
                  <c:v>METHYL ARACHIDATE (C20:0)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All'!$BK$368:$BR$368</c:f>
              <c:numCache>
                <c:formatCode>General</c:formatCode>
                <c:ptCount val="8"/>
                <c:pt idx="0">
                  <c:v>0</c:v>
                </c:pt>
                <c:pt idx="1">
                  <c:v>6.6017436575937338E-2</c:v>
                </c:pt>
                <c:pt idx="2">
                  <c:v>2.2648734768081321E-2</c:v>
                </c:pt>
                <c:pt idx="3">
                  <c:v>8.8883480420980706E-3</c:v>
                </c:pt>
                <c:pt idx="4">
                  <c:v>0</c:v>
                </c:pt>
                <c:pt idx="5">
                  <c:v>5.0269222628197986E-3</c:v>
                </c:pt>
                <c:pt idx="6">
                  <c:v>6.0079417243518514E-2</c:v>
                </c:pt>
                <c:pt idx="7">
                  <c:v>8.1705661551986331E-2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18B-4B85-B08B-EB0DFFF56B4F}"/>
            </c:ext>
          </c:extLst>
        </c:ser>
        <c:ser>
          <c:idx val="21"/>
          <c:order val="21"/>
          <c:tx>
            <c:strRef>
              <c:f>'Fats - All'!$BJ$369</c:f>
              <c:strCache>
                <c:ptCount val="1"/>
                <c:pt idx="0">
                  <c:v>Methyl gamma-linolenate (C18:3)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All'!$BK$369:$BR$369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18B-4B85-B08B-EB0DFFF56B4F}"/>
            </c:ext>
          </c:extLst>
        </c:ser>
        <c:ser>
          <c:idx val="22"/>
          <c:order val="22"/>
          <c:tx>
            <c:strRef>
              <c:f>'Fats - All'!$BJ$370</c:f>
              <c:strCache>
                <c:ptCount val="1"/>
                <c:pt idx="0">
                  <c:v>METHYL CIS-11 EICOSENOATE (C20:1)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All'!$BK$370:$BR$370</c:f>
              <c:numCache>
                <c:formatCode>General</c:formatCode>
                <c:ptCount val="8"/>
                <c:pt idx="0">
                  <c:v>0</c:v>
                </c:pt>
                <c:pt idx="1">
                  <c:v>3.2363171369432592E-2</c:v>
                </c:pt>
                <c:pt idx="2">
                  <c:v>0</c:v>
                </c:pt>
                <c:pt idx="3">
                  <c:v>1.3581865406449791E-2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18B-4B85-B08B-EB0DFFF56B4F}"/>
            </c:ext>
          </c:extLst>
        </c:ser>
        <c:ser>
          <c:idx val="23"/>
          <c:order val="23"/>
          <c:tx>
            <c:strRef>
              <c:f>'Fats - All'!$BJ$371</c:f>
              <c:strCache>
                <c:ptCount val="1"/>
                <c:pt idx="0">
                  <c:v>METHYL LINOLENATE (C18:3)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All'!$BK$371:$BR$371</c:f>
              <c:numCache>
                <c:formatCode>General</c:formatCode>
                <c:ptCount val="8"/>
                <c:pt idx="0">
                  <c:v>8.6156406356388174E-2</c:v>
                </c:pt>
                <c:pt idx="1">
                  <c:v>0.26314434320427343</c:v>
                </c:pt>
                <c:pt idx="2">
                  <c:v>3.9723070348688647E-2</c:v>
                </c:pt>
                <c:pt idx="3">
                  <c:v>6.6725922720257735E-2</c:v>
                </c:pt>
                <c:pt idx="4">
                  <c:v>0</c:v>
                </c:pt>
                <c:pt idx="5">
                  <c:v>0.10937739810883881</c:v>
                </c:pt>
                <c:pt idx="6">
                  <c:v>5.663185709925493</c:v>
                </c:pt>
                <c:pt idx="7">
                  <c:v>5.4892849916280033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18B-4B85-B08B-EB0DFFF56B4F}"/>
            </c:ext>
          </c:extLst>
        </c:ser>
        <c:ser>
          <c:idx val="24"/>
          <c:order val="24"/>
          <c:tx>
            <c:strRef>
              <c:f>'Fats - All'!$BJ$372</c:f>
              <c:strCache>
                <c:ptCount val="1"/>
                <c:pt idx="0">
                  <c:v>METHYL HENEICOSANOATE (C21:0)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All'!$BK$372:$BR$372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D18B-4B85-B08B-EB0DFFF56B4F}"/>
            </c:ext>
          </c:extLst>
        </c:ser>
        <c:ser>
          <c:idx val="25"/>
          <c:order val="25"/>
          <c:tx>
            <c:strRef>
              <c:f>'Fats - All'!$BJ$373</c:f>
              <c:strCache>
                <c:ptCount val="1"/>
                <c:pt idx="0">
                  <c:v>Methyl cis-11,14-eicosadienoate (C20:2)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All'!$BK$373:$BR$373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D18B-4B85-B08B-EB0DFFF56B4F}"/>
            </c:ext>
          </c:extLst>
        </c:ser>
        <c:ser>
          <c:idx val="26"/>
          <c:order val="26"/>
          <c:tx>
            <c:strRef>
              <c:f>'Fats - All'!$BJ$374</c:f>
              <c:strCache>
                <c:ptCount val="1"/>
                <c:pt idx="0">
                  <c:v>METHYL BEHENATE (C22:0)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All'!$BK$374:$BR$374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18B-4B85-B08B-EB0DFFF56B4F}"/>
            </c:ext>
          </c:extLst>
        </c:ser>
        <c:ser>
          <c:idx val="27"/>
          <c:order val="27"/>
          <c:tx>
            <c:strRef>
              <c:f>'Fats - All'!$BJ$375</c:f>
              <c:strCache>
                <c:ptCount val="1"/>
                <c:pt idx="0">
                  <c:v>Methyl cis-8, 11, 14-eicosatrienoate (C20:3)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All'!$BK$375:$BR$375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D18B-4B85-B08B-EB0DFFF56B4F}"/>
            </c:ext>
          </c:extLst>
        </c:ser>
        <c:ser>
          <c:idx val="28"/>
          <c:order val="28"/>
          <c:tx>
            <c:strRef>
              <c:f>'Fats - All'!$BJ$376</c:f>
              <c:strCache>
                <c:ptCount val="1"/>
                <c:pt idx="0">
                  <c:v>Methyl cis-13-docosenoate (C22:1)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All'!$BK$376:$BR$376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D18B-4B85-B08B-EB0DFFF56B4F}"/>
            </c:ext>
          </c:extLst>
        </c:ser>
        <c:ser>
          <c:idx val="29"/>
          <c:order val="29"/>
          <c:tx>
            <c:strRef>
              <c:f>'Fats - All'!$BJ$377</c:f>
              <c:strCache>
                <c:ptCount val="1"/>
                <c:pt idx="0">
                  <c:v>Methyl cis-11, 14, 17-eicosatrienoate (C20:3)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All'!$BK$377:$BR$377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18B-4B85-B08B-EB0DFFF56B4F}"/>
            </c:ext>
          </c:extLst>
        </c:ser>
        <c:ser>
          <c:idx val="30"/>
          <c:order val="30"/>
          <c:tx>
            <c:strRef>
              <c:f>'Fats - All'!$BJ$378</c:f>
              <c:strCache>
                <c:ptCount val="1"/>
                <c:pt idx="0">
                  <c:v>METHYL TRICOSANOATE (C23:0)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All'!$BK$378:$BR$378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D18B-4B85-B08B-EB0DFFF56B4F}"/>
            </c:ext>
          </c:extLst>
        </c:ser>
        <c:ser>
          <c:idx val="31"/>
          <c:order val="31"/>
          <c:tx>
            <c:strRef>
              <c:f>'Fats - All'!$BJ$379</c:f>
              <c:strCache>
                <c:ptCount val="1"/>
                <c:pt idx="0">
                  <c:v>Methyl arachidonate (C20:4)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All'!$BK$379:$BR$379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18B-4B85-B08B-EB0DFFF56B4F}"/>
            </c:ext>
          </c:extLst>
        </c:ser>
        <c:ser>
          <c:idx val="32"/>
          <c:order val="32"/>
          <c:tx>
            <c:strRef>
              <c:f>'Fats - All'!$BJ$380</c:f>
              <c:strCache>
                <c:ptCount val="1"/>
                <c:pt idx="0">
                  <c:v>Methyl cis-13, 16- docosadienoate (C22:2)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All'!$BK$380:$BR$380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D18B-4B85-B08B-EB0DFFF56B4F}"/>
            </c:ext>
          </c:extLst>
        </c:ser>
        <c:ser>
          <c:idx val="33"/>
          <c:order val="33"/>
          <c:tx>
            <c:strRef>
              <c:f>'Fats - All'!$BJ$381</c:f>
              <c:strCache>
                <c:ptCount val="1"/>
                <c:pt idx="0">
                  <c:v>Methyl tetracosanoate) (C24:0)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All'!$BK$381:$BR$381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18B-4B85-B08B-EB0DFFF56B4F}"/>
            </c:ext>
          </c:extLst>
        </c:ser>
        <c:ser>
          <c:idx val="34"/>
          <c:order val="34"/>
          <c:tx>
            <c:strRef>
              <c:f>'Fats - All'!$BJ$382</c:f>
              <c:strCache>
                <c:ptCount val="1"/>
                <c:pt idx="0">
                  <c:v>Methyl CIS-5,8,11,14,17-EICOSAPENTAENOATE (C20:5)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All'!$BK$382:$BR$382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D18B-4B85-B08B-EB0DFFF56B4F}"/>
            </c:ext>
          </c:extLst>
        </c:ser>
        <c:ser>
          <c:idx val="35"/>
          <c:order val="35"/>
          <c:tx>
            <c:strRef>
              <c:f>'Fats - All'!$BJ$383</c:f>
              <c:strCache>
                <c:ptCount val="1"/>
                <c:pt idx="0">
                  <c:v>Methyl cis-15-tetracosenoate (C24:1)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All'!$BK$383:$BR$383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D18B-4B85-B08B-EB0DFFF56B4F}"/>
            </c:ext>
          </c:extLst>
        </c:ser>
        <c:ser>
          <c:idx val="36"/>
          <c:order val="36"/>
          <c:tx>
            <c:strRef>
              <c:f>'Fats - All'!$BJ$384</c:f>
              <c:strCache>
                <c:ptCount val="1"/>
                <c:pt idx="0">
                  <c:v>Methyl CIS-4,7,10,13,16,19-DOCOSAHEXAENOATE (C22:6)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All'!$BK$384:$BR$384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D18B-4B85-B08B-EB0DFFF56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8411375"/>
        <c:axId val="1678412207"/>
      </c:barChart>
      <c:catAx>
        <c:axId val="167841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412207"/>
        <c:crosses val="autoZero"/>
        <c:auto val="1"/>
        <c:lblAlgn val="ctr"/>
        <c:lblOffset val="100"/>
        <c:noMultiLvlLbl val="0"/>
      </c:catAx>
      <c:valAx>
        <c:axId val="167841220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</a:t>
                </a:r>
                <a:r>
                  <a:rPr lang="en-GB" baseline="0"/>
                  <a:t> / 100 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9227976143762674E-3"/>
              <c:y val="0.37384223083795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41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95743893424496"/>
          <c:w val="1"/>
          <c:h val="0.20848650784522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FAMES</a:t>
            </a:r>
            <a:r>
              <a:rPr lang="en-GB" baseline="0"/>
              <a:t> composition of raw materials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756469270320685E-2"/>
          <c:y val="7.759778528791339E-2"/>
          <c:w val="0.93721897520700981"/>
          <c:h val="0.625714481044229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[1]All!$BJ$348</c:f>
              <c:strCache>
                <c:ptCount val="1"/>
                <c:pt idx="0">
                  <c:v>METHYL HEXANOATE (C6:0)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[1]All!$BK$348:$BW$348</c15:sqref>
                  </c15:fullRef>
                </c:ext>
              </c:extLst>
              <c:f>[1]All!$BK$348:$BR$348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3.0198042971634869E-4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44-423F-9C70-83907DB36E6C}"/>
            </c:ext>
          </c:extLst>
        </c:ser>
        <c:ser>
          <c:idx val="1"/>
          <c:order val="1"/>
          <c:tx>
            <c:strRef>
              <c:f>[1]All!$BJ$349</c:f>
              <c:strCache>
                <c:ptCount val="1"/>
                <c:pt idx="0">
                  <c:v>METHYL OCTANOATE (C8:0)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[1]All!$BK$349:$BW$349</c15:sqref>
                  </c15:fullRef>
                </c:ext>
              </c:extLst>
              <c:f>[1]All!$BK$349:$BR$349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2.1358908175331143E-6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44-423F-9C70-83907DB36E6C}"/>
            </c:ext>
          </c:extLst>
        </c:ser>
        <c:ser>
          <c:idx val="2"/>
          <c:order val="2"/>
          <c:tx>
            <c:strRef>
              <c:f>[1]All!$BJ$350</c:f>
              <c:strCache>
                <c:ptCount val="1"/>
                <c:pt idx="0">
                  <c:v>METHYL DECANOATE (CAPRATE) (C10:0)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[1]All!$BK$350:$BW$350</c15:sqref>
                  </c15:fullRef>
                </c:ext>
              </c:extLst>
              <c:f>[1]All!$BK$350:$BR$350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44-423F-9C70-83907DB36E6C}"/>
            </c:ext>
          </c:extLst>
        </c:ser>
        <c:ser>
          <c:idx val="3"/>
          <c:order val="3"/>
          <c:tx>
            <c:strRef>
              <c:f>[1]All!$BJ$351</c:f>
              <c:strCache>
                <c:ptCount val="1"/>
                <c:pt idx="0">
                  <c:v>METHYL UNDECANOATE (C11:0)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[1]All!$BK$351:$BW$351</c15:sqref>
                  </c15:fullRef>
                </c:ext>
              </c:extLst>
              <c:f>[1]All!$BK$351:$BR$351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44-423F-9C70-83907DB36E6C}"/>
            </c:ext>
          </c:extLst>
        </c:ser>
        <c:ser>
          <c:idx val="4"/>
          <c:order val="4"/>
          <c:tx>
            <c:strRef>
              <c:f>[1]All!$BJ$352</c:f>
              <c:strCache>
                <c:ptCount val="1"/>
                <c:pt idx="0">
                  <c:v>METHYL LAURATE (C12:0)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[1]All!$BK$352:$BW$352</c15:sqref>
                  </c15:fullRef>
                </c:ext>
              </c:extLst>
              <c:f>[1]All!$BK$352:$BR$352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1.49894229601939E-4</c:v>
                </c:pt>
                <c:pt idx="7">
                  <c:v>1.9348564514944065E-4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44-423F-9C70-83907DB36E6C}"/>
            </c:ext>
          </c:extLst>
        </c:ser>
        <c:ser>
          <c:idx val="5"/>
          <c:order val="5"/>
          <c:tx>
            <c:strRef>
              <c:f>[1]All!$BJ$353</c:f>
              <c:strCache>
                <c:ptCount val="1"/>
                <c:pt idx="0">
                  <c:v>METHYL TRIDECANOATE (C13:0)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[1]All!$BK$353:$BW$353</c15:sqref>
                  </c15:fullRef>
                </c:ext>
              </c:extLst>
              <c:f>[1]All!$BK$353:$BR$353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7.7602376040508526E-5</c:v>
                </c:pt>
                <c:pt idx="7">
                  <c:v>4.5125750260527877E-5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744-423F-9C70-83907DB36E6C}"/>
            </c:ext>
          </c:extLst>
        </c:ser>
        <c:ser>
          <c:idx val="6"/>
          <c:order val="6"/>
          <c:tx>
            <c:strRef>
              <c:f>[1]All!$BJ$354</c:f>
              <c:strCache>
                <c:ptCount val="1"/>
                <c:pt idx="0">
                  <c:v>1,9-DICHLORONONANE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[1]All!$BK$354:$BW$354</c15:sqref>
                  </c15:fullRef>
                </c:ext>
              </c:extLst>
              <c:f>[1]All!$BK$354:$BR$354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44-423F-9C70-83907DB36E6C}"/>
            </c:ext>
          </c:extLst>
        </c:ser>
        <c:ser>
          <c:idx val="7"/>
          <c:order val="7"/>
          <c:tx>
            <c:strRef>
              <c:f>[1]All!$BJ$355</c:f>
              <c:strCache>
                <c:ptCount val="1"/>
                <c:pt idx="0">
                  <c:v>METHYL MYRISTATE (C14:0)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[1]All!$BK$355:$BW$355</c15:sqref>
                  </c15:fullRef>
                </c:ext>
              </c:extLst>
              <c:f>[1]All!$BK$355:$BR$355</c:f>
              <c:numCache>
                <c:formatCode>General</c:formatCode>
                <c:ptCount val="8"/>
                <c:pt idx="0">
                  <c:v>1.5454907464834522E-3</c:v>
                </c:pt>
                <c:pt idx="1">
                  <c:v>3.5437534261029808E-3</c:v>
                </c:pt>
                <c:pt idx="2">
                  <c:v>9.0392178552132065E-4</c:v>
                </c:pt>
                <c:pt idx="3">
                  <c:v>3.8872674817091546E-4</c:v>
                </c:pt>
                <c:pt idx="4">
                  <c:v>1.2825793300314042E-3</c:v>
                </c:pt>
                <c:pt idx="5">
                  <c:v>2.3423492522253778E-3</c:v>
                </c:pt>
                <c:pt idx="6">
                  <c:v>2.3964372860573518E-3</c:v>
                </c:pt>
                <c:pt idx="7">
                  <c:v>3.2824227283557361E-3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744-423F-9C70-83907DB36E6C}"/>
            </c:ext>
          </c:extLst>
        </c:ser>
        <c:ser>
          <c:idx val="8"/>
          <c:order val="8"/>
          <c:tx>
            <c:strRef>
              <c:f>[1]All!$BJ$356</c:f>
              <c:strCache>
                <c:ptCount val="1"/>
                <c:pt idx="0">
                  <c:v>METHYL MYRISTOLEATE (C14:1)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[1]All!$BK$356:$BW$356</c15:sqref>
                  </c15:fullRef>
                </c:ext>
              </c:extLst>
              <c:f>[1]All!$BK$356:$BR$356</c:f>
              <c:numCache>
                <c:formatCode>General</c:formatCode>
                <c:ptCount val="8"/>
                <c:pt idx="0">
                  <c:v>0</c:v>
                </c:pt>
                <c:pt idx="1">
                  <c:v>7.754193090489446E-4</c:v>
                </c:pt>
                <c:pt idx="2">
                  <c:v>3.4210549682655461E-4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744-423F-9C70-83907DB36E6C}"/>
            </c:ext>
          </c:extLst>
        </c:ser>
        <c:ser>
          <c:idx val="9"/>
          <c:order val="9"/>
          <c:tx>
            <c:strRef>
              <c:f>[1]All!$BJ$357</c:f>
              <c:strCache>
                <c:ptCount val="1"/>
                <c:pt idx="0">
                  <c:v>METHYL PENTADECANOATE (C15:0)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[1]All!$BK$357:$BW$357</c15:sqref>
                  </c15:fullRef>
                </c:ext>
              </c:extLst>
              <c:f>[1]All!$BK$357:$BR$357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3.6441487321018843E-4</c:v>
                </c:pt>
                <c:pt idx="3">
                  <c:v>1.6335644790902641E-4</c:v>
                </c:pt>
                <c:pt idx="4">
                  <c:v>1.4178734045680109E-3</c:v>
                </c:pt>
                <c:pt idx="5">
                  <c:v>8.6850013865181954E-4</c:v>
                </c:pt>
                <c:pt idx="6">
                  <c:v>1.5327607686974091E-3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44-423F-9C70-83907DB36E6C}"/>
            </c:ext>
          </c:extLst>
        </c:ser>
        <c:ser>
          <c:idx val="10"/>
          <c:order val="10"/>
          <c:tx>
            <c:strRef>
              <c:f>[1]All!$BJ$358</c:f>
              <c:strCache>
                <c:ptCount val="1"/>
                <c:pt idx="0">
                  <c:v>Methyl cis-10 pentadecenoate (C15:1)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[1]All!$BK$358:$BW$358</c15:sqref>
                  </c15:fullRef>
                </c:ext>
              </c:extLst>
              <c:f>[1]All!$BK$358:$BR$358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2.1704737638151444E-3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744-423F-9C70-83907DB36E6C}"/>
            </c:ext>
          </c:extLst>
        </c:ser>
        <c:ser>
          <c:idx val="11"/>
          <c:order val="11"/>
          <c:tx>
            <c:strRef>
              <c:f>[1]All!$BJ$359</c:f>
              <c:strCache>
                <c:ptCount val="1"/>
                <c:pt idx="0">
                  <c:v>Methyl Palmitate (C16:0)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[1]All!$BK$359:$BW$359</c15:sqref>
                  </c15:fullRef>
                </c:ext>
              </c:extLst>
              <c:f>[1]All!$BK$359:$BR$359</c:f>
              <c:numCache>
                <c:formatCode>General</c:formatCode>
                <c:ptCount val="8"/>
                <c:pt idx="0">
                  <c:v>0.22339486578348175</c:v>
                </c:pt>
                <c:pt idx="1">
                  <c:v>0.34028968444986935</c:v>
                </c:pt>
                <c:pt idx="2">
                  <c:v>0.18866137205046246</c:v>
                </c:pt>
                <c:pt idx="3">
                  <c:v>5.0923991304766492E-2</c:v>
                </c:pt>
                <c:pt idx="4">
                  <c:v>0.24499351985780796</c:v>
                </c:pt>
                <c:pt idx="5">
                  <c:v>0.1435135288612793</c:v>
                </c:pt>
                <c:pt idx="6">
                  <c:v>0.10759838461968269</c:v>
                </c:pt>
                <c:pt idx="7">
                  <c:v>0.11329666057032847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744-423F-9C70-83907DB36E6C}"/>
            </c:ext>
          </c:extLst>
        </c:ser>
        <c:ser>
          <c:idx val="12"/>
          <c:order val="12"/>
          <c:tx>
            <c:strRef>
              <c:f>[1]All!$BJ$360</c:f>
              <c:strCache>
                <c:ptCount val="1"/>
                <c:pt idx="0">
                  <c:v>METHYL CIS 9-HEXADECENOATE (C16:1)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[1]All!$BK$360:$BW$360</c15:sqref>
                  </c15:fullRef>
                </c:ext>
              </c:extLst>
              <c:f>[1]All!$BK$360:$BR$360</c:f>
              <c:numCache>
                <c:formatCode>General</c:formatCode>
                <c:ptCount val="8"/>
                <c:pt idx="0">
                  <c:v>1.7276930239762164E-3</c:v>
                </c:pt>
                <c:pt idx="1">
                  <c:v>1.4839882488796689E-2</c:v>
                </c:pt>
                <c:pt idx="2">
                  <c:v>1.860874342327646E-3</c:v>
                </c:pt>
                <c:pt idx="3">
                  <c:v>1.6636203564341897E-3</c:v>
                </c:pt>
                <c:pt idx="4">
                  <c:v>3.0612188470893679E-3</c:v>
                </c:pt>
                <c:pt idx="5">
                  <c:v>9.9979750766138707E-4</c:v>
                </c:pt>
                <c:pt idx="6">
                  <c:v>6.9513669455393843E-3</c:v>
                </c:pt>
                <c:pt idx="7">
                  <c:v>5.1751068935061827E-3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744-423F-9C70-83907DB36E6C}"/>
            </c:ext>
          </c:extLst>
        </c:ser>
        <c:ser>
          <c:idx val="13"/>
          <c:order val="13"/>
          <c:tx>
            <c:strRef>
              <c:f>[1]All!$BJ$361</c:f>
              <c:strCache>
                <c:ptCount val="1"/>
                <c:pt idx="0">
                  <c:v>METHYL HEPTADECANOATE (C17:0)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[1]All!$BK$361:$BW$361</c15:sqref>
                  </c15:fullRef>
                </c:ext>
              </c:extLst>
              <c:f>[1]All!$BK$361:$BR$361</c:f>
              <c:numCache>
                <c:formatCode>General</c:formatCode>
                <c:ptCount val="8"/>
                <c:pt idx="0">
                  <c:v>1.6557676558796668E-3</c:v>
                </c:pt>
                <c:pt idx="1">
                  <c:v>3.7564456969737337E-3</c:v>
                </c:pt>
                <c:pt idx="2">
                  <c:v>1.3895878354027666E-3</c:v>
                </c:pt>
                <c:pt idx="3">
                  <c:v>7.9349095433104105E-4</c:v>
                </c:pt>
                <c:pt idx="4">
                  <c:v>0</c:v>
                </c:pt>
                <c:pt idx="5">
                  <c:v>3.477378799498308E-3</c:v>
                </c:pt>
                <c:pt idx="6">
                  <c:v>2.4223443045990928E-3</c:v>
                </c:pt>
                <c:pt idx="7">
                  <c:v>2.6385473675547698E-3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744-423F-9C70-83907DB36E6C}"/>
            </c:ext>
          </c:extLst>
        </c:ser>
        <c:ser>
          <c:idx val="14"/>
          <c:order val="14"/>
          <c:tx>
            <c:strRef>
              <c:f>[1]All!$BJ$362</c:f>
              <c:strCache>
                <c:ptCount val="1"/>
                <c:pt idx="0">
                  <c:v>Methyl cis-10-heptadecenoate (C17:1)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[1]All!$BK$362:$BW$362</c15:sqref>
                  </c15:fullRef>
                </c:ext>
              </c:extLst>
              <c:f>[1]All!$BK$362:$BR$362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9.3442802706365693E-4</c:v>
                </c:pt>
                <c:pt idx="3">
                  <c:v>4.3046477545873073E-4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3.2611752004398428E-4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744-423F-9C70-83907DB36E6C}"/>
            </c:ext>
          </c:extLst>
        </c:ser>
        <c:ser>
          <c:idx val="15"/>
          <c:order val="15"/>
          <c:tx>
            <c:strRef>
              <c:f>[1]All!$BJ$363</c:f>
              <c:strCache>
                <c:ptCount val="1"/>
                <c:pt idx="0">
                  <c:v>METHYL STEARATE (C18:0)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[1]All!$BK$363:$BW$363</c15:sqref>
                  </c15:fullRef>
                </c:ext>
              </c:extLst>
              <c:f>[1]All!$BK$363:$BR$363</c:f>
              <c:numCache>
                <c:formatCode>General</c:formatCode>
                <c:ptCount val="8"/>
                <c:pt idx="0">
                  <c:v>3.379741240674565E-2</c:v>
                </c:pt>
                <c:pt idx="1">
                  <c:v>8.9890232263958966E-2</c:v>
                </c:pt>
                <c:pt idx="2">
                  <c:v>3.4840279826743231E-2</c:v>
                </c:pt>
                <c:pt idx="3">
                  <c:v>7.293371740457035E-3</c:v>
                </c:pt>
                <c:pt idx="4">
                  <c:v>2.5540684335516168E-2</c:v>
                </c:pt>
                <c:pt idx="5">
                  <c:v>2.2292788342605296E-2</c:v>
                </c:pt>
                <c:pt idx="6">
                  <c:v>4.7416797035615028E-2</c:v>
                </c:pt>
                <c:pt idx="7">
                  <c:v>5.6634504687914811E-2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744-423F-9C70-83907DB36E6C}"/>
            </c:ext>
          </c:extLst>
        </c:ser>
        <c:ser>
          <c:idx val="16"/>
          <c:order val="16"/>
          <c:tx>
            <c:strRef>
              <c:f>[1]All!$BJ$364</c:f>
              <c:strCache>
                <c:ptCount val="1"/>
                <c:pt idx="0">
                  <c:v>Methyl trans-9 oleate) (C18:1)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[1]All!$BK$364:$BW$364</c15:sqref>
                  </c15:fullRef>
                </c:ext>
              </c:extLst>
              <c:f>[1]All!$BK$364:$BR$364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7.8821508625380968E-2</c:v>
                </c:pt>
                <c:pt idx="4">
                  <c:v>0.17850442263984101</c:v>
                </c:pt>
                <c:pt idx="5">
                  <c:v>6.8342777624584808E-2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744-423F-9C70-83907DB36E6C}"/>
            </c:ext>
          </c:extLst>
        </c:ser>
        <c:ser>
          <c:idx val="17"/>
          <c:order val="17"/>
          <c:tx>
            <c:strRef>
              <c:f>[1]All!$BJ$365</c:f>
              <c:strCache>
                <c:ptCount val="1"/>
                <c:pt idx="0">
                  <c:v>Methyl cis-9 oleate) (C18:1)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[1]All!$BK$365:$BW$365</c15:sqref>
                  </c15:fullRef>
                </c:ext>
              </c:extLst>
              <c:f>[1]All!$BK$365:$BR$365</c:f>
              <c:numCache>
                <c:formatCode>General</c:formatCode>
                <c:ptCount val="8"/>
                <c:pt idx="0">
                  <c:v>0.56516744233120308</c:v>
                </c:pt>
                <c:pt idx="1">
                  <c:v>0.43592125685528116</c:v>
                </c:pt>
                <c:pt idx="2">
                  <c:v>0.5192676337211054</c:v>
                </c:pt>
                <c:pt idx="3">
                  <c:v>0.13325744909834072</c:v>
                </c:pt>
                <c:pt idx="4">
                  <c:v>4.2977211554320769E-3</c:v>
                </c:pt>
                <c:pt idx="5">
                  <c:v>4.5408722524004456E-2</c:v>
                </c:pt>
                <c:pt idx="6">
                  <c:v>6.6177004032463779E-2</c:v>
                </c:pt>
                <c:pt idx="7">
                  <c:v>6.3467527146700703E-2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744-423F-9C70-83907DB36E6C}"/>
            </c:ext>
          </c:extLst>
        </c:ser>
        <c:ser>
          <c:idx val="18"/>
          <c:order val="18"/>
          <c:tx>
            <c:strRef>
              <c:f>[1]All!$BJ$366</c:f>
              <c:strCache>
                <c:ptCount val="1"/>
                <c:pt idx="0">
                  <c:v>Methyl linolelaidate (C18:2)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[1]All!$BK$366:$BW$366</c15:sqref>
                  </c15:fullRef>
                </c:ext>
              </c:extLst>
              <c:f>[1]All!$BK$366:$BR$366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8.5753141330090574E-3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744-423F-9C70-83907DB36E6C}"/>
            </c:ext>
          </c:extLst>
        </c:ser>
        <c:ser>
          <c:idx val="19"/>
          <c:order val="19"/>
          <c:tx>
            <c:strRef>
              <c:f>[1]All!$BJ$367</c:f>
              <c:strCache>
                <c:ptCount val="1"/>
                <c:pt idx="0">
                  <c:v>METHYL LINOLEATE (C18:2)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[1]All!$BK$367:$BW$367</c15:sqref>
                  </c15:fullRef>
                </c:ext>
              </c:extLst>
              <c:f>[1]All!$BK$367:$BR$367</c:f>
              <c:numCache>
                <c:formatCode>General</c:formatCode>
                <c:ptCount val="8"/>
                <c:pt idx="0">
                  <c:v>0.70107742023447439</c:v>
                </c:pt>
                <c:pt idx="1">
                  <c:v>0.56077595456296758</c:v>
                </c:pt>
                <c:pt idx="2">
                  <c:v>0.48926475714752876</c:v>
                </c:pt>
                <c:pt idx="3">
                  <c:v>0.11902972048412648</c:v>
                </c:pt>
                <c:pt idx="4">
                  <c:v>0</c:v>
                </c:pt>
                <c:pt idx="5">
                  <c:v>6.9100539736275432E-2</c:v>
                </c:pt>
                <c:pt idx="6">
                  <c:v>3.8709792841107121E-2</c:v>
                </c:pt>
                <c:pt idx="7">
                  <c:v>3.3761409792392318E-2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744-423F-9C70-83907DB36E6C}"/>
            </c:ext>
          </c:extLst>
        </c:ser>
        <c:ser>
          <c:idx val="20"/>
          <c:order val="20"/>
          <c:tx>
            <c:strRef>
              <c:f>[1]All!$BJ$368</c:f>
              <c:strCache>
                <c:ptCount val="1"/>
                <c:pt idx="0">
                  <c:v>METHYL ARACHIDATE (C20:0)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[1]All!$BK$368:$BW$368</c15:sqref>
                  </c15:fullRef>
                </c:ext>
              </c:extLst>
              <c:f>[1]All!$BK$368:$BR$368</c:f>
              <c:numCache>
                <c:formatCode>General</c:formatCode>
                <c:ptCount val="8"/>
                <c:pt idx="0">
                  <c:v>0</c:v>
                </c:pt>
                <c:pt idx="1">
                  <c:v>1.5144494971593273E-2</c:v>
                </c:pt>
                <c:pt idx="2">
                  <c:v>7.3244494442792282E-3</c:v>
                </c:pt>
                <c:pt idx="3">
                  <c:v>1.3063034915062285E-3</c:v>
                </c:pt>
                <c:pt idx="4">
                  <c:v>0</c:v>
                </c:pt>
                <c:pt idx="5">
                  <c:v>4.5281727206655416E-3</c:v>
                </c:pt>
                <c:pt idx="6">
                  <c:v>1.1966738731122139E-3</c:v>
                </c:pt>
                <c:pt idx="7">
                  <c:v>1.8197463261080981E-3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744-423F-9C70-83907DB36E6C}"/>
            </c:ext>
          </c:extLst>
        </c:ser>
        <c:ser>
          <c:idx val="21"/>
          <c:order val="21"/>
          <c:tx>
            <c:strRef>
              <c:f>[1]All!$BJ$369</c:f>
              <c:strCache>
                <c:ptCount val="1"/>
                <c:pt idx="0">
                  <c:v>Methyl gamma-linolenate (C18:3)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[1]All!$BK$369:$BW$369</c15:sqref>
                  </c15:fullRef>
                </c:ext>
              </c:extLst>
              <c:f>[1]All!$BK$369:$BR$369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744-423F-9C70-83907DB36E6C}"/>
            </c:ext>
          </c:extLst>
        </c:ser>
        <c:ser>
          <c:idx val="22"/>
          <c:order val="22"/>
          <c:tx>
            <c:strRef>
              <c:f>[1]All!$BJ$370</c:f>
              <c:strCache>
                <c:ptCount val="1"/>
                <c:pt idx="0">
                  <c:v>METHYL CIS-11 EICOSENOATE (C20:1)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[1]All!$BK$370:$BW$370</c15:sqref>
                  </c15:fullRef>
                </c:ext>
              </c:extLst>
              <c:f>[1]All!$BK$370:$BR$370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1.9961007509585625E-3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744-423F-9C70-83907DB36E6C}"/>
            </c:ext>
          </c:extLst>
        </c:ser>
        <c:ser>
          <c:idx val="23"/>
          <c:order val="23"/>
          <c:tx>
            <c:strRef>
              <c:f>[1]All!$BJ$371</c:f>
              <c:strCache>
                <c:ptCount val="1"/>
                <c:pt idx="0">
                  <c:v>METHYL LINOLENATE (C18:3)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[1]All!$BK$371:$BW$371</c15:sqref>
                  </c15:fullRef>
                </c:ext>
              </c:extLst>
              <c:f>[1]All!$BK$371:$BR$371</c:f>
              <c:numCache>
                <c:formatCode>General</c:formatCode>
                <c:ptCount val="8"/>
                <c:pt idx="0">
                  <c:v>2.8233907817758756E-2</c:v>
                </c:pt>
                <c:pt idx="1">
                  <c:v>0.12836287597540649</c:v>
                </c:pt>
                <c:pt idx="2">
                  <c:v>1.2846175449524457E-2</c:v>
                </c:pt>
                <c:pt idx="3">
                  <c:v>9.8065810891528257E-3</c:v>
                </c:pt>
                <c:pt idx="4">
                  <c:v>0</c:v>
                </c:pt>
                <c:pt idx="5">
                  <c:v>9.8525444492550573E-2</c:v>
                </c:pt>
                <c:pt idx="6">
                  <c:v>0.11280046792366978</c:v>
                </c:pt>
                <c:pt idx="7">
                  <c:v>0.12225720968086988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744-423F-9C70-83907DB36E6C}"/>
            </c:ext>
          </c:extLst>
        </c:ser>
        <c:ser>
          <c:idx val="24"/>
          <c:order val="24"/>
          <c:tx>
            <c:strRef>
              <c:f>[1]All!$BJ$372</c:f>
              <c:strCache>
                <c:ptCount val="1"/>
                <c:pt idx="0">
                  <c:v>METHYL HENEICOSANOATE (C21:0)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[1]All!$BK$372:$BW$372</c15:sqref>
                  </c15:fullRef>
                </c:ext>
              </c:extLst>
              <c:f>[1]All!$BK$372:$BR$372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744-423F-9C70-83907DB36E6C}"/>
            </c:ext>
          </c:extLst>
        </c:ser>
        <c:ser>
          <c:idx val="25"/>
          <c:order val="25"/>
          <c:tx>
            <c:strRef>
              <c:f>[1]All!$BJ$373</c:f>
              <c:strCache>
                <c:ptCount val="1"/>
                <c:pt idx="0">
                  <c:v>Methyl cis-11,14-eicosadienoate (C20:2)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[1]All!$BK$373:$BW$373</c15:sqref>
                  </c15:fullRef>
                </c:ext>
              </c:extLst>
              <c:f>[1]All!$BK$373:$BR$373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744-423F-9C70-83907DB36E6C}"/>
            </c:ext>
          </c:extLst>
        </c:ser>
        <c:ser>
          <c:idx val="26"/>
          <c:order val="26"/>
          <c:tx>
            <c:strRef>
              <c:f>[1]All!$BJ$374</c:f>
              <c:strCache>
                <c:ptCount val="1"/>
                <c:pt idx="0">
                  <c:v>METHYL BEHENATE (C22:0)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[1]All!$BK$374:$BW$374</c15:sqref>
                  </c15:fullRef>
                </c:ext>
              </c:extLst>
              <c:f>[1]All!$BK$374:$BR$374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744-423F-9C70-83907DB36E6C}"/>
            </c:ext>
          </c:extLst>
        </c:ser>
        <c:ser>
          <c:idx val="27"/>
          <c:order val="27"/>
          <c:tx>
            <c:strRef>
              <c:f>[1]All!$BJ$375</c:f>
              <c:strCache>
                <c:ptCount val="1"/>
                <c:pt idx="0">
                  <c:v>Methyl cis-8, 11, 14-eicosatrienoate (C20:3)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[1]All!$BK$375:$BW$375</c15:sqref>
                  </c15:fullRef>
                </c:ext>
              </c:extLst>
              <c:f>[1]All!$BK$375:$BR$375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744-423F-9C70-83907DB36E6C}"/>
            </c:ext>
          </c:extLst>
        </c:ser>
        <c:ser>
          <c:idx val="28"/>
          <c:order val="28"/>
          <c:tx>
            <c:strRef>
              <c:f>[1]All!$BJ$376</c:f>
              <c:strCache>
                <c:ptCount val="1"/>
                <c:pt idx="0">
                  <c:v>Methyl cis-13-docosenoate (C22:1)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[1]All!$BK$376:$BW$376</c15:sqref>
                  </c15:fullRef>
                </c:ext>
              </c:extLst>
              <c:f>[1]All!$BK$376:$BR$376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744-423F-9C70-83907DB36E6C}"/>
            </c:ext>
          </c:extLst>
        </c:ser>
        <c:ser>
          <c:idx val="29"/>
          <c:order val="29"/>
          <c:tx>
            <c:strRef>
              <c:f>[1]All!$BJ$377</c:f>
              <c:strCache>
                <c:ptCount val="1"/>
                <c:pt idx="0">
                  <c:v>Methyl cis-11, 14, 17-eicosatrienoate (C20:3)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[1]All!$BK$377:$BW$377</c15:sqref>
                  </c15:fullRef>
                </c:ext>
              </c:extLst>
              <c:f>[1]All!$BK$377:$BR$377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44-423F-9C70-83907DB36E6C}"/>
            </c:ext>
          </c:extLst>
        </c:ser>
        <c:ser>
          <c:idx val="30"/>
          <c:order val="30"/>
          <c:tx>
            <c:strRef>
              <c:f>[1]All!$BJ$378</c:f>
              <c:strCache>
                <c:ptCount val="1"/>
                <c:pt idx="0">
                  <c:v>METHYL TRICOSANOATE (C23:0)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[1]All!$BK$378:$BW$378</c15:sqref>
                  </c15:fullRef>
                </c:ext>
              </c:extLst>
              <c:f>[1]All!$BK$378:$BR$378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744-423F-9C70-83907DB36E6C}"/>
            </c:ext>
          </c:extLst>
        </c:ser>
        <c:ser>
          <c:idx val="31"/>
          <c:order val="31"/>
          <c:tx>
            <c:strRef>
              <c:f>[1]All!$BJ$379</c:f>
              <c:strCache>
                <c:ptCount val="1"/>
                <c:pt idx="0">
                  <c:v>Methyl arachidonate (C20:4)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[1]All!$BK$379:$BW$379</c15:sqref>
                  </c15:fullRef>
                </c:ext>
              </c:extLst>
              <c:f>[1]All!$BK$379:$BR$379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744-423F-9C70-83907DB36E6C}"/>
            </c:ext>
          </c:extLst>
        </c:ser>
        <c:ser>
          <c:idx val="32"/>
          <c:order val="32"/>
          <c:tx>
            <c:strRef>
              <c:f>[1]All!$BJ$380</c:f>
              <c:strCache>
                <c:ptCount val="1"/>
                <c:pt idx="0">
                  <c:v>Methyl cis-13, 16- docosadienoate (C22:2)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[1]All!$BK$380:$BW$380</c15:sqref>
                  </c15:fullRef>
                </c:ext>
              </c:extLst>
              <c:f>[1]All!$BK$380:$BR$380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744-423F-9C70-83907DB36E6C}"/>
            </c:ext>
          </c:extLst>
        </c:ser>
        <c:ser>
          <c:idx val="33"/>
          <c:order val="33"/>
          <c:tx>
            <c:strRef>
              <c:f>[1]All!$BJ$381</c:f>
              <c:strCache>
                <c:ptCount val="1"/>
                <c:pt idx="0">
                  <c:v>Methyl tetracosanoate) (C24:0)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[1]All!$BK$381:$BW$381</c15:sqref>
                  </c15:fullRef>
                </c:ext>
              </c:extLst>
              <c:f>[1]All!$BK$381:$BR$381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744-423F-9C70-83907DB36E6C}"/>
            </c:ext>
          </c:extLst>
        </c:ser>
        <c:ser>
          <c:idx val="34"/>
          <c:order val="34"/>
          <c:tx>
            <c:strRef>
              <c:f>[1]All!$BJ$382</c:f>
              <c:strCache>
                <c:ptCount val="1"/>
                <c:pt idx="0">
                  <c:v>Methyl CIS-5,8,11,14,17-EICOSAPENTAENOATE (C20:5)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[1]All!$BK$382:$BW$382</c15:sqref>
                  </c15:fullRef>
                </c:ext>
              </c:extLst>
              <c:f>[1]All!$BK$382:$BR$382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744-423F-9C70-83907DB36E6C}"/>
            </c:ext>
          </c:extLst>
        </c:ser>
        <c:ser>
          <c:idx val="35"/>
          <c:order val="35"/>
          <c:tx>
            <c:strRef>
              <c:f>[1]All!$BJ$383</c:f>
              <c:strCache>
                <c:ptCount val="1"/>
                <c:pt idx="0">
                  <c:v>Methyl cis-15-tetracosenoate (C24:1)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[1]All!$BK$383:$BW$383</c15:sqref>
                  </c15:fullRef>
                </c:ext>
              </c:extLst>
              <c:f>[1]All!$BK$383:$BR$383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744-423F-9C70-83907DB36E6C}"/>
            </c:ext>
          </c:extLst>
        </c:ser>
        <c:ser>
          <c:idx val="36"/>
          <c:order val="36"/>
          <c:tx>
            <c:strRef>
              <c:f>[1]All!$BJ$384</c:f>
              <c:strCache>
                <c:ptCount val="1"/>
                <c:pt idx="0">
                  <c:v>Methyl CIS-4,7,10,13,16,19-DOCOSAHEXAENOATE (C22:6)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[1]All!$BK$384:$BW$384</c15:sqref>
                  </c15:fullRef>
                </c:ext>
              </c:extLst>
              <c:f>[1]All!$BK$384:$BR$384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744-423F-9C70-83907DB36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447376"/>
        <c:axId val="1241432816"/>
      </c:barChart>
      <c:catAx>
        <c:axId val="124144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432816"/>
        <c:crosses val="autoZero"/>
        <c:auto val="1"/>
        <c:lblAlgn val="ctr"/>
        <c:lblOffset val="100"/>
        <c:noMultiLvlLbl val="0"/>
      </c:catAx>
      <c:valAx>
        <c:axId val="124143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44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46022488124588"/>
          <c:w val="0.99993159901709061"/>
          <c:h val="0.22098688453564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Distribution</a:t>
            </a:r>
            <a:r>
              <a:rPr lang="en-GB" baseline="0"/>
              <a:t> of fatty acids in raw materials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[1]All!$BJ$387</c:f>
              <c:strCache>
                <c:ptCount val="1"/>
                <c:pt idx="0">
                  <c:v>% saturated fat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[1]All!$BK$387:$BR$387</c:f>
              <c:numCache>
                <c:formatCode>General</c:formatCode>
                <c:ptCount val="8"/>
                <c:pt idx="0">
                  <c:v>16.728352601348451</c:v>
                </c:pt>
                <c:pt idx="1">
                  <c:v>28.407996661551405</c:v>
                </c:pt>
                <c:pt idx="2">
                  <c:v>18.559938459111287</c:v>
                </c:pt>
                <c:pt idx="3">
                  <c:v>14.686751281732519</c:v>
                </c:pt>
                <c:pt idx="4">
                  <c:v>59.542150056081525</c:v>
                </c:pt>
                <c:pt idx="5">
                  <c:v>38.533460625799904</c:v>
                </c:pt>
                <c:pt idx="6">
                  <c:v>41.784110496254016</c:v>
                </c:pt>
                <c:pt idx="7">
                  <c:v>44.158011657108041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8-47C7-B129-53F70E35B5CC}"/>
            </c:ext>
          </c:extLst>
        </c:ser>
        <c:ser>
          <c:idx val="1"/>
          <c:order val="1"/>
          <c:tx>
            <c:strRef>
              <c:f>[1]All!$BJ$388</c:f>
              <c:strCache>
                <c:ptCount val="1"/>
                <c:pt idx="0">
                  <c:v>% Mono-unsaturated fat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[1]All!$BK$388:$BR$388</c:f>
              <c:numCache>
                <c:formatCode>General</c:formatCode>
                <c:ptCount val="8"/>
                <c:pt idx="0">
                  <c:v>36.418806074468598</c:v>
                </c:pt>
                <c:pt idx="1">
                  <c:v>28.339707440728489</c:v>
                </c:pt>
                <c:pt idx="2">
                  <c:v>41.526632876575917</c:v>
                </c:pt>
                <c:pt idx="3">
                  <c:v>52.158075426848114</c:v>
                </c:pt>
                <c:pt idx="4">
                  <c:v>40.457849943918482</c:v>
                </c:pt>
                <c:pt idx="5">
                  <c:v>24.978514944764928</c:v>
                </c:pt>
                <c:pt idx="6">
                  <c:v>19.327218876236653</c:v>
                </c:pt>
                <c:pt idx="7">
                  <c:v>17.118081797034115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8-47C7-B129-53F70E35B5CC}"/>
            </c:ext>
          </c:extLst>
        </c:ser>
        <c:ser>
          <c:idx val="2"/>
          <c:order val="2"/>
          <c:tx>
            <c:strRef>
              <c:f>[1]All!$BJ$389</c:f>
              <c:strCache>
                <c:ptCount val="1"/>
                <c:pt idx="0">
                  <c:v>% poly-unsaturated fat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[1]All!$BK$386:$BR$386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[1]All!$BK$389:$BR$389</c:f>
              <c:numCache>
                <c:formatCode>General</c:formatCode>
                <c:ptCount val="8"/>
                <c:pt idx="0">
                  <c:v>46.85284132418294</c:v>
                </c:pt>
                <c:pt idx="1">
                  <c:v>43.252295897720103</c:v>
                </c:pt>
                <c:pt idx="2">
                  <c:v>39.913428664312796</c:v>
                </c:pt>
                <c:pt idx="3">
                  <c:v>33.155173291419381</c:v>
                </c:pt>
                <c:pt idx="4">
                  <c:v>0</c:v>
                </c:pt>
                <c:pt idx="5">
                  <c:v>36.488024429435171</c:v>
                </c:pt>
                <c:pt idx="6">
                  <c:v>38.888670627509327</c:v>
                </c:pt>
                <c:pt idx="7">
                  <c:v>38.723906545857837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8-47C7-B129-53F70E35B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8031344"/>
        <c:axId val="1338025520"/>
      </c:barChart>
      <c:catAx>
        <c:axId val="133803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025520"/>
        <c:crosses val="autoZero"/>
        <c:auto val="1"/>
        <c:lblAlgn val="ctr"/>
        <c:lblOffset val="100"/>
        <c:noMultiLvlLbl val="0"/>
      </c:catAx>
      <c:valAx>
        <c:axId val="13380255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803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Nutrional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Carbohydrate!$J$1</c:f>
              <c:strCache>
                <c:ptCount val="1"/>
                <c:pt idx="0">
                  <c:v>Moisture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Carbohydrate!$J$2:$J$25</c15:sqref>
                  </c15:fullRef>
                </c:ext>
              </c:extLst>
              <c:f>(Carbohydrate!$J$2,Carbohydrate!$J$5,Carbohydrate!$J$8,Carbohydrate!$J$11,Carbohydrate!$J$14,Carbohydrate!$J$17,Carbohydrate!$J$20,Carbohydrate!$J$23)</c:f>
              <c:numCache>
                <c:formatCode>General</c:formatCode>
                <c:ptCount val="8"/>
                <c:pt idx="0">
                  <c:v>5.7976955613113192</c:v>
                </c:pt>
                <c:pt idx="1">
                  <c:v>4.6081700275067545</c:v>
                </c:pt>
                <c:pt idx="2">
                  <c:v>9.9267567466865874</c:v>
                </c:pt>
                <c:pt idx="3">
                  <c:v>7.6469848243345586</c:v>
                </c:pt>
                <c:pt idx="4">
                  <c:v>9.2704456977202323</c:v>
                </c:pt>
                <c:pt idx="5">
                  <c:v>10.112351129861494</c:v>
                </c:pt>
                <c:pt idx="6">
                  <c:v>10.09509350678994</c:v>
                </c:pt>
                <c:pt idx="7">
                  <c:v>8.8801045857204155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61-42E7-B0D9-ABE7C9348CEB}"/>
            </c:ext>
          </c:extLst>
        </c:ser>
        <c:ser>
          <c:idx val="1"/>
          <c:order val="1"/>
          <c:tx>
            <c:strRef>
              <c:f>Carbohydrate!$K$1</c:f>
              <c:strCache>
                <c:ptCount val="1"/>
                <c:pt idx="0">
                  <c:v>Fat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Carbohydrate!$K$2:$K$25</c15:sqref>
                  </c15:fullRef>
                </c:ext>
              </c:extLst>
              <c:f>(Carbohydrate!$K$2,Carbohydrate!$K$5,Carbohydrate!$K$8,Carbohydrate!$K$11,Carbohydrate!$K$14,Carbohydrate!$K$17,Carbohydrate!$K$20,Carbohydrate!$K$23)</c:f>
              <c:numCache>
                <c:formatCode>General</c:formatCode>
                <c:ptCount val="8"/>
                <c:pt idx="0" formatCode="0.00">
                  <c:v>19.563744027406287</c:v>
                </c:pt>
                <c:pt idx="1" formatCode="0.00">
                  <c:v>18.090873542962278</c:v>
                </c:pt>
                <c:pt idx="2" formatCode="0.00">
                  <c:v>2.8157159004655319</c:v>
                </c:pt>
                <c:pt idx="3" formatCode="0.00">
                  <c:v>6.0585890987670936</c:v>
                </c:pt>
                <c:pt idx="4" formatCode="0.00">
                  <c:v>1.4086927142221397</c:v>
                </c:pt>
                <c:pt idx="5" formatCode="0.00">
                  <c:v>3.8906367993386959</c:v>
                </c:pt>
                <c:pt idx="6" formatCode="0.00">
                  <c:v>4.7537323308898181</c:v>
                </c:pt>
                <c:pt idx="7" formatCode="0.00">
                  <c:v>0.50954412470144872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61-42E7-B0D9-ABE7C9348CEB}"/>
            </c:ext>
          </c:extLst>
        </c:ser>
        <c:ser>
          <c:idx val="2"/>
          <c:order val="2"/>
          <c:tx>
            <c:strRef>
              <c:f>Carbohydrate!$L$1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Carbohydrate!$L$2:$L$25</c15:sqref>
                  </c15:fullRef>
                </c:ext>
              </c:extLst>
              <c:f>(Carbohydrate!$L$2,Carbohydrate!$L$5,Carbohydrate!$L$8,Carbohydrate!$L$11,Carbohydrate!$L$14,Carbohydrate!$L$17,Carbohydrate!$L$20,Carbohydrate!$L$23)</c:f>
              <c:numCache>
                <c:formatCode>0.00</c:formatCode>
                <c:ptCount val="8"/>
                <c:pt idx="0">
                  <c:v>55.58419183157671</c:v>
                </c:pt>
                <c:pt idx="1">
                  <c:v>55.193629063928483</c:v>
                </c:pt>
                <c:pt idx="2">
                  <c:v>8.7510998684629158</c:v>
                </c:pt>
                <c:pt idx="3">
                  <c:v>8.5492116974655588</c:v>
                </c:pt>
                <c:pt idx="4">
                  <c:v>5.1016432202682669</c:v>
                </c:pt>
                <c:pt idx="5">
                  <c:v>8.0250618856100875</c:v>
                </c:pt>
                <c:pt idx="6">
                  <c:v>8.5930285178107013</c:v>
                </c:pt>
                <c:pt idx="7">
                  <c:v>2.0143358538303655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61-42E7-B0D9-ABE7C9348CEB}"/>
            </c:ext>
          </c:extLst>
        </c:ser>
        <c:ser>
          <c:idx val="3"/>
          <c:order val="3"/>
          <c:tx>
            <c:strRef>
              <c:f>Carbohydrate!$M$1</c:f>
              <c:strCache>
                <c:ptCount val="1"/>
                <c:pt idx="0">
                  <c:v>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Carbohydrate!$M$2:$M$25</c15:sqref>
                  </c15:fullRef>
                </c:ext>
              </c:extLst>
              <c:f>(Carbohydrate!$M$2,Carbohydrate!$M$5,Carbohydrate!$M$8,Carbohydrate!$M$11,Carbohydrate!$M$14,Carbohydrate!$M$17,Carbohydrate!$M$20,Carbohydrate!$M$23)</c:f>
              <c:numCache>
                <c:formatCode>General</c:formatCode>
                <c:ptCount val="8"/>
                <c:pt idx="0" formatCode="0.00">
                  <c:v>5.0044336265566161</c:v>
                </c:pt>
                <c:pt idx="1" formatCode="0.00">
                  <c:v>12.159718043620897</c:v>
                </c:pt>
                <c:pt idx="2" formatCode="0.00">
                  <c:v>3.171675886490263</c:v>
                </c:pt>
                <c:pt idx="3" formatCode="0.00">
                  <c:v>2.7483098898564275</c:v>
                </c:pt>
                <c:pt idx="4" formatCode="0.00">
                  <c:v>3.1136232811780524</c:v>
                </c:pt>
                <c:pt idx="5" formatCode="0.00">
                  <c:v>3.4413864548030504</c:v>
                </c:pt>
                <c:pt idx="6" formatCode="0.00">
                  <c:v>3.4168102950953867</c:v>
                </c:pt>
                <c:pt idx="7" formatCode="0.00">
                  <c:v>5.2222562445053038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61-42E7-B0D9-ABE7C9348CEB}"/>
            </c:ext>
          </c:extLst>
        </c:ser>
        <c:ser>
          <c:idx val="4"/>
          <c:order val="4"/>
          <c:tx>
            <c:strRef>
              <c:f>Carbohydrate!$N$1</c:f>
              <c:strCache>
                <c:ptCount val="1"/>
                <c:pt idx="0">
                  <c:v>Carbohydrate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Carbohydrate!$N$2:$N$25</c15:sqref>
                  </c15:fullRef>
                </c:ext>
              </c:extLst>
              <c:f>(Carbohydrate!$N$2,Carbohydrate!$N$5,Carbohydrate!$N$8,Carbohydrate!$N$11,Carbohydrate!$N$14,Carbohydrate!$N$17,Carbohydrate!$N$20,Carbohydrate!$N$23)</c:f>
              <c:numCache>
                <c:formatCode>General</c:formatCode>
                <c:ptCount val="8"/>
                <c:pt idx="0" formatCode="0.00">
                  <c:v>14.049934953149073</c:v>
                </c:pt>
                <c:pt idx="1" formatCode="0.00">
                  <c:v>9.9476093219815827</c:v>
                </c:pt>
                <c:pt idx="2" formatCode="0.00">
                  <c:v>75.334751597894694</c:v>
                </c:pt>
                <c:pt idx="3" formatCode="0.00">
                  <c:v>74.996904489576352</c:v>
                </c:pt>
                <c:pt idx="4" formatCode="0.00">
                  <c:v>81.105595086611302</c:v>
                </c:pt>
                <c:pt idx="5" formatCode="0.00">
                  <c:v>74.530563730386675</c:v>
                </c:pt>
                <c:pt idx="6" formatCode="0.00">
                  <c:v>73.141335349414163</c:v>
                </c:pt>
                <c:pt idx="7" formatCode="0.00">
                  <c:v>83.37375919124247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61-42E7-B0D9-ABE7C9348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2159"/>
        <c:axId val="505767199"/>
      </c:barChart>
      <c:catAx>
        <c:axId val="20854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67199"/>
        <c:crosses val="autoZero"/>
        <c:auto val="1"/>
        <c:lblAlgn val="ctr"/>
        <c:lblOffset val="100"/>
        <c:noMultiLvlLbl val="0"/>
      </c:catAx>
      <c:valAx>
        <c:axId val="50576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4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Nutrional profile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Carbohydrate!$J$1</c:f>
              <c:strCache>
                <c:ptCount val="1"/>
                <c:pt idx="0">
                  <c:v>Moisture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Carbohydrate!$J$2:$J$25</c15:sqref>
                  </c15:fullRef>
                </c:ext>
              </c:extLst>
              <c:f>(Carbohydrate!$J$2,Carbohydrate!$J$5,Carbohydrate!$J$8,Carbohydrate!$J$11,Carbohydrate!$J$14,Carbohydrate!$J$17,Carbohydrate!$J$20,Carbohydrate!$J$23)</c:f>
              <c:numCache>
                <c:formatCode>General</c:formatCode>
                <c:ptCount val="8"/>
                <c:pt idx="0">
                  <c:v>5.7976955613113192</c:v>
                </c:pt>
                <c:pt idx="1">
                  <c:v>4.6081700275067545</c:v>
                </c:pt>
                <c:pt idx="2">
                  <c:v>9.9267567466865874</c:v>
                </c:pt>
                <c:pt idx="3">
                  <c:v>7.6469848243345586</c:v>
                </c:pt>
                <c:pt idx="4">
                  <c:v>9.2704456977202323</c:v>
                </c:pt>
                <c:pt idx="5">
                  <c:v>10.112351129861494</c:v>
                </c:pt>
                <c:pt idx="6">
                  <c:v>10.09509350678994</c:v>
                </c:pt>
                <c:pt idx="7">
                  <c:v>8.8801045857204155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F-4DBB-83A8-2EA3144DC2DD}"/>
            </c:ext>
          </c:extLst>
        </c:ser>
        <c:ser>
          <c:idx val="1"/>
          <c:order val="1"/>
          <c:tx>
            <c:strRef>
              <c:f>Carbohydrate!$K$1</c:f>
              <c:strCache>
                <c:ptCount val="1"/>
                <c:pt idx="0">
                  <c:v>Fat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Carbohydrate!$K$2:$K$25</c15:sqref>
                  </c15:fullRef>
                </c:ext>
              </c:extLst>
              <c:f>(Carbohydrate!$K$2,Carbohydrate!$K$5,Carbohydrate!$K$8,Carbohydrate!$K$11,Carbohydrate!$K$14,Carbohydrate!$K$17,Carbohydrate!$K$20,Carbohydrate!$K$23)</c:f>
              <c:numCache>
                <c:formatCode>General</c:formatCode>
                <c:ptCount val="8"/>
                <c:pt idx="0" formatCode="0.00">
                  <c:v>19.563744027406287</c:v>
                </c:pt>
                <c:pt idx="1" formatCode="0.00">
                  <c:v>18.090873542962278</c:v>
                </c:pt>
                <c:pt idx="2" formatCode="0.00">
                  <c:v>2.8157159004655319</c:v>
                </c:pt>
                <c:pt idx="3" formatCode="0.00">
                  <c:v>6.0585890987670936</c:v>
                </c:pt>
                <c:pt idx="4" formatCode="0.00">
                  <c:v>1.4086927142221397</c:v>
                </c:pt>
                <c:pt idx="5" formatCode="0.00">
                  <c:v>3.8906367993386959</c:v>
                </c:pt>
                <c:pt idx="6" formatCode="0.00">
                  <c:v>4.7537323308898181</c:v>
                </c:pt>
                <c:pt idx="7" formatCode="0.00">
                  <c:v>0.50954412470144872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F-4DBB-83A8-2EA3144DC2DD}"/>
            </c:ext>
          </c:extLst>
        </c:ser>
        <c:ser>
          <c:idx val="2"/>
          <c:order val="2"/>
          <c:tx>
            <c:strRef>
              <c:f>Carbohydrate!$L$1</c:f>
              <c:strCache>
                <c:ptCount val="1"/>
                <c:pt idx="0">
                  <c:v>Protein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Carbohydrate!$L$2:$L$25</c15:sqref>
                  </c15:fullRef>
                </c:ext>
              </c:extLst>
              <c:f>(Carbohydrate!$L$2,Carbohydrate!$L$5,Carbohydrate!$L$8,Carbohydrate!$L$11,Carbohydrate!$L$14,Carbohydrate!$L$17,Carbohydrate!$L$20,Carbohydrate!$L$23)</c:f>
              <c:numCache>
                <c:formatCode>0.00</c:formatCode>
                <c:ptCount val="8"/>
                <c:pt idx="0">
                  <c:v>55.58419183157671</c:v>
                </c:pt>
                <c:pt idx="1">
                  <c:v>55.193629063928483</c:v>
                </c:pt>
                <c:pt idx="2">
                  <c:v>8.7510998684629158</c:v>
                </c:pt>
                <c:pt idx="3">
                  <c:v>8.5492116974655588</c:v>
                </c:pt>
                <c:pt idx="4">
                  <c:v>5.1016432202682669</c:v>
                </c:pt>
                <c:pt idx="5">
                  <c:v>8.0250618856100875</c:v>
                </c:pt>
                <c:pt idx="6">
                  <c:v>8.5930285178107013</c:v>
                </c:pt>
                <c:pt idx="7">
                  <c:v>2.0143358538303655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0F-4DBB-83A8-2EA3144DC2DD}"/>
            </c:ext>
          </c:extLst>
        </c:ser>
        <c:ser>
          <c:idx val="3"/>
          <c:order val="3"/>
          <c:tx>
            <c:strRef>
              <c:f>Carbohydrate!$M$1</c:f>
              <c:strCache>
                <c:ptCount val="1"/>
                <c:pt idx="0">
                  <c:v>Ash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Carbohydrate!$M$2:$M$25</c15:sqref>
                  </c15:fullRef>
                </c:ext>
              </c:extLst>
              <c:f>(Carbohydrate!$M$2,Carbohydrate!$M$5,Carbohydrate!$M$8,Carbohydrate!$M$11,Carbohydrate!$M$14,Carbohydrate!$M$17,Carbohydrate!$M$20,Carbohydrate!$M$23)</c:f>
              <c:numCache>
                <c:formatCode>General</c:formatCode>
                <c:ptCount val="8"/>
                <c:pt idx="0" formatCode="0.00">
                  <c:v>5.0044336265566161</c:v>
                </c:pt>
                <c:pt idx="1" formatCode="0.00">
                  <c:v>12.159718043620897</c:v>
                </c:pt>
                <c:pt idx="2" formatCode="0.00">
                  <c:v>3.171675886490263</c:v>
                </c:pt>
                <c:pt idx="3" formatCode="0.00">
                  <c:v>2.7483098898564275</c:v>
                </c:pt>
                <c:pt idx="4" formatCode="0.00">
                  <c:v>3.1136232811780524</c:v>
                </c:pt>
                <c:pt idx="5" formatCode="0.00">
                  <c:v>3.4413864548030504</c:v>
                </c:pt>
                <c:pt idx="6" formatCode="0.00">
                  <c:v>3.4168102950953867</c:v>
                </c:pt>
                <c:pt idx="7" formatCode="0.00">
                  <c:v>5.2222562445053038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0F-4DBB-83A8-2EA3144DC2DD}"/>
            </c:ext>
          </c:extLst>
        </c:ser>
        <c:ser>
          <c:idx val="4"/>
          <c:order val="4"/>
          <c:tx>
            <c:strRef>
              <c:f>Carbohydrate!$N$1</c:f>
              <c:strCache>
                <c:ptCount val="1"/>
                <c:pt idx="0">
                  <c:v>Carbohydrate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Carbohydrate!$A$2:$A$25</c15:sqref>
                  </c15:fullRef>
                </c:ext>
              </c:extLst>
              <c:f>(Carbohydrate!$A$2,Carbohydrate!$A$5,Carbohydrate!$A$8,Carbohydrate!$A$11,Carbohydrate!$A$14,Carbohydrate!$A$17,Carbohydrate!$A$20,Carbohydrate!$A$23)</c:f>
              <c:strCache>
                <c:ptCount val="8"/>
                <c:pt idx="0">
                  <c:v>Mopean worm FD</c:v>
                </c:pt>
                <c:pt idx="1">
                  <c:v>Mopean worm BFD</c:v>
                </c:pt>
                <c:pt idx="2">
                  <c:v>Sorghum</c:v>
                </c:pt>
                <c:pt idx="3">
                  <c:v>Pearl millet</c:v>
                </c:pt>
                <c:pt idx="4">
                  <c:v>Finger millet</c:v>
                </c:pt>
                <c:pt idx="5">
                  <c:v>White (Biofortified Vit A) maize</c:v>
                </c:pt>
                <c:pt idx="6">
                  <c:v>Orange (Biofortified Vit A) maize</c:v>
                </c:pt>
                <c:pt idx="7">
                  <c:v>Boabab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Carbohydrate!$N$2:$N$25</c15:sqref>
                  </c15:fullRef>
                </c:ext>
              </c:extLst>
              <c:f>(Carbohydrate!$N$2,Carbohydrate!$N$5,Carbohydrate!$N$8,Carbohydrate!$N$11,Carbohydrate!$N$14,Carbohydrate!$N$17,Carbohydrate!$N$20,Carbohydrate!$N$23)</c:f>
              <c:numCache>
                <c:formatCode>General</c:formatCode>
                <c:ptCount val="8"/>
                <c:pt idx="0" formatCode="0.00">
                  <c:v>14.049934953149073</c:v>
                </c:pt>
                <c:pt idx="1" formatCode="0.00">
                  <c:v>9.9476093219815827</c:v>
                </c:pt>
                <c:pt idx="2" formatCode="0.00">
                  <c:v>75.334751597894694</c:v>
                </c:pt>
                <c:pt idx="3" formatCode="0.00">
                  <c:v>74.996904489576352</c:v>
                </c:pt>
                <c:pt idx="4" formatCode="0.00">
                  <c:v>81.105595086611302</c:v>
                </c:pt>
                <c:pt idx="5" formatCode="0.00">
                  <c:v>74.530563730386675</c:v>
                </c:pt>
                <c:pt idx="6" formatCode="0.00">
                  <c:v>73.141335349414163</c:v>
                </c:pt>
                <c:pt idx="7" formatCode="0.00">
                  <c:v>83.37375919124247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0F-4DBB-83A8-2EA3144DC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8542159"/>
        <c:axId val="505767199"/>
      </c:barChart>
      <c:catAx>
        <c:axId val="208542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5767199"/>
        <c:crosses val="autoZero"/>
        <c:auto val="1"/>
        <c:lblAlgn val="ctr"/>
        <c:lblOffset val="100"/>
        <c:noMultiLvlLbl val="0"/>
      </c:catAx>
      <c:valAx>
        <c:axId val="505767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5421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FAMES</a:t>
            </a:r>
            <a:r>
              <a:rPr lang="en-GB" baseline="0"/>
              <a:t> composition of raw materials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756469270320685E-2"/>
          <c:y val="7.759778528791339E-2"/>
          <c:w val="0.93721897520700981"/>
          <c:h val="0.625714481044229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[1]All!$BJ$348</c:f>
              <c:strCache>
                <c:ptCount val="1"/>
                <c:pt idx="0">
                  <c:v>METHYL HEXANOATE (C6:0)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[1]All!$BK$348:$BW$348</c15:sqref>
                  </c15:fullRef>
                </c:ext>
              </c:extLst>
              <c:f>[1]All!$BK$348:$BR$348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3.0198042971634869E-4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9-4DB9-9CB9-AA6BC0FC9540}"/>
            </c:ext>
          </c:extLst>
        </c:ser>
        <c:ser>
          <c:idx val="1"/>
          <c:order val="1"/>
          <c:tx>
            <c:strRef>
              <c:f>[1]All!$BJ$349</c:f>
              <c:strCache>
                <c:ptCount val="1"/>
                <c:pt idx="0">
                  <c:v>METHYL OCTANOATE (C8:0)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[1]All!$BK$349:$BW$349</c15:sqref>
                  </c15:fullRef>
                </c:ext>
              </c:extLst>
              <c:f>[1]All!$BK$349:$BR$349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2.1358908175331143E-6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9-4DB9-9CB9-AA6BC0FC9540}"/>
            </c:ext>
          </c:extLst>
        </c:ser>
        <c:ser>
          <c:idx val="2"/>
          <c:order val="2"/>
          <c:tx>
            <c:strRef>
              <c:f>[1]All!$BJ$350</c:f>
              <c:strCache>
                <c:ptCount val="1"/>
                <c:pt idx="0">
                  <c:v>METHYL DECANOATE (CAPRATE) (C10:0)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[1]All!$BK$350:$BW$350</c15:sqref>
                  </c15:fullRef>
                </c:ext>
              </c:extLst>
              <c:f>[1]All!$BK$350:$BR$350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9-4DB9-9CB9-AA6BC0FC9540}"/>
            </c:ext>
          </c:extLst>
        </c:ser>
        <c:ser>
          <c:idx val="3"/>
          <c:order val="3"/>
          <c:tx>
            <c:strRef>
              <c:f>[1]All!$BJ$351</c:f>
              <c:strCache>
                <c:ptCount val="1"/>
                <c:pt idx="0">
                  <c:v>METHYL UNDECANOATE (C11:0)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[1]All!$BK$351:$BW$351</c15:sqref>
                  </c15:fullRef>
                </c:ext>
              </c:extLst>
              <c:f>[1]All!$BK$351:$BR$351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9-4DB9-9CB9-AA6BC0FC9540}"/>
            </c:ext>
          </c:extLst>
        </c:ser>
        <c:ser>
          <c:idx val="4"/>
          <c:order val="4"/>
          <c:tx>
            <c:strRef>
              <c:f>[1]All!$BJ$352</c:f>
              <c:strCache>
                <c:ptCount val="1"/>
                <c:pt idx="0">
                  <c:v>METHYL LAURATE (C12:0)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[1]All!$BK$352:$BW$352</c15:sqref>
                  </c15:fullRef>
                </c:ext>
              </c:extLst>
              <c:f>[1]All!$BK$352:$BR$352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1.49894229601939E-4</c:v>
                </c:pt>
                <c:pt idx="7">
                  <c:v>1.9348564514944065E-4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9-4DB9-9CB9-AA6BC0FC9540}"/>
            </c:ext>
          </c:extLst>
        </c:ser>
        <c:ser>
          <c:idx val="5"/>
          <c:order val="5"/>
          <c:tx>
            <c:strRef>
              <c:f>[1]All!$BJ$353</c:f>
              <c:strCache>
                <c:ptCount val="1"/>
                <c:pt idx="0">
                  <c:v>METHYL TRIDECANOATE (C13:0)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[1]All!$BK$353:$BW$353</c15:sqref>
                  </c15:fullRef>
                </c:ext>
              </c:extLst>
              <c:f>[1]All!$BK$353:$BR$353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7.7602376040508526E-5</c:v>
                </c:pt>
                <c:pt idx="7">
                  <c:v>4.5125750260527877E-5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9-4DB9-9CB9-AA6BC0FC9540}"/>
            </c:ext>
          </c:extLst>
        </c:ser>
        <c:ser>
          <c:idx val="6"/>
          <c:order val="6"/>
          <c:tx>
            <c:strRef>
              <c:f>[1]All!$BJ$354</c:f>
              <c:strCache>
                <c:ptCount val="1"/>
                <c:pt idx="0">
                  <c:v>1,9-DICHLORONONANE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[1]All!$BK$354:$BW$354</c15:sqref>
                  </c15:fullRef>
                </c:ext>
              </c:extLst>
              <c:f>[1]All!$BK$354:$BR$354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9-4DB9-9CB9-AA6BC0FC9540}"/>
            </c:ext>
          </c:extLst>
        </c:ser>
        <c:ser>
          <c:idx val="7"/>
          <c:order val="7"/>
          <c:tx>
            <c:strRef>
              <c:f>[1]All!$BJ$355</c:f>
              <c:strCache>
                <c:ptCount val="1"/>
                <c:pt idx="0">
                  <c:v>METHYL MYRISTATE (C14:0)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[1]All!$BK$355:$BW$355</c15:sqref>
                  </c15:fullRef>
                </c:ext>
              </c:extLst>
              <c:f>[1]All!$BK$355:$BR$355</c:f>
              <c:numCache>
                <c:formatCode>General</c:formatCode>
                <c:ptCount val="8"/>
                <c:pt idx="0">
                  <c:v>1.5454907464834522E-3</c:v>
                </c:pt>
                <c:pt idx="1">
                  <c:v>3.5437534261029808E-3</c:v>
                </c:pt>
                <c:pt idx="2">
                  <c:v>9.0392178552132065E-4</c:v>
                </c:pt>
                <c:pt idx="3">
                  <c:v>3.8872674817091546E-4</c:v>
                </c:pt>
                <c:pt idx="4">
                  <c:v>1.2825793300314042E-3</c:v>
                </c:pt>
                <c:pt idx="5">
                  <c:v>2.3423492522253778E-3</c:v>
                </c:pt>
                <c:pt idx="6">
                  <c:v>2.3964372860573518E-3</c:v>
                </c:pt>
                <c:pt idx="7">
                  <c:v>3.2824227283557361E-3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9-4DB9-9CB9-AA6BC0FC9540}"/>
            </c:ext>
          </c:extLst>
        </c:ser>
        <c:ser>
          <c:idx val="8"/>
          <c:order val="8"/>
          <c:tx>
            <c:strRef>
              <c:f>[1]All!$BJ$356</c:f>
              <c:strCache>
                <c:ptCount val="1"/>
                <c:pt idx="0">
                  <c:v>METHYL MYRISTOLEATE (C14:1)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[1]All!$BK$356:$BW$356</c15:sqref>
                  </c15:fullRef>
                </c:ext>
              </c:extLst>
              <c:f>[1]All!$BK$356:$BR$356</c:f>
              <c:numCache>
                <c:formatCode>General</c:formatCode>
                <c:ptCount val="8"/>
                <c:pt idx="0">
                  <c:v>0</c:v>
                </c:pt>
                <c:pt idx="1">
                  <c:v>7.754193090489446E-4</c:v>
                </c:pt>
                <c:pt idx="2">
                  <c:v>3.4210549682655461E-4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9-4DB9-9CB9-AA6BC0FC9540}"/>
            </c:ext>
          </c:extLst>
        </c:ser>
        <c:ser>
          <c:idx val="9"/>
          <c:order val="9"/>
          <c:tx>
            <c:strRef>
              <c:f>[1]All!$BJ$357</c:f>
              <c:strCache>
                <c:ptCount val="1"/>
                <c:pt idx="0">
                  <c:v>METHYL PENTADECANOATE (C15:0)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[1]All!$BK$357:$BW$357</c15:sqref>
                  </c15:fullRef>
                </c:ext>
              </c:extLst>
              <c:f>[1]All!$BK$357:$BR$357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3.6441487321018843E-4</c:v>
                </c:pt>
                <c:pt idx="3">
                  <c:v>1.6335644790902641E-4</c:v>
                </c:pt>
                <c:pt idx="4">
                  <c:v>1.4178734045680109E-3</c:v>
                </c:pt>
                <c:pt idx="5">
                  <c:v>8.6850013865181954E-4</c:v>
                </c:pt>
                <c:pt idx="6">
                  <c:v>1.5327607686974091E-3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D99-4DB9-9CB9-AA6BC0FC9540}"/>
            </c:ext>
          </c:extLst>
        </c:ser>
        <c:ser>
          <c:idx val="10"/>
          <c:order val="10"/>
          <c:tx>
            <c:strRef>
              <c:f>[1]All!$BJ$358</c:f>
              <c:strCache>
                <c:ptCount val="1"/>
                <c:pt idx="0">
                  <c:v>Methyl cis-10 pentadecenoate (C15:1)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[1]All!$BK$358:$BW$358</c15:sqref>
                  </c15:fullRef>
                </c:ext>
              </c:extLst>
              <c:f>[1]All!$BK$358:$BR$358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2.1704737638151444E-3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D99-4DB9-9CB9-AA6BC0FC9540}"/>
            </c:ext>
          </c:extLst>
        </c:ser>
        <c:ser>
          <c:idx val="11"/>
          <c:order val="11"/>
          <c:tx>
            <c:strRef>
              <c:f>[1]All!$BJ$359</c:f>
              <c:strCache>
                <c:ptCount val="1"/>
                <c:pt idx="0">
                  <c:v>Methyl Palmitate (C16:0)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[1]All!$BK$359:$BW$359</c15:sqref>
                  </c15:fullRef>
                </c:ext>
              </c:extLst>
              <c:f>[1]All!$BK$359:$BR$359</c:f>
              <c:numCache>
                <c:formatCode>General</c:formatCode>
                <c:ptCount val="8"/>
                <c:pt idx="0">
                  <c:v>0.22339486578348175</c:v>
                </c:pt>
                <c:pt idx="1">
                  <c:v>0.34028968444986935</c:v>
                </c:pt>
                <c:pt idx="2">
                  <c:v>0.18866137205046246</c:v>
                </c:pt>
                <c:pt idx="3">
                  <c:v>5.0923991304766492E-2</c:v>
                </c:pt>
                <c:pt idx="4">
                  <c:v>0.24499351985780796</c:v>
                </c:pt>
                <c:pt idx="5">
                  <c:v>0.1435135288612793</c:v>
                </c:pt>
                <c:pt idx="6">
                  <c:v>0.10759838461968269</c:v>
                </c:pt>
                <c:pt idx="7">
                  <c:v>0.11329666057032847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D99-4DB9-9CB9-AA6BC0FC9540}"/>
            </c:ext>
          </c:extLst>
        </c:ser>
        <c:ser>
          <c:idx val="12"/>
          <c:order val="12"/>
          <c:tx>
            <c:strRef>
              <c:f>[1]All!$BJ$360</c:f>
              <c:strCache>
                <c:ptCount val="1"/>
                <c:pt idx="0">
                  <c:v>METHYL CIS 9-HEXADECENOATE (C16:1)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[1]All!$BK$360:$BW$360</c15:sqref>
                  </c15:fullRef>
                </c:ext>
              </c:extLst>
              <c:f>[1]All!$BK$360:$BR$360</c:f>
              <c:numCache>
                <c:formatCode>General</c:formatCode>
                <c:ptCount val="8"/>
                <c:pt idx="0">
                  <c:v>1.7276930239762164E-3</c:v>
                </c:pt>
                <c:pt idx="1">
                  <c:v>1.4839882488796689E-2</c:v>
                </c:pt>
                <c:pt idx="2">
                  <c:v>1.860874342327646E-3</c:v>
                </c:pt>
                <c:pt idx="3">
                  <c:v>1.6636203564341897E-3</c:v>
                </c:pt>
                <c:pt idx="4">
                  <c:v>3.0612188470893679E-3</c:v>
                </c:pt>
                <c:pt idx="5">
                  <c:v>9.9979750766138707E-4</c:v>
                </c:pt>
                <c:pt idx="6">
                  <c:v>6.9513669455393843E-3</c:v>
                </c:pt>
                <c:pt idx="7">
                  <c:v>5.1751068935061827E-3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D99-4DB9-9CB9-AA6BC0FC9540}"/>
            </c:ext>
          </c:extLst>
        </c:ser>
        <c:ser>
          <c:idx val="13"/>
          <c:order val="13"/>
          <c:tx>
            <c:strRef>
              <c:f>[1]All!$BJ$361</c:f>
              <c:strCache>
                <c:ptCount val="1"/>
                <c:pt idx="0">
                  <c:v>METHYL HEPTADECANOATE (C17:0)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[1]All!$BK$361:$BW$361</c15:sqref>
                  </c15:fullRef>
                </c:ext>
              </c:extLst>
              <c:f>[1]All!$BK$361:$BR$361</c:f>
              <c:numCache>
                <c:formatCode>General</c:formatCode>
                <c:ptCount val="8"/>
                <c:pt idx="0">
                  <c:v>1.6557676558796668E-3</c:v>
                </c:pt>
                <c:pt idx="1">
                  <c:v>3.7564456969737337E-3</c:v>
                </c:pt>
                <c:pt idx="2">
                  <c:v>1.3895878354027666E-3</c:v>
                </c:pt>
                <c:pt idx="3">
                  <c:v>7.9349095433104105E-4</c:v>
                </c:pt>
                <c:pt idx="4">
                  <c:v>0</c:v>
                </c:pt>
                <c:pt idx="5">
                  <c:v>3.477378799498308E-3</c:v>
                </c:pt>
                <c:pt idx="6">
                  <c:v>2.4223443045990928E-3</c:v>
                </c:pt>
                <c:pt idx="7">
                  <c:v>2.6385473675547698E-3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99-4DB9-9CB9-AA6BC0FC9540}"/>
            </c:ext>
          </c:extLst>
        </c:ser>
        <c:ser>
          <c:idx val="14"/>
          <c:order val="14"/>
          <c:tx>
            <c:strRef>
              <c:f>[1]All!$BJ$362</c:f>
              <c:strCache>
                <c:ptCount val="1"/>
                <c:pt idx="0">
                  <c:v>Methyl cis-10-heptadecenoate (C17:1)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[1]All!$BK$362:$BW$362</c15:sqref>
                  </c15:fullRef>
                </c:ext>
              </c:extLst>
              <c:f>[1]All!$BK$362:$BR$362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9.3442802706365693E-4</c:v>
                </c:pt>
                <c:pt idx="3">
                  <c:v>4.3046477545873073E-4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3.2611752004398428E-4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D99-4DB9-9CB9-AA6BC0FC9540}"/>
            </c:ext>
          </c:extLst>
        </c:ser>
        <c:ser>
          <c:idx val="15"/>
          <c:order val="15"/>
          <c:tx>
            <c:strRef>
              <c:f>[1]All!$BJ$363</c:f>
              <c:strCache>
                <c:ptCount val="1"/>
                <c:pt idx="0">
                  <c:v>METHYL STEARATE (C18:0)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[1]All!$BK$363:$BW$363</c15:sqref>
                  </c15:fullRef>
                </c:ext>
              </c:extLst>
              <c:f>[1]All!$BK$363:$BR$363</c:f>
              <c:numCache>
                <c:formatCode>General</c:formatCode>
                <c:ptCount val="8"/>
                <c:pt idx="0">
                  <c:v>3.379741240674565E-2</c:v>
                </c:pt>
                <c:pt idx="1">
                  <c:v>8.9890232263958966E-2</c:v>
                </c:pt>
                <c:pt idx="2">
                  <c:v>3.4840279826743231E-2</c:v>
                </c:pt>
                <c:pt idx="3">
                  <c:v>7.293371740457035E-3</c:v>
                </c:pt>
                <c:pt idx="4">
                  <c:v>2.5540684335516168E-2</c:v>
                </c:pt>
                <c:pt idx="5">
                  <c:v>2.2292788342605296E-2</c:v>
                </c:pt>
                <c:pt idx="6">
                  <c:v>4.7416797035615028E-2</c:v>
                </c:pt>
                <c:pt idx="7">
                  <c:v>5.6634504687914811E-2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D99-4DB9-9CB9-AA6BC0FC9540}"/>
            </c:ext>
          </c:extLst>
        </c:ser>
        <c:ser>
          <c:idx val="16"/>
          <c:order val="16"/>
          <c:tx>
            <c:strRef>
              <c:f>[1]All!$BJ$364</c:f>
              <c:strCache>
                <c:ptCount val="1"/>
                <c:pt idx="0">
                  <c:v>Methyl trans-9 oleate) (C18:1)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[1]All!$BK$364:$BW$364</c15:sqref>
                  </c15:fullRef>
                </c:ext>
              </c:extLst>
              <c:f>[1]All!$BK$364:$BR$364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7.8821508625380968E-2</c:v>
                </c:pt>
                <c:pt idx="4">
                  <c:v>0.17850442263984101</c:v>
                </c:pt>
                <c:pt idx="5">
                  <c:v>6.8342777624584808E-2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D99-4DB9-9CB9-AA6BC0FC9540}"/>
            </c:ext>
          </c:extLst>
        </c:ser>
        <c:ser>
          <c:idx val="17"/>
          <c:order val="17"/>
          <c:tx>
            <c:strRef>
              <c:f>[1]All!$BJ$365</c:f>
              <c:strCache>
                <c:ptCount val="1"/>
                <c:pt idx="0">
                  <c:v>Methyl cis-9 oleate) (C18:1)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[1]All!$BK$365:$BW$365</c15:sqref>
                  </c15:fullRef>
                </c:ext>
              </c:extLst>
              <c:f>[1]All!$BK$365:$BR$365</c:f>
              <c:numCache>
                <c:formatCode>General</c:formatCode>
                <c:ptCount val="8"/>
                <c:pt idx="0">
                  <c:v>0.56516744233120308</c:v>
                </c:pt>
                <c:pt idx="1">
                  <c:v>0.43592125685528116</c:v>
                </c:pt>
                <c:pt idx="2">
                  <c:v>0.5192676337211054</c:v>
                </c:pt>
                <c:pt idx="3">
                  <c:v>0.13325744909834072</c:v>
                </c:pt>
                <c:pt idx="4">
                  <c:v>4.2977211554320769E-3</c:v>
                </c:pt>
                <c:pt idx="5">
                  <c:v>4.5408722524004456E-2</c:v>
                </c:pt>
                <c:pt idx="6">
                  <c:v>6.6177004032463779E-2</c:v>
                </c:pt>
                <c:pt idx="7">
                  <c:v>6.3467527146700703E-2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D99-4DB9-9CB9-AA6BC0FC9540}"/>
            </c:ext>
          </c:extLst>
        </c:ser>
        <c:ser>
          <c:idx val="18"/>
          <c:order val="18"/>
          <c:tx>
            <c:strRef>
              <c:f>[1]All!$BJ$366</c:f>
              <c:strCache>
                <c:ptCount val="1"/>
                <c:pt idx="0">
                  <c:v>Methyl linolelaidate (C18:2)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[1]All!$BK$366:$BW$366</c15:sqref>
                  </c15:fullRef>
                </c:ext>
              </c:extLst>
              <c:f>[1]All!$BK$366:$BR$366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8.5753141330090574E-3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D99-4DB9-9CB9-AA6BC0FC9540}"/>
            </c:ext>
          </c:extLst>
        </c:ser>
        <c:ser>
          <c:idx val="19"/>
          <c:order val="19"/>
          <c:tx>
            <c:strRef>
              <c:f>[1]All!$BJ$367</c:f>
              <c:strCache>
                <c:ptCount val="1"/>
                <c:pt idx="0">
                  <c:v>METHYL LINOLEATE (C18:2)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[1]All!$BK$367:$BW$367</c15:sqref>
                  </c15:fullRef>
                </c:ext>
              </c:extLst>
              <c:f>[1]All!$BK$367:$BR$367</c:f>
              <c:numCache>
                <c:formatCode>General</c:formatCode>
                <c:ptCount val="8"/>
                <c:pt idx="0">
                  <c:v>0.70107742023447439</c:v>
                </c:pt>
                <c:pt idx="1">
                  <c:v>0.56077595456296758</c:v>
                </c:pt>
                <c:pt idx="2">
                  <c:v>0.48926475714752876</c:v>
                </c:pt>
                <c:pt idx="3">
                  <c:v>0.11902972048412648</c:v>
                </c:pt>
                <c:pt idx="4">
                  <c:v>0</c:v>
                </c:pt>
                <c:pt idx="5">
                  <c:v>6.9100539736275432E-2</c:v>
                </c:pt>
                <c:pt idx="6">
                  <c:v>3.8709792841107121E-2</c:v>
                </c:pt>
                <c:pt idx="7">
                  <c:v>3.3761409792392318E-2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D99-4DB9-9CB9-AA6BC0FC9540}"/>
            </c:ext>
          </c:extLst>
        </c:ser>
        <c:ser>
          <c:idx val="20"/>
          <c:order val="20"/>
          <c:tx>
            <c:strRef>
              <c:f>[1]All!$BJ$368</c:f>
              <c:strCache>
                <c:ptCount val="1"/>
                <c:pt idx="0">
                  <c:v>METHYL ARACHIDATE (C20:0)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[1]All!$BK$368:$BW$368</c15:sqref>
                  </c15:fullRef>
                </c:ext>
              </c:extLst>
              <c:f>[1]All!$BK$368:$BR$368</c:f>
              <c:numCache>
                <c:formatCode>General</c:formatCode>
                <c:ptCount val="8"/>
                <c:pt idx="0">
                  <c:v>0</c:v>
                </c:pt>
                <c:pt idx="1">
                  <c:v>1.5144494971593273E-2</c:v>
                </c:pt>
                <c:pt idx="2">
                  <c:v>7.3244494442792282E-3</c:v>
                </c:pt>
                <c:pt idx="3">
                  <c:v>1.3063034915062285E-3</c:v>
                </c:pt>
                <c:pt idx="4">
                  <c:v>0</c:v>
                </c:pt>
                <c:pt idx="5">
                  <c:v>4.5281727206655416E-3</c:v>
                </c:pt>
                <c:pt idx="6">
                  <c:v>1.1966738731122139E-3</c:v>
                </c:pt>
                <c:pt idx="7">
                  <c:v>1.8197463261080981E-3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99-4DB9-9CB9-AA6BC0FC9540}"/>
            </c:ext>
          </c:extLst>
        </c:ser>
        <c:ser>
          <c:idx val="21"/>
          <c:order val="21"/>
          <c:tx>
            <c:strRef>
              <c:f>[1]All!$BJ$369</c:f>
              <c:strCache>
                <c:ptCount val="1"/>
                <c:pt idx="0">
                  <c:v>Methyl gamma-linolenate (C18:3)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[1]All!$BK$369:$BW$369</c15:sqref>
                  </c15:fullRef>
                </c:ext>
              </c:extLst>
              <c:f>[1]All!$BK$369:$BR$369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D99-4DB9-9CB9-AA6BC0FC9540}"/>
            </c:ext>
          </c:extLst>
        </c:ser>
        <c:ser>
          <c:idx val="22"/>
          <c:order val="22"/>
          <c:tx>
            <c:strRef>
              <c:f>[1]All!$BJ$370</c:f>
              <c:strCache>
                <c:ptCount val="1"/>
                <c:pt idx="0">
                  <c:v>METHYL CIS-11 EICOSENOATE (C20:1)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[1]All!$BK$370:$BW$370</c15:sqref>
                  </c15:fullRef>
                </c:ext>
              </c:extLst>
              <c:f>[1]All!$BK$370:$BR$370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1.9961007509585625E-3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D99-4DB9-9CB9-AA6BC0FC9540}"/>
            </c:ext>
          </c:extLst>
        </c:ser>
        <c:ser>
          <c:idx val="23"/>
          <c:order val="23"/>
          <c:tx>
            <c:strRef>
              <c:f>[1]All!$BJ$371</c:f>
              <c:strCache>
                <c:ptCount val="1"/>
                <c:pt idx="0">
                  <c:v>METHYL LINOLENATE (C18:3)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[1]All!$BK$371:$BW$371</c15:sqref>
                  </c15:fullRef>
                </c:ext>
              </c:extLst>
              <c:f>[1]All!$BK$371:$BR$371</c:f>
              <c:numCache>
                <c:formatCode>General</c:formatCode>
                <c:ptCount val="8"/>
                <c:pt idx="0">
                  <c:v>2.8233907817758756E-2</c:v>
                </c:pt>
                <c:pt idx="1">
                  <c:v>0.12836287597540649</c:v>
                </c:pt>
                <c:pt idx="2">
                  <c:v>1.2846175449524457E-2</c:v>
                </c:pt>
                <c:pt idx="3">
                  <c:v>9.8065810891528257E-3</c:v>
                </c:pt>
                <c:pt idx="4">
                  <c:v>0</c:v>
                </c:pt>
                <c:pt idx="5">
                  <c:v>9.8525444492550573E-2</c:v>
                </c:pt>
                <c:pt idx="6">
                  <c:v>0.11280046792366978</c:v>
                </c:pt>
                <c:pt idx="7">
                  <c:v>0.12225720968086988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D99-4DB9-9CB9-AA6BC0FC9540}"/>
            </c:ext>
          </c:extLst>
        </c:ser>
        <c:ser>
          <c:idx val="24"/>
          <c:order val="24"/>
          <c:tx>
            <c:strRef>
              <c:f>[1]All!$BJ$372</c:f>
              <c:strCache>
                <c:ptCount val="1"/>
                <c:pt idx="0">
                  <c:v>METHYL HENEICOSANOATE (C21:0)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[1]All!$BK$372:$BW$372</c15:sqref>
                  </c15:fullRef>
                </c:ext>
              </c:extLst>
              <c:f>[1]All!$BK$372:$BR$372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D99-4DB9-9CB9-AA6BC0FC9540}"/>
            </c:ext>
          </c:extLst>
        </c:ser>
        <c:ser>
          <c:idx val="25"/>
          <c:order val="25"/>
          <c:tx>
            <c:strRef>
              <c:f>[1]All!$BJ$373</c:f>
              <c:strCache>
                <c:ptCount val="1"/>
                <c:pt idx="0">
                  <c:v>Methyl cis-11,14-eicosadienoate (C20:2)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[1]All!$BK$373:$BW$373</c15:sqref>
                  </c15:fullRef>
                </c:ext>
              </c:extLst>
              <c:f>[1]All!$BK$373:$BR$373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D99-4DB9-9CB9-AA6BC0FC9540}"/>
            </c:ext>
          </c:extLst>
        </c:ser>
        <c:ser>
          <c:idx val="26"/>
          <c:order val="26"/>
          <c:tx>
            <c:strRef>
              <c:f>[1]All!$BJ$374</c:f>
              <c:strCache>
                <c:ptCount val="1"/>
                <c:pt idx="0">
                  <c:v>METHYL BEHENATE (C22:0)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[1]All!$BK$374:$BW$374</c15:sqref>
                  </c15:fullRef>
                </c:ext>
              </c:extLst>
              <c:f>[1]All!$BK$374:$BR$374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D99-4DB9-9CB9-AA6BC0FC9540}"/>
            </c:ext>
          </c:extLst>
        </c:ser>
        <c:ser>
          <c:idx val="27"/>
          <c:order val="27"/>
          <c:tx>
            <c:strRef>
              <c:f>[1]All!$BJ$375</c:f>
              <c:strCache>
                <c:ptCount val="1"/>
                <c:pt idx="0">
                  <c:v>Methyl cis-8, 11, 14-eicosatrienoate (C20:3)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[1]All!$BK$375:$BW$375</c15:sqref>
                  </c15:fullRef>
                </c:ext>
              </c:extLst>
              <c:f>[1]All!$BK$375:$BR$375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D99-4DB9-9CB9-AA6BC0FC9540}"/>
            </c:ext>
          </c:extLst>
        </c:ser>
        <c:ser>
          <c:idx val="28"/>
          <c:order val="28"/>
          <c:tx>
            <c:strRef>
              <c:f>[1]All!$BJ$376</c:f>
              <c:strCache>
                <c:ptCount val="1"/>
                <c:pt idx="0">
                  <c:v>Methyl cis-13-docosenoate (C22:1)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[1]All!$BK$376:$BW$376</c15:sqref>
                  </c15:fullRef>
                </c:ext>
              </c:extLst>
              <c:f>[1]All!$BK$376:$BR$376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D99-4DB9-9CB9-AA6BC0FC9540}"/>
            </c:ext>
          </c:extLst>
        </c:ser>
        <c:ser>
          <c:idx val="29"/>
          <c:order val="29"/>
          <c:tx>
            <c:strRef>
              <c:f>[1]All!$BJ$377</c:f>
              <c:strCache>
                <c:ptCount val="1"/>
                <c:pt idx="0">
                  <c:v>Methyl cis-11, 14, 17-eicosatrienoate (C20:3)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[1]All!$BK$377:$BW$377</c15:sqref>
                  </c15:fullRef>
                </c:ext>
              </c:extLst>
              <c:f>[1]All!$BK$377:$BR$377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D99-4DB9-9CB9-AA6BC0FC9540}"/>
            </c:ext>
          </c:extLst>
        </c:ser>
        <c:ser>
          <c:idx val="30"/>
          <c:order val="30"/>
          <c:tx>
            <c:strRef>
              <c:f>[1]All!$BJ$378</c:f>
              <c:strCache>
                <c:ptCount val="1"/>
                <c:pt idx="0">
                  <c:v>METHYL TRICOSANOATE (C23:0)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[1]All!$BK$378:$BW$378</c15:sqref>
                  </c15:fullRef>
                </c:ext>
              </c:extLst>
              <c:f>[1]All!$BK$378:$BR$378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D99-4DB9-9CB9-AA6BC0FC9540}"/>
            </c:ext>
          </c:extLst>
        </c:ser>
        <c:ser>
          <c:idx val="31"/>
          <c:order val="31"/>
          <c:tx>
            <c:strRef>
              <c:f>[1]All!$BJ$379</c:f>
              <c:strCache>
                <c:ptCount val="1"/>
                <c:pt idx="0">
                  <c:v>Methyl arachidonate (C20:4)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[1]All!$BK$379:$BW$379</c15:sqref>
                  </c15:fullRef>
                </c:ext>
              </c:extLst>
              <c:f>[1]All!$BK$379:$BR$379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D99-4DB9-9CB9-AA6BC0FC9540}"/>
            </c:ext>
          </c:extLst>
        </c:ser>
        <c:ser>
          <c:idx val="32"/>
          <c:order val="32"/>
          <c:tx>
            <c:strRef>
              <c:f>[1]All!$BJ$380</c:f>
              <c:strCache>
                <c:ptCount val="1"/>
                <c:pt idx="0">
                  <c:v>Methyl cis-13, 16- docosadienoate (C22:2)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[1]All!$BK$380:$BW$380</c15:sqref>
                  </c15:fullRef>
                </c:ext>
              </c:extLst>
              <c:f>[1]All!$BK$380:$BR$380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D99-4DB9-9CB9-AA6BC0FC9540}"/>
            </c:ext>
          </c:extLst>
        </c:ser>
        <c:ser>
          <c:idx val="33"/>
          <c:order val="33"/>
          <c:tx>
            <c:strRef>
              <c:f>[1]All!$BJ$381</c:f>
              <c:strCache>
                <c:ptCount val="1"/>
                <c:pt idx="0">
                  <c:v>Methyl tetracosanoate) (C24:0)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[1]All!$BK$381:$BW$381</c15:sqref>
                  </c15:fullRef>
                </c:ext>
              </c:extLst>
              <c:f>[1]All!$BK$381:$BR$381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D99-4DB9-9CB9-AA6BC0FC9540}"/>
            </c:ext>
          </c:extLst>
        </c:ser>
        <c:ser>
          <c:idx val="34"/>
          <c:order val="34"/>
          <c:tx>
            <c:strRef>
              <c:f>[1]All!$BJ$382</c:f>
              <c:strCache>
                <c:ptCount val="1"/>
                <c:pt idx="0">
                  <c:v>Methyl CIS-5,8,11,14,17-EICOSAPENTAENOATE (C20:5)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[1]All!$BK$382:$BW$382</c15:sqref>
                  </c15:fullRef>
                </c:ext>
              </c:extLst>
              <c:f>[1]All!$BK$382:$BR$382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D99-4DB9-9CB9-AA6BC0FC9540}"/>
            </c:ext>
          </c:extLst>
        </c:ser>
        <c:ser>
          <c:idx val="35"/>
          <c:order val="35"/>
          <c:tx>
            <c:strRef>
              <c:f>[1]All!$BJ$383</c:f>
              <c:strCache>
                <c:ptCount val="1"/>
                <c:pt idx="0">
                  <c:v>Methyl cis-15-tetracosenoate (C24:1)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[1]All!$BK$383:$BW$383</c15:sqref>
                  </c15:fullRef>
                </c:ext>
              </c:extLst>
              <c:f>[1]All!$BK$383:$BR$383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D99-4DB9-9CB9-AA6BC0FC9540}"/>
            </c:ext>
          </c:extLst>
        </c:ser>
        <c:ser>
          <c:idx val="36"/>
          <c:order val="36"/>
          <c:tx>
            <c:strRef>
              <c:f>[1]All!$BJ$384</c:f>
              <c:strCache>
                <c:ptCount val="1"/>
                <c:pt idx="0">
                  <c:v>Methyl CIS-4,7,10,13,16,19-DOCOSAHEXAENOATE (C22:6)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[1]All!$BK$347:$BW$347</c15:sqref>
                  </c15:fullRef>
                </c:ext>
              </c:extLst>
              <c:f>[1]All!$BK$347:$BR$347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[1]All!$BK$384:$BW$384</c15:sqref>
                  </c15:fullRef>
                </c:ext>
              </c:extLst>
              <c:f>[1]All!$BK$384:$BR$384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D99-4DB9-9CB9-AA6BC0FC9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1447376"/>
        <c:axId val="1241432816"/>
      </c:barChart>
      <c:catAx>
        <c:axId val="124144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432816"/>
        <c:crosses val="autoZero"/>
        <c:auto val="1"/>
        <c:lblAlgn val="ctr"/>
        <c:lblOffset val="100"/>
        <c:noMultiLvlLbl val="0"/>
      </c:catAx>
      <c:valAx>
        <c:axId val="1241432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44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6646022488124588"/>
          <c:w val="0.99993159901709061"/>
          <c:h val="0.220986884535646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Individual fats proportions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746861793386104E-2"/>
          <c:y val="7.7617335658235434E-2"/>
          <c:w val="0.92621407593789873"/>
          <c:h val="0.642361585991003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'Fats - All'!$BJ$348</c:f>
              <c:strCache>
                <c:ptCount val="1"/>
                <c:pt idx="0">
                  <c:v>METHYL HEXANOATE (C6:0)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All'!$BK$348:$BR$348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2.6221156598574425E-3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2-412B-8357-5D47506DCA8D}"/>
            </c:ext>
          </c:extLst>
        </c:ser>
        <c:ser>
          <c:idx val="1"/>
          <c:order val="1"/>
          <c:tx>
            <c:strRef>
              <c:f>'Fats - All'!$BJ$349</c:f>
              <c:strCache>
                <c:ptCount val="1"/>
                <c:pt idx="0">
                  <c:v>METHYL OCTANOATE (C8:0)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All'!$BK$349:$BR$349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9.5900384435775125E-5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E2-412B-8357-5D47506DCA8D}"/>
            </c:ext>
          </c:extLst>
        </c:ser>
        <c:ser>
          <c:idx val="2"/>
          <c:order val="2"/>
          <c:tx>
            <c:strRef>
              <c:f>'Fats - All'!$BJ$350</c:f>
              <c:strCache>
                <c:ptCount val="1"/>
                <c:pt idx="0">
                  <c:v>METHYL DECANOATE (CAPRATE) (C10:0)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All'!$BK$350:$BR$350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E2-412B-8357-5D47506DCA8D}"/>
            </c:ext>
          </c:extLst>
        </c:ser>
        <c:ser>
          <c:idx val="3"/>
          <c:order val="3"/>
          <c:tx>
            <c:strRef>
              <c:f>'Fats - All'!$BJ$351</c:f>
              <c:strCache>
                <c:ptCount val="1"/>
                <c:pt idx="0">
                  <c:v>METHYL UNDECANOATE (C11:0)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All'!$BK$351:$BR$351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E2-412B-8357-5D47506DCA8D}"/>
            </c:ext>
          </c:extLst>
        </c:ser>
        <c:ser>
          <c:idx val="4"/>
          <c:order val="4"/>
          <c:tx>
            <c:strRef>
              <c:f>'Fats - All'!$BJ$352</c:f>
              <c:strCache>
                <c:ptCount val="1"/>
                <c:pt idx="0">
                  <c:v>METHYL LAURATE (C12:0)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All'!$BK$352:$BR$352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7.5254905826845882E-3</c:v>
                </c:pt>
                <c:pt idx="7">
                  <c:v>8.6874046184000006E-3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E2-412B-8357-5D47506DCA8D}"/>
            </c:ext>
          </c:extLst>
        </c:ser>
        <c:ser>
          <c:idx val="5"/>
          <c:order val="5"/>
          <c:tx>
            <c:strRef>
              <c:f>'Fats - All'!$BJ$353</c:f>
              <c:strCache>
                <c:ptCount val="1"/>
                <c:pt idx="0">
                  <c:v>METHYL TRIDECANOATE (C13:0)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All'!$BK$353:$BR$353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3.8960535814998483E-3</c:v>
                </c:pt>
                <c:pt idx="7">
                  <c:v>2.0261226662023936E-3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E2-412B-8357-5D47506DCA8D}"/>
            </c:ext>
          </c:extLst>
        </c:ser>
        <c:ser>
          <c:idx val="6"/>
          <c:order val="6"/>
          <c:tx>
            <c:strRef>
              <c:f>'Fats - All'!$BJ$354</c:f>
              <c:strCache>
                <c:ptCount val="1"/>
                <c:pt idx="0">
                  <c:v>1,9-DICHLORONONANE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All'!$BK$354:$BR$354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E2-412B-8357-5D47506DCA8D}"/>
            </c:ext>
          </c:extLst>
        </c:ser>
        <c:ser>
          <c:idx val="7"/>
          <c:order val="7"/>
          <c:tx>
            <c:strRef>
              <c:f>'Fats - All'!$BJ$355</c:f>
              <c:strCache>
                <c:ptCount val="1"/>
                <c:pt idx="0">
                  <c:v>METHYL MYRISTATE (C14:0)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All'!$BK$355:$BR$355</c:f>
              <c:numCache>
                <c:formatCode>General</c:formatCode>
                <c:ptCount val="8"/>
                <c:pt idx="0">
                  <c:v>4.7160998623900705E-3</c:v>
                </c:pt>
                <c:pt idx="1">
                  <c:v>7.0950133838357547E-3</c:v>
                </c:pt>
                <c:pt idx="2">
                  <c:v>2.7951158550699124E-3</c:v>
                </c:pt>
                <c:pt idx="3">
                  <c:v>2.6449738927300653E-3</c:v>
                </c:pt>
                <c:pt idx="4">
                  <c:v>1.1136719520015772E-2</c:v>
                </c:pt>
                <c:pt idx="5">
                  <c:v>2.6003441850999932E-3</c:v>
                </c:pt>
                <c:pt idx="6">
                  <c:v>0.12031394588111299</c:v>
                </c:pt>
                <c:pt idx="7">
                  <c:v>0.14737906963503328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E2-412B-8357-5D47506DCA8D}"/>
            </c:ext>
          </c:extLst>
        </c:ser>
        <c:ser>
          <c:idx val="8"/>
          <c:order val="8"/>
          <c:tx>
            <c:strRef>
              <c:f>'Fats - All'!$BJ$356</c:f>
              <c:strCache>
                <c:ptCount val="1"/>
                <c:pt idx="0">
                  <c:v>METHYL MYRISTOLEATE (C14:1)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All'!$BK$356:$BR$356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1.0578619893921318E-3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E2-412B-8357-5D47506DCA8D}"/>
            </c:ext>
          </c:extLst>
        </c:ser>
        <c:ser>
          <c:idx val="9"/>
          <c:order val="9"/>
          <c:tx>
            <c:strRef>
              <c:f>'Fats - All'!$BJ$357</c:f>
              <c:strCache>
                <c:ptCount val="1"/>
                <c:pt idx="0">
                  <c:v>METHYL PENTADECANOATE (C15:0)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All'!$BK$357:$BR$357</c:f>
              <c:numCache>
                <c:formatCode>General</c:formatCode>
                <c:ptCount val="8"/>
                <c:pt idx="0">
                  <c:v>0</c:v>
                </c:pt>
                <c:pt idx="1">
                  <c:v>3.6937607069647722E-3</c:v>
                </c:pt>
                <c:pt idx="2">
                  <c:v>1.1268472629472482E-3</c:v>
                </c:pt>
                <c:pt idx="3">
                  <c:v>1.1115096708974594E-3</c:v>
                </c:pt>
                <c:pt idx="4">
                  <c:v>1.2311486745367367E-2</c:v>
                </c:pt>
                <c:pt idx="5">
                  <c:v>9.6415992754119676E-4</c:v>
                </c:pt>
                <c:pt idx="6">
                  <c:v>7.6952773705649902E-2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E2-412B-8357-5D47506DCA8D}"/>
            </c:ext>
          </c:extLst>
        </c:ser>
        <c:ser>
          <c:idx val="10"/>
          <c:order val="10"/>
          <c:tx>
            <c:strRef>
              <c:f>'Fats - All'!$BJ$358</c:f>
              <c:strCache>
                <c:ptCount val="1"/>
                <c:pt idx="0">
                  <c:v>Methyl cis-10 pentadecenoate (C15:1)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All'!$BK$358:$BR$358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0.1089693706884601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E2-412B-8357-5D47506DCA8D}"/>
            </c:ext>
          </c:extLst>
        </c:ser>
        <c:ser>
          <c:idx val="11"/>
          <c:order val="11"/>
          <c:tx>
            <c:strRef>
              <c:f>'Fats - All'!$BJ$359</c:f>
              <c:strCache>
                <c:ptCount val="1"/>
                <c:pt idx="0">
                  <c:v>Methyl Palmitate (C16:0)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All'!$BK$359:$BR$359</c:f>
              <c:numCache>
                <c:formatCode>General</c:formatCode>
                <c:ptCount val="8"/>
                <c:pt idx="0">
                  <c:v>0.68169447030164221</c:v>
                </c:pt>
                <c:pt idx="1">
                  <c:v>1.4642446471160622</c:v>
                </c:pt>
                <c:pt idx="2">
                  <c:v>0.58338055427368962</c:v>
                </c:pt>
                <c:pt idx="3">
                  <c:v>0.34649693685472494</c:v>
                </c:pt>
                <c:pt idx="4">
                  <c:v>2.1272946249734241</c:v>
                </c:pt>
                <c:pt idx="5">
                  <c:v>0.15932063500054872</c:v>
                </c:pt>
                <c:pt idx="6">
                  <c:v>5.4020133551359981</c:v>
                </c:pt>
                <c:pt idx="7">
                  <c:v>5.0869610069923787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E2-412B-8357-5D47506DCA8D}"/>
            </c:ext>
          </c:extLst>
        </c:ser>
        <c:ser>
          <c:idx val="12"/>
          <c:order val="12"/>
          <c:tx>
            <c:strRef>
              <c:f>'Fats - All'!$BJ$360</c:f>
              <c:strCache>
                <c:ptCount val="1"/>
                <c:pt idx="0">
                  <c:v>METHYL CIS 9-HEXADECENOATE (C16:1)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All'!$BK$360:$BR$360</c:f>
              <c:numCache>
                <c:formatCode>General</c:formatCode>
                <c:ptCount val="8"/>
                <c:pt idx="0">
                  <c:v>5.2720942206649184E-3</c:v>
                </c:pt>
                <c:pt idx="1">
                  <c:v>3.5761517069605731E-2</c:v>
                </c:pt>
                <c:pt idx="2">
                  <c:v>5.7542139838271614E-3</c:v>
                </c:pt>
                <c:pt idx="3">
                  <c:v>1.1319602859559392E-2</c:v>
                </c:pt>
                <c:pt idx="4">
                  <c:v>2.6580761822027493E-2</c:v>
                </c:pt>
                <c:pt idx="5">
                  <c:v>1.1099188700637896E-3</c:v>
                </c:pt>
                <c:pt idx="6">
                  <c:v>0.34899573268672951</c:v>
                </c:pt>
                <c:pt idx="7">
                  <c:v>0.23235960214327689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3E2-412B-8357-5D47506DCA8D}"/>
            </c:ext>
          </c:extLst>
        </c:ser>
        <c:ser>
          <c:idx val="13"/>
          <c:order val="13"/>
          <c:tx>
            <c:strRef>
              <c:f>'Fats - All'!$BJ$361</c:f>
              <c:strCache>
                <c:ptCount val="1"/>
                <c:pt idx="0">
                  <c:v>METHYL HEPTADECANOATE (C17:0)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All'!$BK$361:$BR$361</c:f>
              <c:numCache>
                <c:formatCode>General</c:formatCode>
                <c:ptCount val="8"/>
                <c:pt idx="0">
                  <c:v>5.0526123380627017E-3</c:v>
                </c:pt>
                <c:pt idx="1">
                  <c:v>8.5626562201949214E-3</c:v>
                </c:pt>
                <c:pt idx="2">
                  <c:v>4.2968972016826559E-3</c:v>
                </c:pt>
                <c:pt idx="3">
                  <c:v>5.3990698304102391E-3</c:v>
                </c:pt>
                <c:pt idx="4">
                  <c:v>0</c:v>
                </c:pt>
                <c:pt idx="5">
                  <c:v>3.8603900473315818E-3</c:v>
                </c:pt>
                <c:pt idx="6">
                  <c:v>0.12161461652453304</c:v>
                </c:pt>
                <c:pt idx="7">
                  <c:v>0.11846940153652394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3E2-412B-8357-5D47506DCA8D}"/>
            </c:ext>
          </c:extLst>
        </c:ser>
        <c:ser>
          <c:idx val="14"/>
          <c:order val="14"/>
          <c:tx>
            <c:strRef>
              <c:f>'Fats - All'!$BJ$362</c:f>
              <c:strCache>
                <c:ptCount val="1"/>
                <c:pt idx="0">
                  <c:v>Methyl cis-10-heptadecenoate (C17:1)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All'!$BK$362:$BR$362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2.8894475558645773E-3</c:v>
                </c:pt>
                <c:pt idx="3">
                  <c:v>2.9289677085139682E-3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1.4642506670627052E-2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3E2-412B-8357-5D47506DCA8D}"/>
            </c:ext>
          </c:extLst>
        </c:ser>
        <c:ser>
          <c:idx val="15"/>
          <c:order val="15"/>
          <c:tx>
            <c:strRef>
              <c:f>'Fats - All'!$BJ$363</c:f>
              <c:strCache>
                <c:ptCount val="1"/>
                <c:pt idx="0">
                  <c:v>METHYL STEARATE (C18:0)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All'!$BK$363:$BR$363</c:f>
              <c:numCache>
                <c:formatCode>General</c:formatCode>
                <c:ptCount val="8"/>
                <c:pt idx="0">
                  <c:v>0.10313356606195652</c:v>
                </c:pt>
                <c:pt idx="1">
                  <c:v>0.31937633080279837</c:v>
                </c:pt>
                <c:pt idx="2">
                  <c:v>0.10773345669795839</c:v>
                </c:pt>
                <c:pt idx="3">
                  <c:v>4.9625547853996206E-2</c:v>
                </c:pt>
                <c:pt idx="4">
                  <c:v>0.2217714188384273</c:v>
                </c:pt>
                <c:pt idx="5">
                  <c:v>2.4748197768238236E-2</c:v>
                </c:pt>
                <c:pt idx="6">
                  <c:v>2.3805763604122854</c:v>
                </c:pt>
                <c:pt idx="7">
                  <c:v>2.5428597413858842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83E2-412B-8357-5D47506DCA8D}"/>
            </c:ext>
          </c:extLst>
        </c:ser>
        <c:ser>
          <c:idx val="16"/>
          <c:order val="16"/>
          <c:tx>
            <c:strRef>
              <c:f>'Fats - All'!$BJ$364</c:f>
              <c:strCache>
                <c:ptCount val="1"/>
                <c:pt idx="0">
                  <c:v>Methyl trans-9 oleate) (C18:1)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All'!$BK$364:$BR$364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0.53631717776227072</c:v>
                </c:pt>
                <c:pt idx="4">
                  <c:v>1.5499654808670487</c:v>
                </c:pt>
                <c:pt idx="5">
                  <c:v>7.5870301672917029E-2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3E2-412B-8357-5D47506DCA8D}"/>
            </c:ext>
          </c:extLst>
        </c:ser>
        <c:ser>
          <c:idx val="17"/>
          <c:order val="17"/>
          <c:tx>
            <c:strRef>
              <c:f>'Fats - All'!$BJ$365</c:f>
              <c:strCache>
                <c:ptCount val="1"/>
                <c:pt idx="0">
                  <c:v>Methyl cis-9 oleate) (C18:1)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All'!$BK$365:$BR$365</c:f>
              <c:numCache>
                <c:formatCode>General</c:formatCode>
                <c:ptCount val="8"/>
                <c:pt idx="0">
                  <c:v>1.7246211943165934</c:v>
                </c:pt>
                <c:pt idx="1">
                  <c:v>2.4324413060006558</c:v>
                </c:pt>
                <c:pt idx="2">
                  <c:v>1.6056844953697194</c:v>
                </c:pt>
                <c:pt idx="3">
                  <c:v>0.90671011330032281</c:v>
                </c:pt>
                <c:pt idx="4">
                  <c:v>3.7317391573832112E-2</c:v>
                </c:pt>
                <c:pt idx="5">
                  <c:v>5.0410205675320327E-2</c:v>
                </c:pt>
                <c:pt idx="6">
                  <c:v>3.3224389088167006</c:v>
                </c:pt>
                <c:pt idx="7">
                  <c:v>2.849658888269567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3E2-412B-8357-5D47506DCA8D}"/>
            </c:ext>
          </c:extLst>
        </c:ser>
        <c:ser>
          <c:idx val="18"/>
          <c:order val="18"/>
          <c:tx>
            <c:strRef>
              <c:f>'Fats - All'!$BJ$366</c:f>
              <c:strCache>
                <c:ptCount val="1"/>
                <c:pt idx="0">
                  <c:v>Methyl linolelaidate (C18:2)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All'!$BK$366:$BR$366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5.8348138147147816E-2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3E2-412B-8357-5D47506DCA8D}"/>
            </c:ext>
          </c:extLst>
        </c:ser>
        <c:ser>
          <c:idx val="19"/>
          <c:order val="19"/>
          <c:tx>
            <c:strRef>
              <c:f>'Fats - All'!$BJ$367</c:f>
              <c:strCache>
                <c:ptCount val="1"/>
                <c:pt idx="0">
                  <c:v>METHYL LINOLEATE (C18:2)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All'!$BK$367:$BR$367</c:f>
              <c:numCache>
                <c:formatCode>General</c:formatCode>
                <c:ptCount val="8"/>
                <c:pt idx="0">
                  <c:v>2.1393535565423019</c:v>
                </c:pt>
                <c:pt idx="1">
                  <c:v>1.4272998175502383</c:v>
                </c:pt>
                <c:pt idx="2">
                  <c:v>1.5129093046930793</c:v>
                </c:pt>
                <c:pt idx="3">
                  <c:v>0.8099018259506211</c:v>
                </c:pt>
                <c:pt idx="4">
                  <c:v>0</c:v>
                </c:pt>
                <c:pt idx="5">
                  <c:v>7.6711526481280587E-2</c:v>
                </c:pt>
                <c:pt idx="6">
                  <c:v>1.9434382648153294</c:v>
                </c:pt>
                <c:pt idx="7">
                  <c:v>1.5158697025176802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3E2-412B-8357-5D47506DCA8D}"/>
            </c:ext>
          </c:extLst>
        </c:ser>
        <c:ser>
          <c:idx val="20"/>
          <c:order val="20"/>
          <c:tx>
            <c:strRef>
              <c:f>'Fats - All'!$BJ$368</c:f>
              <c:strCache>
                <c:ptCount val="1"/>
                <c:pt idx="0">
                  <c:v>METHYL ARACHIDATE (C20:0)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All'!$BK$368:$BR$368</c:f>
              <c:numCache>
                <c:formatCode>General</c:formatCode>
                <c:ptCount val="8"/>
                <c:pt idx="0">
                  <c:v>0</c:v>
                </c:pt>
                <c:pt idx="1">
                  <c:v>6.6017436575937338E-2</c:v>
                </c:pt>
                <c:pt idx="2">
                  <c:v>2.2648734768081321E-2</c:v>
                </c:pt>
                <c:pt idx="3">
                  <c:v>8.8883480420980706E-3</c:v>
                </c:pt>
                <c:pt idx="4">
                  <c:v>0</c:v>
                </c:pt>
                <c:pt idx="5">
                  <c:v>5.0269222628197986E-3</c:v>
                </c:pt>
                <c:pt idx="6">
                  <c:v>6.0079417243518514E-2</c:v>
                </c:pt>
                <c:pt idx="7">
                  <c:v>8.1705661551986331E-2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3E2-412B-8357-5D47506DCA8D}"/>
            </c:ext>
          </c:extLst>
        </c:ser>
        <c:ser>
          <c:idx val="21"/>
          <c:order val="21"/>
          <c:tx>
            <c:strRef>
              <c:f>'Fats - All'!$BJ$369</c:f>
              <c:strCache>
                <c:ptCount val="1"/>
                <c:pt idx="0">
                  <c:v>Methyl gamma-linolenate (C18:3)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All'!$BK$369:$BR$369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3E2-412B-8357-5D47506DCA8D}"/>
            </c:ext>
          </c:extLst>
        </c:ser>
        <c:ser>
          <c:idx val="22"/>
          <c:order val="22"/>
          <c:tx>
            <c:strRef>
              <c:f>'Fats - All'!$BJ$370</c:f>
              <c:strCache>
                <c:ptCount val="1"/>
                <c:pt idx="0">
                  <c:v>METHYL CIS-11 EICOSENOATE (C20:1)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All'!$BK$370:$BR$370</c:f>
              <c:numCache>
                <c:formatCode>General</c:formatCode>
                <c:ptCount val="8"/>
                <c:pt idx="0">
                  <c:v>0</c:v>
                </c:pt>
                <c:pt idx="1">
                  <c:v>3.2363171369432592E-2</c:v>
                </c:pt>
                <c:pt idx="2">
                  <c:v>0</c:v>
                </c:pt>
                <c:pt idx="3">
                  <c:v>1.3581865406449791E-2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3E2-412B-8357-5D47506DCA8D}"/>
            </c:ext>
          </c:extLst>
        </c:ser>
        <c:ser>
          <c:idx val="23"/>
          <c:order val="23"/>
          <c:tx>
            <c:strRef>
              <c:f>'Fats - All'!$BJ$371</c:f>
              <c:strCache>
                <c:ptCount val="1"/>
                <c:pt idx="0">
                  <c:v>METHYL LINOLENATE (C18:3)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All'!$BK$371:$BR$371</c:f>
              <c:numCache>
                <c:formatCode>General</c:formatCode>
                <c:ptCount val="8"/>
                <c:pt idx="0">
                  <c:v>8.6156406356388174E-2</c:v>
                </c:pt>
                <c:pt idx="1">
                  <c:v>0.26314434320427343</c:v>
                </c:pt>
                <c:pt idx="2">
                  <c:v>3.9723070348688647E-2</c:v>
                </c:pt>
                <c:pt idx="3">
                  <c:v>6.6725922720257735E-2</c:v>
                </c:pt>
                <c:pt idx="4">
                  <c:v>0</c:v>
                </c:pt>
                <c:pt idx="5">
                  <c:v>0.10937739810883881</c:v>
                </c:pt>
                <c:pt idx="6">
                  <c:v>5.663185709925493</c:v>
                </c:pt>
                <c:pt idx="7">
                  <c:v>5.4892849916280033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3E2-412B-8357-5D47506DCA8D}"/>
            </c:ext>
          </c:extLst>
        </c:ser>
        <c:ser>
          <c:idx val="24"/>
          <c:order val="24"/>
          <c:tx>
            <c:strRef>
              <c:f>'Fats - All'!$BJ$372</c:f>
              <c:strCache>
                <c:ptCount val="1"/>
                <c:pt idx="0">
                  <c:v>METHYL HENEICOSANOATE (C21:0)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All'!$BK$372:$BR$372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3E2-412B-8357-5D47506DCA8D}"/>
            </c:ext>
          </c:extLst>
        </c:ser>
        <c:ser>
          <c:idx val="25"/>
          <c:order val="25"/>
          <c:tx>
            <c:strRef>
              <c:f>'Fats - All'!$BJ$373</c:f>
              <c:strCache>
                <c:ptCount val="1"/>
                <c:pt idx="0">
                  <c:v>Methyl cis-11,14-eicosadienoate (C20:2)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All'!$BK$373:$BR$373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3E2-412B-8357-5D47506DCA8D}"/>
            </c:ext>
          </c:extLst>
        </c:ser>
        <c:ser>
          <c:idx val="26"/>
          <c:order val="26"/>
          <c:tx>
            <c:strRef>
              <c:f>'Fats - All'!$BJ$374</c:f>
              <c:strCache>
                <c:ptCount val="1"/>
                <c:pt idx="0">
                  <c:v>METHYL BEHENATE (C22:0)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All'!$BK$374:$BR$374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3E2-412B-8357-5D47506DCA8D}"/>
            </c:ext>
          </c:extLst>
        </c:ser>
        <c:ser>
          <c:idx val="27"/>
          <c:order val="27"/>
          <c:tx>
            <c:strRef>
              <c:f>'Fats - All'!$BJ$375</c:f>
              <c:strCache>
                <c:ptCount val="1"/>
                <c:pt idx="0">
                  <c:v>Methyl cis-8, 11, 14-eicosatrienoate (C20:3)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All'!$BK$375:$BR$375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3E2-412B-8357-5D47506DCA8D}"/>
            </c:ext>
          </c:extLst>
        </c:ser>
        <c:ser>
          <c:idx val="28"/>
          <c:order val="28"/>
          <c:tx>
            <c:strRef>
              <c:f>'Fats - All'!$BJ$376</c:f>
              <c:strCache>
                <c:ptCount val="1"/>
                <c:pt idx="0">
                  <c:v>Methyl cis-13-docosenoate (C22:1)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All'!$BK$376:$BR$376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3E2-412B-8357-5D47506DCA8D}"/>
            </c:ext>
          </c:extLst>
        </c:ser>
        <c:ser>
          <c:idx val="29"/>
          <c:order val="29"/>
          <c:tx>
            <c:strRef>
              <c:f>'Fats - All'!$BJ$377</c:f>
              <c:strCache>
                <c:ptCount val="1"/>
                <c:pt idx="0">
                  <c:v>Methyl cis-11, 14, 17-eicosatrienoate (C20:3)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All'!$BK$377:$BR$377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3E2-412B-8357-5D47506DCA8D}"/>
            </c:ext>
          </c:extLst>
        </c:ser>
        <c:ser>
          <c:idx val="30"/>
          <c:order val="30"/>
          <c:tx>
            <c:strRef>
              <c:f>'Fats - All'!$BJ$378</c:f>
              <c:strCache>
                <c:ptCount val="1"/>
                <c:pt idx="0">
                  <c:v>METHYL TRICOSANOATE (C23:0)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All'!$BK$378:$BR$378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3E2-412B-8357-5D47506DCA8D}"/>
            </c:ext>
          </c:extLst>
        </c:ser>
        <c:ser>
          <c:idx val="31"/>
          <c:order val="31"/>
          <c:tx>
            <c:strRef>
              <c:f>'Fats - All'!$BJ$379</c:f>
              <c:strCache>
                <c:ptCount val="1"/>
                <c:pt idx="0">
                  <c:v>Methyl arachidonate (C20:4)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All'!$BK$379:$BR$379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3E2-412B-8357-5D47506DCA8D}"/>
            </c:ext>
          </c:extLst>
        </c:ser>
        <c:ser>
          <c:idx val="32"/>
          <c:order val="32"/>
          <c:tx>
            <c:strRef>
              <c:f>'Fats - All'!$BJ$380</c:f>
              <c:strCache>
                <c:ptCount val="1"/>
                <c:pt idx="0">
                  <c:v>Methyl cis-13, 16- docosadienoate (C22:2)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All'!$BK$380:$BR$380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3E2-412B-8357-5D47506DCA8D}"/>
            </c:ext>
          </c:extLst>
        </c:ser>
        <c:ser>
          <c:idx val="33"/>
          <c:order val="33"/>
          <c:tx>
            <c:strRef>
              <c:f>'Fats - All'!$BJ$381</c:f>
              <c:strCache>
                <c:ptCount val="1"/>
                <c:pt idx="0">
                  <c:v>Methyl tetracosanoate) (C24:0)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All'!$BK$381:$BR$381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3E2-412B-8357-5D47506DCA8D}"/>
            </c:ext>
          </c:extLst>
        </c:ser>
        <c:ser>
          <c:idx val="34"/>
          <c:order val="34"/>
          <c:tx>
            <c:strRef>
              <c:f>'Fats - All'!$BJ$382</c:f>
              <c:strCache>
                <c:ptCount val="1"/>
                <c:pt idx="0">
                  <c:v>Methyl CIS-5,8,11,14,17-EICOSAPENTAENOATE (C20:5)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All'!$BK$382:$BR$382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3E2-412B-8357-5D47506DCA8D}"/>
            </c:ext>
          </c:extLst>
        </c:ser>
        <c:ser>
          <c:idx val="35"/>
          <c:order val="35"/>
          <c:tx>
            <c:strRef>
              <c:f>'Fats - All'!$BJ$383</c:f>
              <c:strCache>
                <c:ptCount val="1"/>
                <c:pt idx="0">
                  <c:v>Methyl cis-15-tetracosenoate (C24:1)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All'!$BK$383:$BR$383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3E2-412B-8357-5D47506DCA8D}"/>
            </c:ext>
          </c:extLst>
        </c:ser>
        <c:ser>
          <c:idx val="36"/>
          <c:order val="36"/>
          <c:tx>
            <c:strRef>
              <c:f>'Fats - All'!$BJ$384</c:f>
              <c:strCache>
                <c:ptCount val="1"/>
                <c:pt idx="0">
                  <c:v>Methyl CIS-4,7,10,13,16,19-DOCOSAHEXAENOATE (C22:6)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'Fats - All'!$BK$347:$BR$347</c:f>
              <c:strCache>
                <c:ptCount val="8"/>
                <c:pt idx="0">
                  <c:v>Orange Maize</c:v>
                </c:pt>
                <c:pt idx="1">
                  <c:v>Pearl Millet </c:v>
                </c:pt>
                <c:pt idx="2">
                  <c:v>White Maize</c:v>
                </c:pt>
                <c:pt idx="3">
                  <c:v>Sorghum</c:v>
                </c:pt>
                <c:pt idx="4">
                  <c:v>Finger Millet</c:v>
                </c:pt>
                <c:pt idx="5">
                  <c:v>Boabab</c:v>
                </c:pt>
                <c:pt idx="6">
                  <c:v>Mopane Worm - Dried</c:v>
                </c:pt>
                <c:pt idx="7">
                  <c:v>Mopane Worm - boiled &amp;dried</c:v>
                </c:pt>
              </c:strCache>
            </c:strRef>
          </c:cat>
          <c:val>
            <c:numRef>
              <c:f>'Fats - All'!$BK$384:$BR$384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3E2-412B-8357-5D47506DC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78411375"/>
        <c:axId val="1678412207"/>
      </c:barChart>
      <c:catAx>
        <c:axId val="1678411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412207"/>
        <c:crosses val="autoZero"/>
        <c:auto val="1"/>
        <c:lblAlgn val="ctr"/>
        <c:lblOffset val="100"/>
        <c:noMultiLvlLbl val="0"/>
      </c:catAx>
      <c:valAx>
        <c:axId val="1678412207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g</a:t>
                </a:r>
                <a:r>
                  <a:rPr lang="en-GB" baseline="0"/>
                  <a:t> / 100 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7.9227976143762674E-3"/>
              <c:y val="0.373842230837957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411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895743893424496"/>
          <c:w val="1"/>
          <c:h val="0.20848650784522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49745A-0B00-4A32-A575-1C879C96D26B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880AD98-10FA-4C5E-A084-9CC4D3ACB4EC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D78FB53-C18F-4687-88C9-E139A82E7058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3773955-959B-4BB3-8925-01C2CC2857BA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ACC4DBC-53E6-44FE-9EC9-3180A8A909EC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AC0741-894F-43C7-98E6-69981493E638}">
  <sheetPr>
    <tabColor rgb="FF00B050"/>
  </sheetPr>
  <sheetViews>
    <sheetView zoomScale="8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487680</xdr:colOff>
      <xdr:row>2</xdr:row>
      <xdr:rowOff>0</xdr:rowOff>
    </xdr:from>
    <xdr:to>
      <xdr:col>69</xdr:col>
      <xdr:colOff>251460</xdr:colOff>
      <xdr:row>21</xdr:row>
      <xdr:rowOff>68580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390A955-590D-4072-A9E1-7810146177BF}"/>
            </a:ext>
          </a:extLst>
        </xdr:cNvPr>
        <xdr:cNvSpPr txBox="1"/>
      </xdr:nvSpPr>
      <xdr:spPr>
        <a:xfrm>
          <a:off x="24620220" y="4610100"/>
          <a:ext cx="7078980" cy="3657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Shipping from Zimbabwe</a:t>
          </a:r>
          <a:r>
            <a:rPr lang="en-GB" sz="1100" b="1" baseline="0"/>
            <a:t> - Mopean worm, Baubab, Sorghum, Pearl Millet, Finger Millet, White &amp; Orange (Biofortified Vit A) Maize</a:t>
          </a:r>
          <a:endParaRPr lang="en-GB" sz="1100" b="1"/>
        </a:p>
        <a:p>
          <a:endParaRPr lang="en-GB" sz="1100" b="1"/>
        </a:p>
        <a:p>
          <a:r>
            <a:rPr lang="en-GB" sz="1100" b="1"/>
            <a:t>Mopean</a:t>
          </a:r>
          <a:r>
            <a:rPr lang="en-GB" sz="1100" b="1" baseline="0"/>
            <a:t> worm</a:t>
          </a:r>
          <a:endParaRPr lang="en-GB" sz="1100" b="1"/>
        </a:p>
        <a:p>
          <a:r>
            <a:rPr lang="en-GB" sz="1100"/>
            <a:t>Licence</a:t>
          </a:r>
          <a:r>
            <a:rPr lang="en-GB" sz="1100" baseline="0"/>
            <a:t> has been applied for on 31st March.</a:t>
          </a:r>
        </a:p>
        <a:p>
          <a:r>
            <a:rPr lang="en-GB" sz="1100" baseline="0"/>
            <a:t>Processing should be 15 working days</a:t>
          </a:r>
        </a:p>
        <a:p>
          <a:r>
            <a:rPr lang="en-GB" sz="1100" baseline="0"/>
            <a:t>Followed uo on 22nd April - Not been looked at yet, someone has been in contact to follow up waste disposal and licence is being processed</a:t>
          </a:r>
        </a:p>
        <a:p>
          <a:endParaRPr lang="en-GB" sz="1100" baseline="0"/>
        </a:p>
        <a:p>
          <a:r>
            <a:rPr lang="en-GB" sz="1100" b="1" baseline="0"/>
            <a:t>Grains</a:t>
          </a:r>
          <a:endParaRPr lang="en-GB" sz="1100" b="0" baseline="0"/>
        </a:p>
        <a:p>
          <a:r>
            <a:rPr lang="en-GB" sz="1100" b="0" baseline="0"/>
            <a:t>Phytosanitary certificates have been applied for, for all grains - valid for 2 weeks</a:t>
          </a:r>
        </a:p>
        <a:p>
          <a:r>
            <a:rPr lang="en-GB" sz="1100" b="0" baseline="0"/>
            <a:t>PEACH registration complete</a:t>
          </a:r>
        </a:p>
        <a:p>
          <a:r>
            <a:rPr lang="en-GB" sz="1100" b="0" baseline="0"/>
            <a:t>Maize requires notification of import 4 hr prior to arrival.</a:t>
          </a:r>
        </a:p>
        <a:p>
          <a:endParaRPr lang="en-GB" sz="1100" b="1" baseline="0"/>
        </a:p>
        <a:p>
          <a:endParaRPr lang="en-GB" sz="1100"/>
        </a:p>
      </xdr:txBody>
    </xdr:sp>
    <xdr:clientData/>
  </xdr:twoCellAnchor>
  <xdr:absoluteAnchor>
    <xdr:pos x="1539394" y="5464847"/>
    <xdr:ext cx="6326910" cy="4371879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30D25BA-B678-4197-BEA6-F421DF2DF97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8104910" y="5464848"/>
    <xdr:ext cx="6842606" cy="4364182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B1622D1-D2F1-477E-8094-4710309FD1F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577879" y="10129211"/>
    <xdr:ext cx="6280727" cy="491836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2E44662-4FFA-4830-B5C1-B4DDE7A0F8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8104910" y="10144606"/>
    <xdr:ext cx="6819514" cy="4949152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9A1BA6D-AA27-498B-A24F-F935950E67B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15062970" y="10167697"/>
    <xdr:ext cx="7643091" cy="4926061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9D0494E-3F94-4DA4-A190-D9F8B2CF194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  <xdr:absoluteAnchor>
    <xdr:pos x="1577879" y="15255394"/>
    <xdr:ext cx="6211454" cy="3925454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94EE2D8-8369-443D-8823-3BC2915140F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87D801-7508-4AA9-9FD8-E3B1141BCB8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0978FC-4518-4051-8C15-1FA2B990F9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2B84AB-DB75-446F-980F-C58C687C45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68148-E126-4EE7-91D0-41852C85DF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15216A-F453-44CB-8D10-529E2AAD10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79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9F9E45-39BD-4414-B79E-F82175D177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230908</xdr:colOff>
      <xdr:row>93</xdr:row>
      <xdr:rowOff>33096</xdr:rowOff>
    </xdr:from>
    <xdr:to>
      <xdr:col>3</xdr:col>
      <xdr:colOff>1685635</xdr:colOff>
      <xdr:row>107</xdr:row>
      <xdr:rowOff>76968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664019-5BD5-4AE1-ADFB-37ACF7F31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146691</xdr:colOff>
      <xdr:row>2</xdr:row>
      <xdr:rowOff>40005</xdr:rowOff>
    </xdr:from>
    <xdr:to>
      <xdr:col>65</xdr:col>
      <xdr:colOff>285750</xdr:colOff>
      <xdr:row>17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D505966-9D45-4B14-9691-E2908626B7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ES%20standards%20for%20Insect%20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"/>
      <sheetName val="Initial Bar chart - type fats"/>
      <sheetName val="Initial chart"/>
      <sheetName val="Cal - plot LRAC3241"/>
      <sheetName val="Calibrations"/>
      <sheetName val="Sheet1"/>
      <sheetName val="LRAC9768"/>
      <sheetName val="LRAC3241"/>
      <sheetName val="Sheet3"/>
      <sheetName val="Fat types"/>
      <sheetName val="Fats individuals"/>
      <sheetName val="Calibration - LRAC9768"/>
      <sheetName val="All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>
        <row r="347">
          <cell r="BK347" t="str">
            <v>Orange Maize</v>
          </cell>
          <cell r="BL347" t="str">
            <v xml:space="preserve">Pearl Millet </v>
          </cell>
          <cell r="BM347" t="str">
            <v>White Maize</v>
          </cell>
          <cell r="BN347" t="str">
            <v>Sorghum</v>
          </cell>
          <cell r="BO347" t="str">
            <v>Finger Millet</v>
          </cell>
          <cell r="BP347" t="str">
            <v>Boabab</v>
          </cell>
          <cell r="BQ347" t="str">
            <v>Mopane Worm - Dried</v>
          </cell>
          <cell r="BR347" t="str">
            <v>Mopane Worm - boiled &amp;dried</v>
          </cell>
          <cell r="BS347" t="str">
            <v>Mopane Worm Dried</v>
          </cell>
          <cell r="BT347" t="str">
            <v>Mopane Worm - Boiled &amp; dried</v>
          </cell>
          <cell r="BU347" t="str">
            <v>White Maize</v>
          </cell>
          <cell r="BV347" t="str">
            <v>Orange Maize</v>
          </cell>
          <cell r="BW347" t="str">
            <v>Finger Millet</v>
          </cell>
        </row>
        <row r="348">
          <cell r="BJ348" t="str">
            <v>METHYL HEXANOATE (C6:0)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O348">
            <v>3.0198042971634869E-4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5.6326532450286086E-4</v>
          </cell>
          <cell r="BU348">
            <v>0</v>
          </cell>
          <cell r="BV348">
            <v>6.155910123451266E-5</v>
          </cell>
          <cell r="BW348">
            <v>0</v>
          </cell>
        </row>
        <row r="349">
          <cell r="BJ349" t="str">
            <v>METHYL OCTANOATE (C8:0)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2.1358908175331143E-6</v>
          </cell>
          <cell r="BS349">
            <v>7.1743363872394207E-6</v>
          </cell>
          <cell r="BT349">
            <v>1.6350737079172224E-3</v>
          </cell>
          <cell r="BU349">
            <v>0</v>
          </cell>
          <cell r="BV349">
            <v>0</v>
          </cell>
          <cell r="BW349">
            <v>0</v>
          </cell>
        </row>
        <row r="350">
          <cell r="BJ350" t="str">
            <v>METHYL DECANOATE (CAPRATE) (C10:0)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</row>
        <row r="351">
          <cell r="BJ351" t="str">
            <v>METHYL UNDECANOATE (C11:0)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2.4103771577893956E-5</v>
          </cell>
          <cell r="BT351">
            <v>8.5879261515032818E-4</v>
          </cell>
          <cell r="BU351">
            <v>0</v>
          </cell>
          <cell r="BV351">
            <v>0</v>
          </cell>
          <cell r="BW351">
            <v>0</v>
          </cell>
        </row>
        <row r="352">
          <cell r="BJ352" t="str">
            <v>METHYL LAURATE (C12:0)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1.49894229601939E-4</v>
          </cell>
          <cell r="BR352">
            <v>1.9348564514944065E-4</v>
          </cell>
          <cell r="BS352">
            <v>3.9554396208275476E-4</v>
          </cell>
          <cell r="BT352">
            <v>1.0614626799225577E-3</v>
          </cell>
          <cell r="BU352">
            <v>0</v>
          </cell>
          <cell r="BV352">
            <v>0</v>
          </cell>
          <cell r="BW352">
            <v>0</v>
          </cell>
        </row>
        <row r="353">
          <cell r="BJ353" t="str">
            <v>METHYL TRIDECANOATE (C13:0)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7.7602376040508526E-5</v>
          </cell>
          <cell r="BR353">
            <v>4.5125750260527877E-5</v>
          </cell>
          <cell r="BS353">
            <v>1.4658386315171275E-4</v>
          </cell>
          <cell r="BT353">
            <v>2.5295136997053556E-4</v>
          </cell>
          <cell r="BU353">
            <v>0</v>
          </cell>
          <cell r="BV353">
            <v>0</v>
          </cell>
          <cell r="BW353">
            <v>0</v>
          </cell>
        </row>
        <row r="354">
          <cell r="BJ354" t="str">
            <v>1,9-DICHLORONONANE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</row>
        <row r="355">
          <cell r="BJ355" t="str">
            <v>METHYL MYRISTATE (C14:0)</v>
          </cell>
          <cell r="BK355">
            <v>1.5454907464834522E-3</v>
          </cell>
          <cell r="BL355">
            <v>3.5437534261029808E-3</v>
          </cell>
          <cell r="BM355">
            <v>9.0392178552132065E-4</v>
          </cell>
          <cell r="BN355">
            <v>3.8872674817091546E-4</v>
          </cell>
          <cell r="BO355">
            <v>1.2825793300314042E-3</v>
          </cell>
          <cell r="BP355">
            <v>2.3423492522253778E-3</v>
          </cell>
          <cell r="BQ355">
            <v>2.3964372860573518E-3</v>
          </cell>
          <cell r="BR355">
            <v>3.2824227283557361E-3</v>
          </cell>
          <cell r="BS355">
            <v>3.6776261603559636E-3</v>
          </cell>
          <cell r="BT355">
            <v>5.158650636127117E-3</v>
          </cell>
          <cell r="BU355">
            <v>4.169985895748145E-4</v>
          </cell>
          <cell r="BV355">
            <v>4.3183652404857927E-4</v>
          </cell>
          <cell r="BW355">
            <v>0</v>
          </cell>
        </row>
        <row r="356">
          <cell r="BJ356" t="str">
            <v>METHYL MYRISTOLEATE (C14:1)</v>
          </cell>
          <cell r="BK356">
            <v>0</v>
          </cell>
          <cell r="BL356">
            <v>7.754193090489446E-4</v>
          </cell>
          <cell r="BM356">
            <v>3.4210549682655461E-4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2.2566307395721186E-5</v>
          </cell>
          <cell r="BT356">
            <v>0</v>
          </cell>
          <cell r="BU356">
            <v>0</v>
          </cell>
          <cell r="BV356">
            <v>2.3287921202933996E-4</v>
          </cell>
          <cell r="BW356">
            <v>0</v>
          </cell>
        </row>
        <row r="357">
          <cell r="BJ357" t="str">
            <v>METHYL PENTADECANOATE (C15:0)</v>
          </cell>
          <cell r="BK357">
            <v>0</v>
          </cell>
          <cell r="BL357">
            <v>0</v>
          </cell>
          <cell r="BM357">
            <v>3.6441487321018843E-4</v>
          </cell>
          <cell r="BN357">
            <v>1.6335644790902641E-4</v>
          </cell>
          <cell r="BO357">
            <v>1.4178734045680109E-3</v>
          </cell>
          <cell r="BP357">
            <v>8.6850013865181954E-4</v>
          </cell>
          <cell r="BQ357">
            <v>1.5327607686974091E-3</v>
          </cell>
          <cell r="BR357">
            <v>0</v>
          </cell>
          <cell r="BS357">
            <v>1.458147521900186E-3</v>
          </cell>
          <cell r="BT357">
            <v>1.3577207781108188E-3</v>
          </cell>
          <cell r="BU357">
            <v>0</v>
          </cell>
          <cell r="BV357">
            <v>0</v>
          </cell>
          <cell r="BW357">
            <v>0</v>
          </cell>
        </row>
        <row r="358">
          <cell r="BJ358" t="str">
            <v>Methyl cis-10 pentadecenoate (C15:1)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2.1704737638151444E-3</v>
          </cell>
          <cell r="BR358">
            <v>0</v>
          </cell>
          <cell r="BS358">
            <v>2.214746496372438E-3</v>
          </cell>
          <cell r="BT358">
            <v>1.9102544180054834E-3</v>
          </cell>
          <cell r="BU358">
            <v>0</v>
          </cell>
          <cell r="BV358">
            <v>0</v>
          </cell>
          <cell r="BW358">
            <v>0</v>
          </cell>
        </row>
        <row r="359">
          <cell r="BJ359" t="str">
            <v>Methyl Palmitate (C16:0)</v>
          </cell>
          <cell r="BK359">
            <v>0.22339486578348175</v>
          </cell>
          <cell r="BL359">
            <v>0.34028968444986935</v>
          </cell>
          <cell r="BM359">
            <v>0.18866137205046246</v>
          </cell>
          <cell r="BN359">
            <v>5.0923991304766492E-2</v>
          </cell>
          <cell r="BO359">
            <v>0.24499351985780796</v>
          </cell>
          <cell r="BP359">
            <v>0.1435135288612793</v>
          </cell>
          <cell r="BQ359">
            <v>0.10759838461968269</v>
          </cell>
          <cell r="BR359">
            <v>0.11329666057032847</v>
          </cell>
          <cell r="BS359">
            <v>9.6537783463196816E-2</v>
          </cell>
          <cell r="BT359">
            <v>0.10366233954198846</v>
          </cell>
          <cell r="BU359">
            <v>7.6560539092399571E-2</v>
          </cell>
          <cell r="BV359">
            <v>7.4706664289954719E-2</v>
          </cell>
          <cell r="BW359">
            <v>3.719208322785212E-2</v>
          </cell>
        </row>
        <row r="360">
          <cell r="BJ360" t="str">
            <v>METHYL CIS 9-HEXADECENOATE (C16:1)</v>
          </cell>
          <cell r="BK360">
            <v>1.7276930239762164E-3</v>
          </cell>
          <cell r="BL360">
            <v>1.4839882488796689E-2</v>
          </cell>
          <cell r="BM360">
            <v>1.860874342327646E-3</v>
          </cell>
          <cell r="BN360">
            <v>1.6636203564341897E-3</v>
          </cell>
          <cell r="BO360">
            <v>3.0612188470893679E-3</v>
          </cell>
          <cell r="BP360">
            <v>9.9979750766138707E-4</v>
          </cell>
          <cell r="BQ360">
            <v>6.9513669455393843E-3</v>
          </cell>
          <cell r="BR360">
            <v>5.1751068935061827E-3</v>
          </cell>
          <cell r="BS360">
            <v>8.7656215046304584E-3</v>
          </cell>
          <cell r="BT360">
            <v>5.94478394203358E-3</v>
          </cell>
          <cell r="BU360">
            <v>0</v>
          </cell>
          <cell r="BV360">
            <v>0</v>
          </cell>
          <cell r="BW360">
            <v>0</v>
          </cell>
        </row>
        <row r="361">
          <cell r="BJ361" t="str">
            <v>METHYL HEPTADECANOATE (C17:0)</v>
          </cell>
          <cell r="BK361">
            <v>1.6557676558796668E-3</v>
          </cell>
          <cell r="BL361">
            <v>3.7564456969737337E-3</v>
          </cell>
          <cell r="BM361">
            <v>1.3895878354027666E-3</v>
          </cell>
          <cell r="BN361">
            <v>7.9349095433104105E-4</v>
          </cell>
          <cell r="BO361">
            <v>0</v>
          </cell>
          <cell r="BP361">
            <v>3.477378799498308E-3</v>
          </cell>
          <cell r="BQ361">
            <v>2.4223443045990928E-3</v>
          </cell>
          <cell r="BR361">
            <v>2.6385473675547698E-3</v>
          </cell>
          <cell r="BS361">
            <v>3.6691302952932586E-3</v>
          </cell>
          <cell r="BT361">
            <v>4.1624192807817968E-3</v>
          </cell>
          <cell r="BU361">
            <v>5.3519524589868924E-4</v>
          </cell>
          <cell r="BV361">
            <v>4.7216124788414628E-4</v>
          </cell>
          <cell r="BW361">
            <v>0</v>
          </cell>
        </row>
        <row r="362">
          <cell r="BJ362" t="str">
            <v>Methyl cis-10-heptadecenoate (C17:1)</v>
          </cell>
          <cell r="BK362">
            <v>0</v>
          </cell>
          <cell r="BL362">
            <v>0</v>
          </cell>
          <cell r="BM362">
            <v>9.3442802706365693E-4</v>
          </cell>
          <cell r="BN362">
            <v>4.3046477545873073E-4</v>
          </cell>
          <cell r="BO362">
            <v>0</v>
          </cell>
          <cell r="BP362">
            <v>0</v>
          </cell>
          <cell r="BQ362">
            <v>0</v>
          </cell>
          <cell r="BR362">
            <v>3.2611752004398428E-4</v>
          </cell>
          <cell r="BS362">
            <v>4.841197061628646E-4</v>
          </cell>
          <cell r="BT362">
            <v>1.9307614020980433E-2</v>
          </cell>
          <cell r="BU362">
            <v>0</v>
          </cell>
          <cell r="BV362">
            <v>4.0308944158195332E-4</v>
          </cell>
          <cell r="BW362">
            <v>0</v>
          </cell>
        </row>
        <row r="363">
          <cell r="BJ363" t="str">
            <v>METHYL STEARATE (C18:0)</v>
          </cell>
          <cell r="BK363">
            <v>3.379741240674565E-2</v>
          </cell>
          <cell r="BL363">
            <v>8.9890232263958966E-2</v>
          </cell>
          <cell r="BM363">
            <v>3.4840279826743231E-2</v>
          </cell>
          <cell r="BN363">
            <v>7.293371740457035E-3</v>
          </cell>
          <cell r="BO363">
            <v>2.5540684335516168E-2</v>
          </cell>
          <cell r="BP363">
            <v>2.2292788342605296E-2</v>
          </cell>
          <cell r="BQ363">
            <v>4.7416797035615028E-2</v>
          </cell>
          <cell r="BR363">
            <v>5.6634504687914811E-2</v>
          </cell>
          <cell r="BS363">
            <v>6.1733045559005238E-2</v>
          </cell>
          <cell r="BT363">
            <v>6.7901110883625326E-2</v>
          </cell>
          <cell r="BU363">
            <v>1.1082060383655406E-2</v>
          </cell>
          <cell r="BV363">
            <v>9.5097959914499843E-3</v>
          </cell>
          <cell r="BW363">
            <v>4.4973101407767748E-3</v>
          </cell>
        </row>
        <row r="364">
          <cell r="BJ364" t="str">
            <v>Methyl trans-9 oleate) (C18:1)</v>
          </cell>
          <cell r="BK364">
            <v>0</v>
          </cell>
          <cell r="BL364">
            <v>0</v>
          </cell>
          <cell r="BM364">
            <v>0</v>
          </cell>
          <cell r="BN364">
            <v>7.8821508625380968E-2</v>
          </cell>
          <cell r="BO364">
            <v>0.17850442263984101</v>
          </cell>
          <cell r="BP364">
            <v>6.8342777624584808E-2</v>
          </cell>
          <cell r="BQ364">
            <v>0</v>
          </cell>
          <cell r="BR364">
            <v>0</v>
          </cell>
          <cell r="BS364">
            <v>0</v>
          </cell>
          <cell r="BT364">
            <v>4.9049638470893733E-2</v>
          </cell>
          <cell r="BU364">
            <v>0.217414083836974</v>
          </cell>
          <cell r="BV364">
            <v>0.19055095128671046</v>
          </cell>
          <cell r="BW364">
            <v>7.4354404408627117E-2</v>
          </cell>
        </row>
        <row r="365">
          <cell r="BJ365" t="str">
            <v>Methyl cis-9 oleate) (C18:1)</v>
          </cell>
          <cell r="BK365">
            <v>0.56516744233120308</v>
          </cell>
          <cell r="BL365">
            <v>0.43592125685528116</v>
          </cell>
          <cell r="BM365">
            <v>0.5192676337211054</v>
          </cell>
          <cell r="BN365">
            <v>0.13325744909834072</v>
          </cell>
          <cell r="BO365">
            <v>4.2977211554320769E-3</v>
          </cell>
          <cell r="BP365">
            <v>4.5408722524004456E-2</v>
          </cell>
          <cell r="BQ365">
            <v>6.6177004032463779E-2</v>
          </cell>
          <cell r="BR365">
            <v>6.3467527146700703E-2</v>
          </cell>
          <cell r="BS365">
            <v>6.0395267296221002E-2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</row>
        <row r="366">
          <cell r="BJ366" t="str">
            <v>Methyl linolelaidate (C18:2)</v>
          </cell>
          <cell r="BK366">
            <v>0</v>
          </cell>
          <cell r="BL366">
            <v>0</v>
          </cell>
          <cell r="BM366">
            <v>0</v>
          </cell>
          <cell r="BN366">
            <v>8.5753141330090574E-3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</row>
        <row r="367">
          <cell r="BJ367" t="str">
            <v>METHYL LINOLEATE (C18:2)</v>
          </cell>
          <cell r="BK367">
            <v>0.70107742023447439</v>
          </cell>
          <cell r="BL367">
            <v>0.56077595456296758</v>
          </cell>
          <cell r="BM367">
            <v>0.48926475714752876</v>
          </cell>
          <cell r="BN367">
            <v>0.11902972048412648</v>
          </cell>
          <cell r="BO367">
            <v>0</v>
          </cell>
          <cell r="BP367">
            <v>6.9100539736275432E-2</v>
          </cell>
          <cell r="BQ367">
            <v>3.8709792841107121E-2</v>
          </cell>
          <cell r="BR367">
            <v>3.3761409792392318E-2</v>
          </cell>
          <cell r="BS367">
            <v>5.5665028514508795E-2</v>
          </cell>
          <cell r="BT367">
            <v>3.9084947532877105E-2</v>
          </cell>
          <cell r="BU367">
            <v>0.23483679173535743</v>
          </cell>
          <cell r="BV367">
            <v>0.26092489464055751</v>
          </cell>
          <cell r="BW367">
            <v>3.2665886909132462E-2</v>
          </cell>
        </row>
        <row r="368">
          <cell r="BJ368" t="str">
            <v>METHYL ARACHIDATE (C20:0)</v>
          </cell>
          <cell r="BK368">
            <v>0</v>
          </cell>
          <cell r="BL368">
            <v>1.5144494971593273E-2</v>
          </cell>
          <cell r="BM368">
            <v>7.3244494442792282E-3</v>
          </cell>
          <cell r="BN368">
            <v>1.3063034915062285E-3</v>
          </cell>
          <cell r="BO368">
            <v>0</v>
          </cell>
          <cell r="BP368">
            <v>4.5281727206655416E-3</v>
          </cell>
          <cell r="BQ368">
            <v>1.1966738731122139E-3</v>
          </cell>
          <cell r="BR368">
            <v>1.8197463261080981E-3</v>
          </cell>
          <cell r="BS368">
            <v>2.2013494252506077E-3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</row>
        <row r="369">
          <cell r="BJ369" t="str">
            <v>Methyl gamma-linolenate (C18:3)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</row>
        <row r="370">
          <cell r="BJ370" t="str">
            <v>METHYL CIS-11 EICOSENOATE (C20:1)</v>
          </cell>
          <cell r="BK370">
            <v>0</v>
          </cell>
          <cell r="BL370">
            <v>0</v>
          </cell>
          <cell r="BM370">
            <v>0</v>
          </cell>
          <cell r="BN370">
            <v>1.9961007509585625E-3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3.8593129332931136E-4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</row>
        <row r="371">
          <cell r="BJ371" t="str">
            <v>METHYL LINOLENATE (C18:3)</v>
          </cell>
          <cell r="BK371">
            <v>2.8233907817758756E-2</v>
          </cell>
          <cell r="BL371">
            <v>0.12836287597540649</v>
          </cell>
          <cell r="BM371">
            <v>1.2846175449524457E-2</v>
          </cell>
          <cell r="BN371">
            <v>9.8065810891528257E-3</v>
          </cell>
          <cell r="BO371">
            <v>0</v>
          </cell>
          <cell r="BP371">
            <v>9.8525444492550573E-2</v>
          </cell>
          <cell r="BQ371">
            <v>0.11280046792366978</v>
          </cell>
          <cell r="BR371">
            <v>0.12225720968086988</v>
          </cell>
          <cell r="BS371">
            <v>0.15151722196283701</v>
          </cell>
          <cell r="BT371">
            <v>0.14828104658640359</v>
          </cell>
          <cell r="BU371">
            <v>5.6578584896453121E-3</v>
          </cell>
          <cell r="BV371">
            <v>9.3395986975284683E-3</v>
          </cell>
          <cell r="BW371">
            <v>0</v>
          </cell>
        </row>
        <row r="372">
          <cell r="BJ372" t="str">
            <v>METHYL HENEICOSANOATE (C21:0)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1.0290404515607054E-4</v>
          </cell>
          <cell r="BT372">
            <v>2.764566930091948E-4</v>
          </cell>
          <cell r="BU372">
            <v>3.3030401607073455E-4</v>
          </cell>
          <cell r="BV372">
            <v>2.4387930712466041E-4</v>
          </cell>
          <cell r="BW372">
            <v>2.5967738952199706E-4</v>
          </cell>
        </row>
        <row r="373">
          <cell r="BJ373" t="str">
            <v>Methyl cis-11,14-eicosadienoate (C20:2)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2.8833340089257043E-4</v>
          </cell>
          <cell r="BT373">
            <v>1.3147151770845971E-4</v>
          </cell>
          <cell r="BU373">
            <v>1.6616861042097875E-4</v>
          </cell>
          <cell r="BV373">
            <v>1.2269025989274522E-4</v>
          </cell>
          <cell r="BW373">
            <v>1.3063792407954516E-4</v>
          </cell>
        </row>
        <row r="374">
          <cell r="BJ374" t="str">
            <v>METHYL BEHENATE (C22:0)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</row>
        <row r="375">
          <cell r="BJ375" t="str">
            <v>Methyl cis-8, 11, 14-eicosatrienoate (C20:3)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</row>
        <row r="376">
          <cell r="BJ376" t="str">
            <v>Methyl cis-13-docosenoate (C22:1)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</row>
        <row r="377">
          <cell r="BJ377" t="str">
            <v>Methyl cis-11, 14, 17-eicosatrienoate (C20:3)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9.0777111430069405E-4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</row>
        <row r="378">
          <cell r="BJ378" t="str">
            <v>METHYL TRICOSANOATE (C23:0)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</row>
        <row r="379">
          <cell r="BJ379" t="str">
            <v>Methyl arachidonate (C20:4)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</row>
        <row r="380">
          <cell r="BJ380" t="str">
            <v>Methyl cis-13, 16- docosadienoate (C22:2)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</row>
        <row r="381">
          <cell r="BJ381" t="str">
            <v>Methyl tetracosanoate) (C24:0)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</row>
        <row r="382">
          <cell r="BJ382" t="str">
            <v>Methyl CIS-5,8,11,14,17-EICOSAPENTAENOATE (C20:5)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</row>
        <row r="383">
          <cell r="BJ383" t="str">
            <v>Methyl cis-15-tetracosenoate (C24:1)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</row>
        <row r="384">
          <cell r="BJ384" t="str">
            <v>Methyl CIS-4,7,10,13,16,19-DOCOSAHEXAENOATE (C22:6)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</row>
        <row r="386">
          <cell r="BK386" t="str">
            <v>Orange Maize</v>
          </cell>
          <cell r="BL386" t="str">
            <v xml:space="preserve">Pearl Millet </v>
          </cell>
          <cell r="BM386" t="str">
            <v>White Maize</v>
          </cell>
          <cell r="BN386" t="str">
            <v>Sorghum</v>
          </cell>
          <cell r="BO386" t="str">
            <v>Finger Millet</v>
          </cell>
          <cell r="BP386" t="str">
            <v>Boabab</v>
          </cell>
          <cell r="BQ386" t="str">
            <v>Mopane Worm - Dried</v>
          </cell>
          <cell r="BR386" t="str">
            <v>Mopane Worm - boiled &amp;dried</v>
          </cell>
        </row>
        <row r="387">
          <cell r="BJ387" t="str">
            <v>% saturated fat</v>
          </cell>
          <cell r="BK387">
            <v>16.728352601348451</v>
          </cell>
          <cell r="BL387">
            <v>28.407996661551405</v>
          </cell>
          <cell r="BM387">
            <v>18.559938459111287</v>
          </cell>
          <cell r="BN387">
            <v>14.686751281732519</v>
          </cell>
          <cell r="BO387">
            <v>59.542150056081525</v>
          </cell>
          <cell r="BP387">
            <v>38.533460625799904</v>
          </cell>
          <cell r="BQ387">
            <v>41.784110496254016</v>
          </cell>
          <cell r="BR387">
            <v>44.158011657108041</v>
          </cell>
        </row>
        <row r="388">
          <cell r="BJ388" t="str">
            <v>% Mono-unsaturated fat</v>
          </cell>
          <cell r="BK388">
            <v>36.418806074468598</v>
          </cell>
          <cell r="BL388">
            <v>28.339707440728489</v>
          </cell>
          <cell r="BM388">
            <v>41.526632876575917</v>
          </cell>
          <cell r="BN388">
            <v>52.158075426848114</v>
          </cell>
          <cell r="BO388">
            <v>40.457849943918482</v>
          </cell>
          <cell r="BP388">
            <v>24.978514944764928</v>
          </cell>
          <cell r="BQ388">
            <v>19.327218876236653</v>
          </cell>
          <cell r="BR388">
            <v>17.118081797034115</v>
          </cell>
        </row>
        <row r="389">
          <cell r="BJ389" t="str">
            <v>% poly-unsaturated fat</v>
          </cell>
          <cell r="BK389">
            <v>46.85284132418294</v>
          </cell>
          <cell r="BL389">
            <v>43.252295897720103</v>
          </cell>
          <cell r="BM389">
            <v>39.913428664312796</v>
          </cell>
          <cell r="BN389">
            <v>33.155173291419381</v>
          </cell>
          <cell r="BO389">
            <v>0</v>
          </cell>
          <cell r="BP389">
            <v>36.488024429435171</v>
          </cell>
          <cell r="BQ389">
            <v>38.888670627509327</v>
          </cell>
          <cell r="BR389">
            <v>38.723906545857837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E2BE9-D867-4966-B7EF-169D335475B3}">
  <dimension ref="A1:AY39"/>
  <sheetViews>
    <sheetView tabSelected="1" topLeftCell="A70" zoomScale="99" zoomScaleNormal="99" workbookViewId="0">
      <pane xSplit="1" topLeftCell="B1" activePane="topRight" state="frozen"/>
      <selection pane="topRight" activeCell="I103" sqref="I103"/>
    </sheetView>
  </sheetViews>
  <sheetFormatPr defaultRowHeight="14.4" x14ac:dyDescent="0.3"/>
  <cols>
    <col min="1" max="1" width="17.6640625" bestFit="1" customWidth="1"/>
    <col min="2" max="2" width="35.6640625" customWidth="1"/>
    <col min="3" max="4" width="10" customWidth="1"/>
    <col min="5" max="5" width="11.5546875" customWidth="1"/>
    <col min="6" max="9" width="11.109375" customWidth="1"/>
    <col min="10" max="10" width="11.109375" style="19" customWidth="1"/>
    <col min="11" max="11" width="12.5546875" customWidth="1"/>
    <col min="12" max="13" width="12.5546875" style="19" customWidth="1"/>
    <col min="14" max="14" width="10.6640625" customWidth="1"/>
    <col min="15" max="16" width="10.6640625" style="19" customWidth="1"/>
    <col min="17" max="17" width="9.44140625" customWidth="1"/>
    <col min="18" max="18" width="11.44140625" customWidth="1"/>
    <col min="19" max="19" width="8.88671875" customWidth="1"/>
    <col min="20" max="32" width="12.6640625" style="13" customWidth="1"/>
    <col min="33" max="42" width="12.6640625" style="14" customWidth="1"/>
    <col min="43" max="45" width="8.88671875" style="14" customWidth="1"/>
  </cols>
  <sheetData>
    <row r="1" spans="1:51" s="1" customFormat="1" ht="41.4" customHeight="1" x14ac:dyDescent="0.3">
      <c r="A1" s="124" t="s">
        <v>2</v>
      </c>
      <c r="B1" s="2" t="s">
        <v>12</v>
      </c>
      <c r="C1" s="2" t="s">
        <v>10</v>
      </c>
      <c r="D1" s="2" t="s">
        <v>11</v>
      </c>
      <c r="E1" s="2" t="s">
        <v>13</v>
      </c>
      <c r="F1" s="2" t="s">
        <v>14</v>
      </c>
      <c r="G1" s="2" t="s">
        <v>15</v>
      </c>
      <c r="H1" s="2" t="s">
        <v>17</v>
      </c>
      <c r="I1" s="2" t="s">
        <v>16</v>
      </c>
      <c r="J1" s="2" t="s">
        <v>472</v>
      </c>
      <c r="K1" s="2" t="s">
        <v>18</v>
      </c>
      <c r="L1" s="122" t="s">
        <v>476</v>
      </c>
      <c r="M1" s="2" t="s">
        <v>477</v>
      </c>
      <c r="N1" s="2" t="s">
        <v>247</v>
      </c>
      <c r="O1" s="2" t="s">
        <v>248</v>
      </c>
      <c r="P1" s="2" t="s">
        <v>249</v>
      </c>
      <c r="Q1" s="2" t="s">
        <v>8</v>
      </c>
      <c r="R1" s="2" t="s">
        <v>9</v>
      </c>
      <c r="S1" s="2" t="s">
        <v>25</v>
      </c>
      <c r="T1" s="131" t="s">
        <v>71</v>
      </c>
      <c r="U1" s="131" t="s">
        <v>73</v>
      </c>
      <c r="V1" s="131" t="s">
        <v>74</v>
      </c>
      <c r="W1" s="131" t="s">
        <v>75</v>
      </c>
      <c r="X1" s="131" t="s">
        <v>76</v>
      </c>
      <c r="Y1" s="131" t="s">
        <v>77</v>
      </c>
      <c r="Z1" s="131" t="s">
        <v>78</v>
      </c>
      <c r="AA1" s="131" t="s">
        <v>33</v>
      </c>
      <c r="AB1" s="131" t="s">
        <v>34</v>
      </c>
      <c r="AC1" s="131" t="s">
        <v>79</v>
      </c>
      <c r="AD1" s="131" t="s">
        <v>80</v>
      </c>
      <c r="AE1" s="131" t="s">
        <v>81</v>
      </c>
      <c r="AF1" s="131" t="s">
        <v>82</v>
      </c>
      <c r="AG1" s="130" t="s">
        <v>72</v>
      </c>
      <c r="AH1" s="130" t="s">
        <v>73</v>
      </c>
      <c r="AI1" s="130" t="s">
        <v>74</v>
      </c>
      <c r="AJ1" s="130" t="s">
        <v>75</v>
      </c>
      <c r="AK1" s="130" t="s">
        <v>76</v>
      </c>
      <c r="AL1" s="130" t="s">
        <v>77</v>
      </c>
      <c r="AM1" s="130" t="s">
        <v>78</v>
      </c>
      <c r="AN1" s="130" t="s">
        <v>33</v>
      </c>
      <c r="AO1" s="130" t="s">
        <v>34</v>
      </c>
      <c r="AP1" s="130" t="s">
        <v>79</v>
      </c>
      <c r="AQ1" s="130" t="s">
        <v>80</v>
      </c>
      <c r="AR1" s="130" t="s">
        <v>81</v>
      </c>
      <c r="AS1" s="130" t="s">
        <v>82</v>
      </c>
      <c r="AT1" s="124" t="s">
        <v>66</v>
      </c>
      <c r="AU1" s="124"/>
      <c r="AV1" s="124" t="s">
        <v>258</v>
      </c>
      <c r="AW1" s="124" t="s">
        <v>256</v>
      </c>
      <c r="AX1" s="124" t="s">
        <v>259</v>
      </c>
      <c r="AY1" s="124" t="s">
        <v>257</v>
      </c>
    </row>
    <row r="2" spans="1:51" s="1" customFormat="1" ht="28.2" customHeight="1" x14ac:dyDescent="0.3">
      <c r="A2" s="124"/>
      <c r="B2" s="3" t="s">
        <v>19</v>
      </c>
      <c r="C2" s="3" t="s">
        <v>20</v>
      </c>
      <c r="D2" s="3" t="s">
        <v>20</v>
      </c>
      <c r="E2" s="3" t="s">
        <v>86</v>
      </c>
      <c r="F2" s="3" t="s">
        <v>21</v>
      </c>
      <c r="G2" s="3" t="s">
        <v>21</v>
      </c>
      <c r="H2" s="3" t="s">
        <v>21</v>
      </c>
      <c r="I2" s="3" t="s">
        <v>21</v>
      </c>
      <c r="J2" s="3" t="s">
        <v>473</v>
      </c>
      <c r="K2" s="3" t="s">
        <v>460</v>
      </c>
      <c r="L2" s="3" t="s">
        <v>474</v>
      </c>
      <c r="M2" s="3" t="s">
        <v>475</v>
      </c>
      <c r="N2" s="3" t="s">
        <v>22</v>
      </c>
      <c r="O2" s="3" t="s">
        <v>22</v>
      </c>
      <c r="P2" s="3" t="s">
        <v>22</v>
      </c>
      <c r="Q2" s="3" t="s">
        <v>23</v>
      </c>
      <c r="R2" s="3" t="s">
        <v>24</v>
      </c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2" t="s">
        <v>67</v>
      </c>
      <c r="AU2" s="2" t="s">
        <v>68</v>
      </c>
      <c r="AV2" s="124"/>
      <c r="AW2" s="124"/>
      <c r="AX2" s="124"/>
      <c r="AY2" s="124"/>
    </row>
    <row r="3" spans="1:51" x14ac:dyDescent="0.3">
      <c r="A3" s="132" t="s">
        <v>65</v>
      </c>
      <c r="B3" s="123" t="s">
        <v>478</v>
      </c>
      <c r="C3" s="123" t="s">
        <v>479</v>
      </c>
      <c r="D3" s="123" t="s">
        <v>480</v>
      </c>
      <c r="E3" s="123" t="s">
        <v>481</v>
      </c>
      <c r="F3" s="123" t="s">
        <v>482</v>
      </c>
      <c r="G3" s="134">
        <v>41.784110496254016</v>
      </c>
      <c r="H3" s="134">
        <v>19.327218876236653</v>
      </c>
      <c r="I3" s="134">
        <v>38.888670627509327</v>
      </c>
      <c r="J3" s="134" t="s">
        <v>483</v>
      </c>
      <c r="K3" s="129">
        <v>14.05</v>
      </c>
      <c r="L3" s="123" t="s">
        <v>484</v>
      </c>
      <c r="M3" s="129">
        <v>21.848569167271719</v>
      </c>
      <c r="N3" s="125"/>
      <c r="O3" s="125"/>
      <c r="P3" s="125"/>
      <c r="Q3" s="123"/>
      <c r="R3" s="123"/>
      <c r="S3" s="123"/>
      <c r="T3" s="127" t="s">
        <v>70</v>
      </c>
      <c r="U3" s="127" t="s">
        <v>83</v>
      </c>
      <c r="V3" s="127" t="s">
        <v>83</v>
      </c>
      <c r="W3" s="127" t="s">
        <v>83</v>
      </c>
      <c r="X3" s="127" t="s">
        <v>83</v>
      </c>
      <c r="Y3" s="127" t="s">
        <v>83</v>
      </c>
      <c r="Z3" s="127" t="s">
        <v>83</v>
      </c>
      <c r="AA3" s="127" t="s">
        <v>83</v>
      </c>
      <c r="AB3" s="127" t="s">
        <v>83</v>
      </c>
      <c r="AC3" s="127" t="s">
        <v>83</v>
      </c>
      <c r="AD3" s="127" t="s">
        <v>83</v>
      </c>
      <c r="AE3" s="127" t="s">
        <v>83</v>
      </c>
      <c r="AF3" s="127" t="s">
        <v>83</v>
      </c>
      <c r="AG3" s="126" t="s">
        <v>70</v>
      </c>
      <c r="AH3" s="126" t="s">
        <v>83</v>
      </c>
      <c r="AI3" s="126" t="s">
        <v>83</v>
      </c>
      <c r="AJ3" s="126" t="s">
        <v>83</v>
      </c>
      <c r="AK3" s="126" t="s">
        <v>83</v>
      </c>
      <c r="AL3" s="126" t="s">
        <v>83</v>
      </c>
      <c r="AM3" s="126" t="s">
        <v>83</v>
      </c>
      <c r="AN3" s="126" t="s">
        <v>83</v>
      </c>
      <c r="AO3" s="126" t="s">
        <v>83</v>
      </c>
      <c r="AP3" s="126" t="s">
        <v>83</v>
      </c>
      <c r="AQ3" s="126" t="s">
        <v>83</v>
      </c>
      <c r="AR3" s="126" t="s">
        <v>83</v>
      </c>
      <c r="AS3" s="126" t="s">
        <v>83</v>
      </c>
      <c r="AT3" s="123"/>
      <c r="AU3" s="123">
        <v>0.15</v>
      </c>
      <c r="AV3" s="123" t="s">
        <v>485</v>
      </c>
      <c r="AW3" s="123" t="s">
        <v>486</v>
      </c>
      <c r="AX3" s="123" t="s">
        <v>487</v>
      </c>
      <c r="AY3" s="123" t="s">
        <v>488</v>
      </c>
    </row>
    <row r="4" spans="1:51" ht="11.4" customHeight="1" x14ac:dyDescent="0.3">
      <c r="A4" s="132"/>
      <c r="B4" s="123"/>
      <c r="C4" s="123"/>
      <c r="D4" s="123"/>
      <c r="E4" s="123"/>
      <c r="F4" s="123"/>
      <c r="G4" s="134"/>
      <c r="H4" s="134"/>
      <c r="I4" s="134"/>
      <c r="J4" s="134"/>
      <c r="K4" s="123"/>
      <c r="L4" s="123"/>
      <c r="M4" s="129"/>
      <c r="N4" s="125"/>
      <c r="O4" s="125"/>
      <c r="P4" s="125"/>
      <c r="Q4" s="123"/>
      <c r="R4" s="123"/>
      <c r="S4" s="123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3"/>
      <c r="AU4" s="123"/>
      <c r="AV4" s="123"/>
      <c r="AW4" s="123"/>
      <c r="AX4" s="123"/>
      <c r="AY4" s="123"/>
    </row>
    <row r="5" spans="1:51" x14ac:dyDescent="0.3">
      <c r="A5" s="132"/>
      <c r="B5" s="123"/>
      <c r="C5" s="123"/>
      <c r="D5" s="123"/>
      <c r="E5" s="123"/>
      <c r="F5" s="123"/>
      <c r="G5" s="134"/>
      <c r="H5" s="134"/>
      <c r="I5" s="134"/>
      <c r="J5" s="134"/>
      <c r="K5" s="123"/>
      <c r="L5" s="123"/>
      <c r="M5" s="129"/>
      <c r="N5" s="125"/>
      <c r="O5" s="125"/>
      <c r="P5" s="125"/>
      <c r="Q5" s="123"/>
      <c r="R5" s="123"/>
      <c r="S5" s="123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3"/>
      <c r="AU5" s="123"/>
      <c r="AV5" s="123"/>
      <c r="AW5" s="123"/>
      <c r="AX5" s="123"/>
      <c r="AY5" s="123"/>
    </row>
    <row r="6" spans="1:51" x14ac:dyDescent="0.3">
      <c r="A6" s="132" t="s">
        <v>64</v>
      </c>
      <c r="B6" s="123" t="s">
        <v>489</v>
      </c>
      <c r="C6" s="123" t="s">
        <v>490</v>
      </c>
      <c r="D6" s="123" t="s">
        <v>491</v>
      </c>
      <c r="E6" s="123" t="s">
        <v>492</v>
      </c>
      <c r="F6" s="123" t="s">
        <v>493</v>
      </c>
      <c r="G6" s="134">
        <v>44.158011657108041</v>
      </c>
      <c r="H6" s="134">
        <v>17.118081797034115</v>
      </c>
      <c r="I6" s="134">
        <v>38.723906545857837</v>
      </c>
      <c r="J6" s="134" t="s">
        <v>494</v>
      </c>
      <c r="K6" s="129">
        <v>9.9499999999999993</v>
      </c>
      <c r="L6" s="123" t="s">
        <v>495</v>
      </c>
      <c r="M6" s="129">
        <v>13.865200142871197</v>
      </c>
      <c r="N6" s="125"/>
      <c r="O6" s="125"/>
      <c r="P6" s="125"/>
      <c r="Q6" s="123"/>
      <c r="R6" s="123"/>
      <c r="S6" s="123"/>
      <c r="T6" s="127" t="s">
        <v>70</v>
      </c>
      <c r="U6" s="127" t="s">
        <v>83</v>
      </c>
      <c r="V6" s="127" t="s">
        <v>83</v>
      </c>
      <c r="W6" s="127" t="s">
        <v>83</v>
      </c>
      <c r="X6" s="127" t="s">
        <v>83</v>
      </c>
      <c r="Y6" s="127" t="s">
        <v>83</v>
      </c>
      <c r="Z6" s="127" t="s">
        <v>83</v>
      </c>
      <c r="AA6" s="127" t="s">
        <v>83</v>
      </c>
      <c r="AB6" s="127" t="s">
        <v>83</v>
      </c>
      <c r="AC6" s="127" t="s">
        <v>83</v>
      </c>
      <c r="AD6" s="127" t="s">
        <v>83</v>
      </c>
      <c r="AE6" s="127" t="s">
        <v>83</v>
      </c>
      <c r="AF6" s="127" t="s">
        <v>83</v>
      </c>
      <c r="AG6" s="126" t="s">
        <v>70</v>
      </c>
      <c r="AH6" s="126" t="s">
        <v>83</v>
      </c>
      <c r="AI6" s="126" t="s">
        <v>83</v>
      </c>
      <c r="AJ6" s="126" t="s">
        <v>83</v>
      </c>
      <c r="AK6" s="126" t="s">
        <v>83</v>
      </c>
      <c r="AL6" s="126" t="s">
        <v>83</v>
      </c>
      <c r="AM6" s="126" t="s">
        <v>83</v>
      </c>
      <c r="AN6" s="126" t="s">
        <v>83</v>
      </c>
      <c r="AO6" s="126" t="s">
        <v>83</v>
      </c>
      <c r="AP6" s="126" t="s">
        <v>83</v>
      </c>
      <c r="AQ6" s="126" t="s">
        <v>83</v>
      </c>
      <c r="AR6" s="126" t="s">
        <v>83</v>
      </c>
      <c r="AS6" s="126" t="s">
        <v>83</v>
      </c>
      <c r="AT6" s="123"/>
      <c r="AU6" s="123">
        <v>0.19500000000000001</v>
      </c>
      <c r="AV6" s="123" t="s">
        <v>496</v>
      </c>
      <c r="AW6" s="123" t="s">
        <v>497</v>
      </c>
      <c r="AX6" s="123" t="s">
        <v>498</v>
      </c>
      <c r="AY6" s="123" t="s">
        <v>499</v>
      </c>
    </row>
    <row r="7" spans="1:51" x14ac:dyDescent="0.3">
      <c r="A7" s="132"/>
      <c r="B7" s="123"/>
      <c r="C7" s="123"/>
      <c r="D7" s="123"/>
      <c r="E7" s="123"/>
      <c r="F7" s="123"/>
      <c r="G7" s="134"/>
      <c r="H7" s="134"/>
      <c r="I7" s="134"/>
      <c r="J7" s="134"/>
      <c r="K7" s="123"/>
      <c r="L7" s="123"/>
      <c r="M7" s="129"/>
      <c r="N7" s="125"/>
      <c r="O7" s="125"/>
      <c r="P7" s="125"/>
      <c r="Q7" s="123"/>
      <c r="R7" s="123"/>
      <c r="S7" s="123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3"/>
      <c r="AU7" s="123"/>
      <c r="AV7" s="123"/>
      <c r="AW7" s="123"/>
      <c r="AX7" s="123"/>
      <c r="AY7" s="123"/>
    </row>
    <row r="8" spans="1:51" x14ac:dyDescent="0.3">
      <c r="A8" s="132"/>
      <c r="B8" s="123"/>
      <c r="C8" s="123"/>
      <c r="D8" s="123"/>
      <c r="E8" s="123"/>
      <c r="F8" s="123"/>
      <c r="G8" s="134"/>
      <c r="H8" s="134"/>
      <c r="I8" s="134"/>
      <c r="J8" s="134"/>
      <c r="K8" s="123"/>
      <c r="L8" s="123"/>
      <c r="M8" s="129"/>
      <c r="N8" s="125"/>
      <c r="O8" s="125"/>
      <c r="P8" s="125"/>
      <c r="Q8" s="123"/>
      <c r="R8" s="123"/>
      <c r="S8" s="123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3"/>
      <c r="AU8" s="123"/>
      <c r="AV8" s="123"/>
      <c r="AW8" s="123"/>
      <c r="AX8" s="123"/>
      <c r="AY8" s="123"/>
    </row>
    <row r="9" spans="1:51" x14ac:dyDescent="0.3">
      <c r="A9" s="132" t="s">
        <v>3</v>
      </c>
      <c r="B9" s="123" t="s">
        <v>500</v>
      </c>
      <c r="C9" s="123" t="s">
        <v>501</v>
      </c>
      <c r="D9" s="123" t="s">
        <v>502</v>
      </c>
      <c r="E9" s="123" t="s">
        <v>503</v>
      </c>
      <c r="F9" s="123" t="s">
        <v>504</v>
      </c>
      <c r="G9" s="134">
        <v>14.686751281732519</v>
      </c>
      <c r="H9" s="134">
        <v>52.158075426848114</v>
      </c>
      <c r="I9" s="134">
        <v>33.155173291419381</v>
      </c>
      <c r="J9" s="134" t="s">
        <v>505</v>
      </c>
      <c r="K9" s="129">
        <v>75.33</v>
      </c>
      <c r="L9" s="123" t="s">
        <v>506</v>
      </c>
      <c r="M9" s="129">
        <v>1.1982979689722015</v>
      </c>
      <c r="N9" s="123" t="s">
        <v>507</v>
      </c>
      <c r="O9" s="123" t="s">
        <v>508</v>
      </c>
      <c r="P9" s="123" t="s">
        <v>509</v>
      </c>
      <c r="Q9" s="123"/>
      <c r="R9" s="123"/>
      <c r="S9" s="123"/>
      <c r="T9" s="127" t="s">
        <v>510</v>
      </c>
      <c r="U9" s="127" t="s">
        <v>511</v>
      </c>
      <c r="V9" s="127" t="s">
        <v>512</v>
      </c>
      <c r="W9" s="127" t="s">
        <v>513</v>
      </c>
      <c r="X9" s="128">
        <v>51.38056659954151</v>
      </c>
      <c r="Y9" s="128">
        <v>34.184053606767939</v>
      </c>
      <c r="Z9" s="128">
        <v>-3.4293881660538483</v>
      </c>
      <c r="AA9" s="127" t="s">
        <v>514</v>
      </c>
      <c r="AB9" s="127" t="s">
        <v>515</v>
      </c>
      <c r="AC9" s="127" t="s">
        <v>516</v>
      </c>
      <c r="AD9" s="128">
        <v>89.191921440097545</v>
      </c>
      <c r="AE9" s="128">
        <v>69.56191294257836</v>
      </c>
      <c r="AF9" s="128">
        <v>86.929278572695196</v>
      </c>
      <c r="AG9" s="126" t="s">
        <v>83</v>
      </c>
      <c r="AH9" s="126" t="s">
        <v>83</v>
      </c>
      <c r="AI9" s="126" t="s">
        <v>83</v>
      </c>
      <c r="AJ9" s="126" t="s">
        <v>83</v>
      </c>
      <c r="AK9" s="126" t="s">
        <v>83</v>
      </c>
      <c r="AL9" s="126" t="s">
        <v>83</v>
      </c>
      <c r="AM9" s="126" t="s">
        <v>83</v>
      </c>
      <c r="AN9" s="126" t="s">
        <v>83</v>
      </c>
      <c r="AO9" s="126" t="s">
        <v>83</v>
      </c>
      <c r="AP9" s="126" t="s">
        <v>83</v>
      </c>
      <c r="AQ9" s="126" t="s">
        <v>83</v>
      </c>
      <c r="AR9" s="126" t="s">
        <v>83</v>
      </c>
      <c r="AS9" s="126" t="s">
        <v>83</v>
      </c>
      <c r="AT9" s="123"/>
      <c r="AU9" s="123" t="s">
        <v>69</v>
      </c>
      <c r="AV9" s="123" t="s">
        <v>517</v>
      </c>
      <c r="AW9" s="123" t="s">
        <v>69</v>
      </c>
      <c r="AX9" s="123" t="s">
        <v>518</v>
      </c>
      <c r="AY9" s="123" t="s">
        <v>69</v>
      </c>
    </row>
    <row r="10" spans="1:51" x14ac:dyDescent="0.3">
      <c r="A10" s="132"/>
      <c r="B10" s="123"/>
      <c r="C10" s="123"/>
      <c r="D10" s="123"/>
      <c r="E10" s="123"/>
      <c r="F10" s="123"/>
      <c r="G10" s="134"/>
      <c r="H10" s="134"/>
      <c r="I10" s="134"/>
      <c r="J10" s="134"/>
      <c r="K10" s="123"/>
      <c r="L10" s="123"/>
      <c r="M10" s="129"/>
      <c r="N10" s="123"/>
      <c r="O10" s="123"/>
      <c r="P10" s="123"/>
      <c r="Q10" s="123"/>
      <c r="R10" s="123"/>
      <c r="S10" s="123"/>
      <c r="T10" s="127"/>
      <c r="U10" s="127"/>
      <c r="V10" s="127"/>
      <c r="W10" s="127"/>
      <c r="X10" s="128"/>
      <c r="Y10" s="128"/>
      <c r="Z10" s="128"/>
      <c r="AA10" s="127"/>
      <c r="AB10" s="127"/>
      <c r="AC10" s="127"/>
      <c r="AD10" s="128"/>
      <c r="AE10" s="128"/>
      <c r="AF10" s="128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3"/>
      <c r="AU10" s="123"/>
      <c r="AV10" s="123"/>
      <c r="AW10" s="123"/>
      <c r="AX10" s="123"/>
      <c r="AY10" s="123"/>
    </row>
    <row r="11" spans="1:51" x14ac:dyDescent="0.3">
      <c r="A11" s="132"/>
      <c r="B11" s="123"/>
      <c r="C11" s="123"/>
      <c r="D11" s="123"/>
      <c r="E11" s="123"/>
      <c r="F11" s="123"/>
      <c r="G11" s="134"/>
      <c r="H11" s="134"/>
      <c r="I11" s="134"/>
      <c r="J11" s="134"/>
      <c r="K11" s="123"/>
      <c r="L11" s="123"/>
      <c r="M11" s="129"/>
      <c r="N11" s="123"/>
      <c r="O11" s="123"/>
      <c r="P11" s="123"/>
      <c r="Q11" s="123"/>
      <c r="R11" s="123"/>
      <c r="S11" s="123"/>
      <c r="T11" s="127"/>
      <c r="U11" s="127"/>
      <c r="V11" s="127"/>
      <c r="W11" s="127"/>
      <c r="X11" s="128"/>
      <c r="Y11" s="128"/>
      <c r="Z11" s="128"/>
      <c r="AA11" s="127"/>
      <c r="AB11" s="127"/>
      <c r="AC11" s="127"/>
      <c r="AD11" s="128"/>
      <c r="AE11" s="128"/>
      <c r="AF11" s="128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3"/>
      <c r="AU11" s="123"/>
      <c r="AV11" s="123"/>
      <c r="AW11" s="123"/>
      <c r="AX11" s="123"/>
      <c r="AY11" s="123"/>
    </row>
    <row r="12" spans="1:51" x14ac:dyDescent="0.3">
      <c r="A12" s="132" t="s">
        <v>4</v>
      </c>
      <c r="B12" s="123" t="s">
        <v>519</v>
      </c>
      <c r="C12" s="123" t="s">
        <v>520</v>
      </c>
      <c r="D12" s="123" t="s">
        <v>521</v>
      </c>
      <c r="E12" s="123" t="s">
        <v>522</v>
      </c>
      <c r="F12" s="123" t="s">
        <v>523</v>
      </c>
      <c r="G12" s="134">
        <v>28.407996661551405</v>
      </c>
      <c r="H12" s="134">
        <v>28.339707440728489</v>
      </c>
      <c r="I12" s="134">
        <v>43.252295897720103</v>
      </c>
      <c r="J12" s="134" t="s">
        <v>524</v>
      </c>
      <c r="K12" s="129">
        <v>75</v>
      </c>
      <c r="L12" s="123" t="s">
        <v>525</v>
      </c>
      <c r="M12" s="129">
        <v>1.9063432276431262</v>
      </c>
      <c r="N12" s="123" t="s">
        <v>526</v>
      </c>
      <c r="O12" s="123" t="s">
        <v>527</v>
      </c>
      <c r="P12" s="123" t="s">
        <v>528</v>
      </c>
      <c r="Q12" s="123"/>
      <c r="R12" s="123"/>
      <c r="S12" s="123"/>
      <c r="T12" s="127" t="s">
        <v>529</v>
      </c>
      <c r="U12" s="127" t="s">
        <v>530</v>
      </c>
      <c r="V12" s="127" t="s">
        <v>531</v>
      </c>
      <c r="W12" s="127" t="s">
        <v>532</v>
      </c>
      <c r="X12" s="128">
        <v>64.588841333406435</v>
      </c>
      <c r="Y12" s="128">
        <v>85.59749097553447</v>
      </c>
      <c r="Z12" s="128">
        <v>48.551696997634217</v>
      </c>
      <c r="AA12" s="127" t="s">
        <v>533</v>
      </c>
      <c r="AB12" s="127" t="s">
        <v>534</v>
      </c>
      <c r="AC12" s="127" t="s">
        <v>70</v>
      </c>
      <c r="AD12" s="128">
        <v>93.960090761602714</v>
      </c>
      <c r="AE12" s="128">
        <v>84.869416219276147</v>
      </c>
      <c r="AF12" s="127">
        <v>100</v>
      </c>
      <c r="AG12" s="126" t="s">
        <v>83</v>
      </c>
      <c r="AH12" s="126" t="s">
        <v>83</v>
      </c>
      <c r="AI12" s="126" t="s">
        <v>83</v>
      </c>
      <c r="AJ12" s="126" t="s">
        <v>83</v>
      </c>
      <c r="AK12" s="126" t="s">
        <v>83</v>
      </c>
      <c r="AL12" s="126" t="s">
        <v>83</v>
      </c>
      <c r="AM12" s="126" t="s">
        <v>83</v>
      </c>
      <c r="AN12" s="126" t="s">
        <v>83</v>
      </c>
      <c r="AO12" s="126" t="s">
        <v>83</v>
      </c>
      <c r="AP12" s="126" t="s">
        <v>83</v>
      </c>
      <c r="AQ12" s="126" t="s">
        <v>83</v>
      </c>
      <c r="AR12" s="126" t="s">
        <v>83</v>
      </c>
      <c r="AS12" s="126" t="s">
        <v>83</v>
      </c>
      <c r="AT12" s="123">
        <v>0.16800000000000001</v>
      </c>
      <c r="AU12" s="123" t="s">
        <v>69</v>
      </c>
      <c r="AV12" s="123" t="s">
        <v>535</v>
      </c>
      <c r="AW12" s="123" t="s">
        <v>69</v>
      </c>
      <c r="AX12" s="123" t="s">
        <v>536</v>
      </c>
      <c r="AY12" s="123" t="s">
        <v>69</v>
      </c>
    </row>
    <row r="13" spans="1:51" x14ac:dyDescent="0.3">
      <c r="A13" s="132"/>
      <c r="B13" s="123"/>
      <c r="C13" s="123"/>
      <c r="D13" s="123"/>
      <c r="E13" s="123"/>
      <c r="F13" s="123"/>
      <c r="G13" s="134"/>
      <c r="H13" s="134"/>
      <c r="I13" s="134"/>
      <c r="J13" s="134"/>
      <c r="K13" s="123"/>
      <c r="L13" s="123"/>
      <c r="M13" s="129"/>
      <c r="N13" s="123"/>
      <c r="O13" s="123"/>
      <c r="P13" s="123"/>
      <c r="Q13" s="123"/>
      <c r="R13" s="123"/>
      <c r="S13" s="123"/>
      <c r="T13" s="127"/>
      <c r="U13" s="127"/>
      <c r="V13" s="127"/>
      <c r="W13" s="127"/>
      <c r="X13" s="128"/>
      <c r="Y13" s="128"/>
      <c r="Z13" s="128"/>
      <c r="AA13" s="127"/>
      <c r="AB13" s="127"/>
      <c r="AC13" s="127"/>
      <c r="AD13" s="128"/>
      <c r="AE13" s="128"/>
      <c r="AF13" s="127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3"/>
      <c r="AU13" s="123"/>
      <c r="AV13" s="123"/>
      <c r="AW13" s="123"/>
      <c r="AX13" s="123"/>
      <c r="AY13" s="123"/>
    </row>
    <row r="14" spans="1:51" x14ac:dyDescent="0.3">
      <c r="A14" s="132"/>
      <c r="B14" s="123"/>
      <c r="C14" s="123"/>
      <c r="D14" s="123"/>
      <c r="E14" s="123"/>
      <c r="F14" s="123"/>
      <c r="G14" s="134"/>
      <c r="H14" s="134"/>
      <c r="I14" s="134"/>
      <c r="J14" s="134"/>
      <c r="K14" s="123"/>
      <c r="L14" s="123"/>
      <c r="M14" s="129"/>
      <c r="N14" s="123"/>
      <c r="O14" s="123"/>
      <c r="P14" s="123"/>
      <c r="Q14" s="123"/>
      <c r="R14" s="123"/>
      <c r="S14" s="123"/>
      <c r="T14" s="127"/>
      <c r="U14" s="127"/>
      <c r="V14" s="127"/>
      <c r="W14" s="127"/>
      <c r="X14" s="128"/>
      <c r="Y14" s="128"/>
      <c r="Z14" s="128"/>
      <c r="AA14" s="127"/>
      <c r="AB14" s="127"/>
      <c r="AC14" s="127"/>
      <c r="AD14" s="128"/>
      <c r="AE14" s="128"/>
      <c r="AF14" s="127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3"/>
      <c r="AU14" s="123"/>
      <c r="AV14" s="123"/>
      <c r="AW14" s="123"/>
      <c r="AX14" s="123"/>
      <c r="AY14" s="123"/>
    </row>
    <row r="15" spans="1:51" x14ac:dyDescent="0.3">
      <c r="A15" s="132" t="s">
        <v>5</v>
      </c>
      <c r="B15" s="123" t="s">
        <v>537</v>
      </c>
      <c r="C15" s="123" t="s">
        <v>538</v>
      </c>
      <c r="D15" s="133" t="s">
        <v>539</v>
      </c>
      <c r="E15" s="123" t="s">
        <v>540</v>
      </c>
      <c r="F15" s="126" t="s">
        <v>541</v>
      </c>
      <c r="G15" s="134">
        <v>59.542150056081525</v>
      </c>
      <c r="H15" s="134">
        <v>40.457849943918482</v>
      </c>
      <c r="I15" s="134">
        <v>0</v>
      </c>
      <c r="J15" s="134" t="s">
        <v>542</v>
      </c>
      <c r="K15" s="129">
        <v>81.11</v>
      </c>
      <c r="L15" s="123" t="s">
        <v>543</v>
      </c>
      <c r="M15" s="129">
        <v>0.87076263434552015</v>
      </c>
      <c r="N15" s="123" t="s">
        <v>544</v>
      </c>
      <c r="O15" s="123" t="s">
        <v>545</v>
      </c>
      <c r="P15" s="123" t="s">
        <v>546</v>
      </c>
      <c r="Q15" s="123"/>
      <c r="R15" s="123"/>
      <c r="S15" s="123"/>
      <c r="T15" s="127" t="s">
        <v>547</v>
      </c>
      <c r="U15" s="127" t="s">
        <v>548</v>
      </c>
      <c r="V15" s="127" t="s">
        <v>549</v>
      </c>
      <c r="W15" s="127" t="s">
        <v>550</v>
      </c>
      <c r="X15" s="128">
        <v>7.0044870608794945</v>
      </c>
      <c r="Y15" s="128">
        <v>1.5754307624825103</v>
      </c>
      <c r="Z15" s="128">
        <v>-8.0908977369547266</v>
      </c>
      <c r="AA15" s="127" t="s">
        <v>551</v>
      </c>
      <c r="AB15" s="127" t="s">
        <v>552</v>
      </c>
      <c r="AC15" s="127" t="s">
        <v>553</v>
      </c>
      <c r="AD15" s="128">
        <v>59.961561096496709</v>
      </c>
      <c r="AE15" s="128">
        <v>67.184476994912174</v>
      </c>
      <c r="AF15" s="128">
        <v>38.32466418851731</v>
      </c>
      <c r="AG15" s="126" t="s">
        <v>554</v>
      </c>
      <c r="AH15" s="126" t="s">
        <v>555</v>
      </c>
      <c r="AI15" s="126" t="s">
        <v>556</v>
      </c>
      <c r="AJ15" s="126" t="s">
        <v>557</v>
      </c>
      <c r="AK15" s="135">
        <v>9.2908412139594105</v>
      </c>
      <c r="AL15" s="135">
        <v>15.935862224722319</v>
      </c>
      <c r="AM15" s="135">
        <v>-51.412043192530412</v>
      </c>
      <c r="AN15" s="126" t="s">
        <v>558</v>
      </c>
      <c r="AO15" s="126" t="s">
        <v>559</v>
      </c>
      <c r="AP15" s="126" t="s">
        <v>560</v>
      </c>
      <c r="AQ15" s="135">
        <v>63.672246125570851</v>
      </c>
      <c r="AR15" s="135">
        <v>49.840888865409902</v>
      </c>
      <c r="AS15" s="135">
        <v>78.030469277913539</v>
      </c>
      <c r="AT15" s="123">
        <v>0.187</v>
      </c>
      <c r="AU15" s="123">
        <v>0.17499999999999999</v>
      </c>
      <c r="AV15" s="123" t="s">
        <v>561</v>
      </c>
      <c r="AW15" s="123" t="s">
        <v>562</v>
      </c>
      <c r="AX15" s="123" t="s">
        <v>563</v>
      </c>
      <c r="AY15" s="123" t="s">
        <v>564</v>
      </c>
    </row>
    <row r="16" spans="1:51" x14ac:dyDescent="0.3">
      <c r="A16" s="132"/>
      <c r="B16" s="123"/>
      <c r="C16" s="123"/>
      <c r="D16" s="133"/>
      <c r="E16" s="123"/>
      <c r="F16" s="126"/>
      <c r="G16" s="134"/>
      <c r="H16" s="134"/>
      <c r="I16" s="134"/>
      <c r="J16" s="134"/>
      <c r="K16" s="123"/>
      <c r="L16" s="123"/>
      <c r="M16" s="129"/>
      <c r="N16" s="123"/>
      <c r="O16" s="123"/>
      <c r="P16" s="123"/>
      <c r="Q16" s="123"/>
      <c r="R16" s="123"/>
      <c r="S16" s="123"/>
      <c r="T16" s="127"/>
      <c r="U16" s="127"/>
      <c r="V16" s="127"/>
      <c r="W16" s="127"/>
      <c r="X16" s="128"/>
      <c r="Y16" s="128"/>
      <c r="Z16" s="128"/>
      <c r="AA16" s="127"/>
      <c r="AB16" s="127"/>
      <c r="AC16" s="127"/>
      <c r="AD16" s="128"/>
      <c r="AE16" s="128"/>
      <c r="AF16" s="128"/>
      <c r="AG16" s="126"/>
      <c r="AH16" s="126"/>
      <c r="AI16" s="126"/>
      <c r="AJ16" s="126"/>
      <c r="AK16" s="135"/>
      <c r="AL16" s="135"/>
      <c r="AM16" s="135"/>
      <c r="AN16" s="126"/>
      <c r="AO16" s="126"/>
      <c r="AP16" s="126"/>
      <c r="AQ16" s="135"/>
      <c r="AR16" s="135"/>
      <c r="AS16" s="135"/>
      <c r="AT16" s="123"/>
      <c r="AU16" s="123"/>
      <c r="AV16" s="123"/>
      <c r="AW16" s="123"/>
      <c r="AX16" s="123"/>
      <c r="AY16" s="123"/>
    </row>
    <row r="17" spans="1:51" x14ac:dyDescent="0.3">
      <c r="A17" s="132"/>
      <c r="B17" s="123"/>
      <c r="C17" s="123"/>
      <c r="D17" s="133"/>
      <c r="E17" s="123"/>
      <c r="F17" s="126"/>
      <c r="G17" s="134"/>
      <c r="H17" s="134"/>
      <c r="I17" s="134"/>
      <c r="J17" s="134"/>
      <c r="K17" s="123"/>
      <c r="L17" s="123"/>
      <c r="M17" s="129"/>
      <c r="N17" s="123"/>
      <c r="O17" s="123"/>
      <c r="P17" s="123"/>
      <c r="Q17" s="123"/>
      <c r="R17" s="123"/>
      <c r="S17" s="123"/>
      <c r="T17" s="127"/>
      <c r="U17" s="127"/>
      <c r="V17" s="127"/>
      <c r="W17" s="127"/>
      <c r="X17" s="128"/>
      <c r="Y17" s="128"/>
      <c r="Z17" s="128"/>
      <c r="AA17" s="127"/>
      <c r="AB17" s="127"/>
      <c r="AC17" s="127"/>
      <c r="AD17" s="128"/>
      <c r="AE17" s="128"/>
      <c r="AF17" s="128"/>
      <c r="AG17" s="126"/>
      <c r="AH17" s="126"/>
      <c r="AI17" s="126"/>
      <c r="AJ17" s="126"/>
      <c r="AK17" s="135"/>
      <c r="AL17" s="135"/>
      <c r="AM17" s="135"/>
      <c r="AN17" s="126"/>
      <c r="AO17" s="126"/>
      <c r="AP17" s="126"/>
      <c r="AQ17" s="135"/>
      <c r="AR17" s="135"/>
      <c r="AS17" s="135"/>
      <c r="AT17" s="123"/>
      <c r="AU17" s="123"/>
      <c r="AV17" s="123"/>
      <c r="AW17" s="123"/>
      <c r="AX17" s="123"/>
      <c r="AY17" s="123"/>
    </row>
    <row r="18" spans="1:51" x14ac:dyDescent="0.3">
      <c r="A18" s="124" t="s">
        <v>7</v>
      </c>
      <c r="B18" s="123" t="s">
        <v>565</v>
      </c>
      <c r="C18" s="123" t="s">
        <v>566</v>
      </c>
      <c r="D18" s="123" t="s">
        <v>567</v>
      </c>
      <c r="E18" s="123" t="s">
        <v>568</v>
      </c>
      <c r="F18" s="123" t="s">
        <v>569</v>
      </c>
      <c r="G18" s="134">
        <v>18.559938459111287</v>
      </c>
      <c r="H18" s="134">
        <v>41.526632876575917</v>
      </c>
      <c r="I18" s="134">
        <v>39.913428664312796</v>
      </c>
      <c r="J18" s="134" t="s">
        <v>570</v>
      </c>
      <c r="K18" s="129">
        <v>74.53</v>
      </c>
      <c r="L18" s="123" t="s">
        <v>571</v>
      </c>
      <c r="M18" s="129">
        <v>1.4415048345305039</v>
      </c>
      <c r="N18" s="123" t="s">
        <v>572</v>
      </c>
      <c r="O18" s="123" t="s">
        <v>573</v>
      </c>
      <c r="P18" s="123" t="s">
        <v>574</v>
      </c>
      <c r="Q18" s="123"/>
      <c r="R18" s="123"/>
      <c r="S18" s="123"/>
      <c r="T18" s="127" t="s">
        <v>575</v>
      </c>
      <c r="U18" s="127" t="s">
        <v>576</v>
      </c>
      <c r="V18" s="127" t="s">
        <v>577</v>
      </c>
      <c r="W18" s="127" t="s">
        <v>70</v>
      </c>
      <c r="X18" s="128">
        <v>-43.495273322348062</v>
      </c>
      <c r="Y18" s="128">
        <v>64.681859124260654</v>
      </c>
      <c r="Z18" s="127">
        <v>100</v>
      </c>
      <c r="AA18" s="127" t="s">
        <v>578</v>
      </c>
      <c r="AB18" s="127" t="s">
        <v>579</v>
      </c>
      <c r="AC18" s="127" t="s">
        <v>580</v>
      </c>
      <c r="AD18" s="128">
        <v>-62.424909260804576</v>
      </c>
      <c r="AE18" s="128">
        <v>-73.845416385624901</v>
      </c>
      <c r="AF18" s="128">
        <v>-36.578219746954389</v>
      </c>
      <c r="AG18" s="126" t="s">
        <v>581</v>
      </c>
      <c r="AH18" s="126" t="s">
        <v>582</v>
      </c>
      <c r="AI18" s="126" t="s">
        <v>583</v>
      </c>
      <c r="AJ18" s="126" t="s">
        <v>584</v>
      </c>
      <c r="AK18" s="135">
        <v>-22.426343678682436</v>
      </c>
      <c r="AL18" s="135">
        <v>-22.681471368333494</v>
      </c>
      <c r="AM18" s="135">
        <v>2.1718144369150205</v>
      </c>
      <c r="AN18" s="126" t="s">
        <v>585</v>
      </c>
      <c r="AO18" s="126" t="s">
        <v>586</v>
      </c>
      <c r="AP18" s="126" t="s">
        <v>587</v>
      </c>
      <c r="AQ18" s="135">
        <v>90.34821782306355</v>
      </c>
      <c r="AR18" s="135">
        <v>58.442087566991177</v>
      </c>
      <c r="AS18" s="135">
        <v>66.830350151711187</v>
      </c>
      <c r="AT18" s="123">
        <v>0.152</v>
      </c>
      <c r="AU18" s="123">
        <v>0.152</v>
      </c>
      <c r="AV18" s="123" t="s">
        <v>588</v>
      </c>
      <c r="AW18" s="123" t="s">
        <v>589</v>
      </c>
      <c r="AX18" s="123" t="s">
        <v>590</v>
      </c>
      <c r="AY18" s="123" t="s">
        <v>591</v>
      </c>
    </row>
    <row r="19" spans="1:51" x14ac:dyDescent="0.3">
      <c r="A19" s="124"/>
      <c r="B19" s="123"/>
      <c r="C19" s="123"/>
      <c r="D19" s="123"/>
      <c r="E19" s="123"/>
      <c r="F19" s="123"/>
      <c r="G19" s="134"/>
      <c r="H19" s="134"/>
      <c r="I19" s="134"/>
      <c r="J19" s="134"/>
      <c r="K19" s="123"/>
      <c r="L19" s="123"/>
      <c r="M19" s="129"/>
      <c r="N19" s="123"/>
      <c r="O19" s="123"/>
      <c r="P19" s="123"/>
      <c r="Q19" s="123"/>
      <c r="R19" s="123"/>
      <c r="S19" s="123"/>
      <c r="T19" s="127"/>
      <c r="U19" s="127"/>
      <c r="V19" s="127"/>
      <c r="W19" s="127"/>
      <c r="X19" s="128"/>
      <c r="Y19" s="128"/>
      <c r="Z19" s="127"/>
      <c r="AA19" s="127"/>
      <c r="AB19" s="127"/>
      <c r="AC19" s="127"/>
      <c r="AD19" s="128"/>
      <c r="AE19" s="128"/>
      <c r="AF19" s="128"/>
      <c r="AG19" s="126"/>
      <c r="AH19" s="126"/>
      <c r="AI19" s="126"/>
      <c r="AJ19" s="126"/>
      <c r="AK19" s="135"/>
      <c r="AL19" s="135"/>
      <c r="AM19" s="135"/>
      <c r="AN19" s="126"/>
      <c r="AO19" s="126"/>
      <c r="AP19" s="126"/>
      <c r="AQ19" s="135"/>
      <c r="AR19" s="135"/>
      <c r="AS19" s="135"/>
      <c r="AT19" s="123"/>
      <c r="AU19" s="123"/>
      <c r="AV19" s="123"/>
      <c r="AW19" s="123"/>
      <c r="AX19" s="123"/>
      <c r="AY19" s="123"/>
    </row>
    <row r="20" spans="1:51" x14ac:dyDescent="0.3">
      <c r="A20" s="124"/>
      <c r="B20" s="123"/>
      <c r="C20" s="123"/>
      <c r="D20" s="123"/>
      <c r="E20" s="123"/>
      <c r="F20" s="123"/>
      <c r="G20" s="134"/>
      <c r="H20" s="134"/>
      <c r="I20" s="134"/>
      <c r="J20" s="134"/>
      <c r="K20" s="123"/>
      <c r="L20" s="123"/>
      <c r="M20" s="129"/>
      <c r="N20" s="123"/>
      <c r="O20" s="123"/>
      <c r="P20" s="123"/>
      <c r="Q20" s="123"/>
      <c r="R20" s="123"/>
      <c r="S20" s="123"/>
      <c r="T20" s="127"/>
      <c r="U20" s="127"/>
      <c r="V20" s="127"/>
      <c r="W20" s="127"/>
      <c r="X20" s="128"/>
      <c r="Y20" s="128"/>
      <c r="Z20" s="127"/>
      <c r="AA20" s="127"/>
      <c r="AB20" s="127"/>
      <c r="AC20" s="127"/>
      <c r="AD20" s="128"/>
      <c r="AE20" s="128"/>
      <c r="AF20" s="128"/>
      <c r="AG20" s="126"/>
      <c r="AH20" s="126"/>
      <c r="AI20" s="126"/>
      <c r="AJ20" s="126"/>
      <c r="AK20" s="135"/>
      <c r="AL20" s="135"/>
      <c r="AM20" s="135"/>
      <c r="AN20" s="126"/>
      <c r="AO20" s="126"/>
      <c r="AP20" s="126"/>
      <c r="AQ20" s="135"/>
      <c r="AR20" s="135"/>
      <c r="AS20" s="135"/>
      <c r="AT20" s="123"/>
      <c r="AU20" s="123"/>
      <c r="AV20" s="123"/>
      <c r="AW20" s="123"/>
      <c r="AX20" s="123"/>
      <c r="AY20" s="123"/>
    </row>
    <row r="21" spans="1:51" x14ac:dyDescent="0.3">
      <c r="A21" s="124" t="s">
        <v>6</v>
      </c>
      <c r="B21" s="123" t="s">
        <v>592</v>
      </c>
      <c r="C21" s="123" t="s">
        <v>593</v>
      </c>
      <c r="D21" s="123" t="s">
        <v>594</v>
      </c>
      <c r="E21" s="123" t="s">
        <v>595</v>
      </c>
      <c r="F21" s="123" t="s">
        <v>596</v>
      </c>
      <c r="G21" s="134">
        <v>16.728352601348451</v>
      </c>
      <c r="H21" s="134">
        <v>36.418806074468598</v>
      </c>
      <c r="I21" s="134">
        <v>46.85284132418294</v>
      </c>
      <c r="J21" s="134" t="s">
        <v>597</v>
      </c>
      <c r="K21" s="129">
        <v>73.14</v>
      </c>
      <c r="L21" s="123" t="s">
        <v>598</v>
      </c>
      <c r="M21" s="129">
        <v>1.5795723192199349</v>
      </c>
      <c r="N21" s="123" t="s">
        <v>599</v>
      </c>
      <c r="O21" s="123" t="s">
        <v>600</v>
      </c>
      <c r="P21" s="123" t="s">
        <v>601</v>
      </c>
      <c r="Q21" s="123"/>
      <c r="R21" s="123"/>
      <c r="S21" s="123"/>
      <c r="T21" s="127" t="s">
        <v>602</v>
      </c>
      <c r="U21" s="127" t="s">
        <v>603</v>
      </c>
      <c r="V21" s="127" t="s">
        <v>604</v>
      </c>
      <c r="W21" s="127" t="s">
        <v>605</v>
      </c>
      <c r="X21" s="128">
        <v>81.025358840863007</v>
      </c>
      <c r="Y21" s="128">
        <v>82.963266429712661</v>
      </c>
      <c r="Z21" s="128">
        <v>79.321740351035515</v>
      </c>
      <c r="AA21" s="127" t="s">
        <v>606</v>
      </c>
      <c r="AB21" s="127" t="s">
        <v>607</v>
      </c>
      <c r="AC21" s="127" t="s">
        <v>608</v>
      </c>
      <c r="AD21" s="128">
        <v>99.698407806590978</v>
      </c>
      <c r="AE21" s="128">
        <v>97.996119578081377</v>
      </c>
      <c r="AF21" s="128">
        <v>97.355155176528484</v>
      </c>
      <c r="AG21" s="126" t="s">
        <v>609</v>
      </c>
      <c r="AH21" s="126" t="s">
        <v>610</v>
      </c>
      <c r="AI21" s="126" t="s">
        <v>70</v>
      </c>
      <c r="AJ21" s="126" t="s">
        <v>611</v>
      </c>
      <c r="AK21" s="135">
        <v>68.072486764469033</v>
      </c>
      <c r="AL21" s="135">
        <v>100</v>
      </c>
      <c r="AM21" s="135">
        <v>93.510622697190797</v>
      </c>
      <c r="AN21" s="126" t="s">
        <v>612</v>
      </c>
      <c r="AO21" s="126" t="s">
        <v>613</v>
      </c>
      <c r="AP21" s="126" t="s">
        <v>614</v>
      </c>
      <c r="AQ21" s="135">
        <v>-2.0350971954698593</v>
      </c>
      <c r="AR21" s="135">
        <v>38.352426979082445</v>
      </c>
      <c r="AS21" s="135">
        <v>45.562520517322227</v>
      </c>
      <c r="AT21" s="123">
        <v>0.252</v>
      </c>
      <c r="AU21" s="123">
        <v>0.22900000000000001</v>
      </c>
      <c r="AV21" s="123" t="s">
        <v>615</v>
      </c>
      <c r="AW21" s="123" t="s">
        <v>616</v>
      </c>
      <c r="AX21" s="123" t="s">
        <v>617</v>
      </c>
      <c r="AY21" s="123" t="s">
        <v>618</v>
      </c>
    </row>
    <row r="22" spans="1:51" x14ac:dyDescent="0.3">
      <c r="A22" s="124"/>
      <c r="B22" s="123"/>
      <c r="C22" s="123"/>
      <c r="D22" s="123"/>
      <c r="E22" s="123"/>
      <c r="F22" s="123"/>
      <c r="G22" s="134"/>
      <c r="H22" s="134"/>
      <c r="I22" s="134"/>
      <c r="J22" s="134"/>
      <c r="K22" s="123"/>
      <c r="L22" s="123"/>
      <c r="M22" s="129"/>
      <c r="N22" s="123"/>
      <c r="O22" s="123"/>
      <c r="P22" s="123"/>
      <c r="Q22" s="123"/>
      <c r="R22" s="123"/>
      <c r="S22" s="123"/>
      <c r="T22" s="127"/>
      <c r="U22" s="127"/>
      <c r="V22" s="127"/>
      <c r="W22" s="127"/>
      <c r="X22" s="128"/>
      <c r="Y22" s="128"/>
      <c r="Z22" s="128"/>
      <c r="AA22" s="127"/>
      <c r="AB22" s="127"/>
      <c r="AC22" s="127"/>
      <c r="AD22" s="128"/>
      <c r="AE22" s="128"/>
      <c r="AF22" s="128"/>
      <c r="AG22" s="126"/>
      <c r="AH22" s="126"/>
      <c r="AI22" s="126"/>
      <c r="AJ22" s="126"/>
      <c r="AK22" s="135"/>
      <c r="AL22" s="135"/>
      <c r="AM22" s="135"/>
      <c r="AN22" s="126"/>
      <c r="AO22" s="126"/>
      <c r="AP22" s="126"/>
      <c r="AQ22" s="135"/>
      <c r="AR22" s="135"/>
      <c r="AS22" s="135"/>
      <c r="AT22" s="123"/>
      <c r="AU22" s="123"/>
      <c r="AV22" s="123"/>
      <c r="AW22" s="123"/>
      <c r="AX22" s="123"/>
      <c r="AY22" s="123"/>
    </row>
    <row r="23" spans="1:51" x14ac:dyDescent="0.3">
      <c r="A23" s="124"/>
      <c r="B23" s="123"/>
      <c r="C23" s="123"/>
      <c r="D23" s="123"/>
      <c r="E23" s="123"/>
      <c r="F23" s="123"/>
      <c r="G23" s="134"/>
      <c r="H23" s="134"/>
      <c r="I23" s="134"/>
      <c r="J23" s="134"/>
      <c r="K23" s="123"/>
      <c r="L23" s="123"/>
      <c r="M23" s="129"/>
      <c r="N23" s="123"/>
      <c r="O23" s="123"/>
      <c r="P23" s="123"/>
      <c r="Q23" s="123"/>
      <c r="R23" s="123"/>
      <c r="S23" s="123"/>
      <c r="T23" s="127"/>
      <c r="U23" s="127"/>
      <c r="V23" s="127"/>
      <c r="W23" s="127"/>
      <c r="X23" s="128"/>
      <c r="Y23" s="128"/>
      <c r="Z23" s="128"/>
      <c r="AA23" s="127"/>
      <c r="AB23" s="127"/>
      <c r="AC23" s="127"/>
      <c r="AD23" s="128"/>
      <c r="AE23" s="128"/>
      <c r="AF23" s="128"/>
      <c r="AG23" s="126"/>
      <c r="AH23" s="126"/>
      <c r="AI23" s="126"/>
      <c r="AJ23" s="126"/>
      <c r="AK23" s="135"/>
      <c r="AL23" s="135"/>
      <c r="AM23" s="135"/>
      <c r="AN23" s="126"/>
      <c r="AO23" s="126"/>
      <c r="AP23" s="126"/>
      <c r="AQ23" s="135"/>
      <c r="AR23" s="135"/>
      <c r="AS23" s="135"/>
      <c r="AT23" s="123"/>
      <c r="AU23" s="123"/>
      <c r="AV23" s="123"/>
      <c r="AW23" s="123"/>
      <c r="AX23" s="123"/>
      <c r="AY23" s="123"/>
    </row>
    <row r="24" spans="1:51" x14ac:dyDescent="0.3">
      <c r="A24" s="132" t="s">
        <v>60</v>
      </c>
      <c r="B24" s="123" t="s">
        <v>619</v>
      </c>
      <c r="C24" s="123" t="s">
        <v>620</v>
      </c>
      <c r="D24" s="123" t="s">
        <v>621</v>
      </c>
      <c r="E24" s="123" t="s">
        <v>622</v>
      </c>
      <c r="F24" s="123" t="s">
        <v>623</v>
      </c>
      <c r="G24" s="134">
        <v>38.533460625799904</v>
      </c>
      <c r="H24" s="134">
        <v>24.978514944764928</v>
      </c>
      <c r="I24" s="134">
        <v>36.488024429435171</v>
      </c>
      <c r="J24" s="134" t="s">
        <v>624</v>
      </c>
      <c r="K24" s="129">
        <v>83.37</v>
      </c>
      <c r="L24" s="123" t="s">
        <v>625</v>
      </c>
      <c r="M24" s="129">
        <v>11.267779099706791</v>
      </c>
      <c r="N24" s="123" t="s">
        <v>626</v>
      </c>
      <c r="O24" s="123" t="s">
        <v>627</v>
      </c>
      <c r="P24" s="123" t="s">
        <v>628</v>
      </c>
      <c r="Q24" s="123"/>
      <c r="R24" s="123"/>
      <c r="S24" s="123"/>
      <c r="T24" s="127" t="s">
        <v>83</v>
      </c>
      <c r="U24" s="127" t="s">
        <v>83</v>
      </c>
      <c r="V24" s="127" t="s">
        <v>83</v>
      </c>
      <c r="W24" s="127" t="s">
        <v>83</v>
      </c>
      <c r="X24" s="127" t="s">
        <v>83</v>
      </c>
      <c r="Y24" s="127" t="s">
        <v>83</v>
      </c>
      <c r="Z24" s="127" t="s">
        <v>83</v>
      </c>
      <c r="AA24" s="127" t="s">
        <v>83</v>
      </c>
      <c r="AB24" s="127" t="s">
        <v>83</v>
      </c>
      <c r="AC24" s="127" t="s">
        <v>83</v>
      </c>
      <c r="AD24" s="127" t="s">
        <v>83</v>
      </c>
      <c r="AE24" s="127" t="s">
        <v>83</v>
      </c>
      <c r="AF24" s="127" t="s">
        <v>83</v>
      </c>
      <c r="AG24" s="126" t="s">
        <v>83</v>
      </c>
      <c r="AH24" s="126" t="s">
        <v>83</v>
      </c>
      <c r="AI24" s="126" t="s">
        <v>83</v>
      </c>
      <c r="AJ24" s="126" t="s">
        <v>83</v>
      </c>
      <c r="AK24" s="126" t="s">
        <v>83</v>
      </c>
      <c r="AL24" s="126" t="s">
        <v>83</v>
      </c>
      <c r="AM24" s="126" t="s">
        <v>83</v>
      </c>
      <c r="AN24" s="126" t="s">
        <v>83</v>
      </c>
      <c r="AO24" s="126" t="s">
        <v>83</v>
      </c>
      <c r="AP24" s="126" t="s">
        <v>83</v>
      </c>
      <c r="AQ24" s="126" t="s">
        <v>83</v>
      </c>
      <c r="AR24" s="126" t="s">
        <v>83</v>
      </c>
      <c r="AS24" s="126" t="s">
        <v>83</v>
      </c>
      <c r="AT24" s="123">
        <v>0.35099999999999998</v>
      </c>
      <c r="AU24" s="123"/>
      <c r="AV24" s="123" t="s">
        <v>629</v>
      </c>
      <c r="AW24" s="123"/>
      <c r="AX24" s="123" t="s">
        <v>630</v>
      </c>
      <c r="AY24" s="123"/>
    </row>
    <row r="25" spans="1:51" x14ac:dyDescent="0.3">
      <c r="A25" s="132"/>
      <c r="B25" s="123"/>
      <c r="C25" s="123"/>
      <c r="D25" s="123"/>
      <c r="E25" s="123"/>
      <c r="F25" s="123"/>
      <c r="G25" s="134"/>
      <c r="H25" s="134"/>
      <c r="I25" s="134"/>
      <c r="J25" s="134"/>
      <c r="K25" s="123"/>
      <c r="L25" s="123"/>
      <c r="M25" s="129"/>
      <c r="N25" s="123"/>
      <c r="O25" s="123"/>
      <c r="P25" s="123"/>
      <c r="Q25" s="123"/>
      <c r="R25" s="123"/>
      <c r="S25" s="123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3"/>
      <c r="AU25" s="123"/>
      <c r="AV25" s="123"/>
      <c r="AW25" s="123"/>
      <c r="AX25" s="123"/>
      <c r="AY25" s="123"/>
    </row>
    <row r="26" spans="1:51" x14ac:dyDescent="0.3">
      <c r="A26" s="132"/>
      <c r="B26" s="123"/>
      <c r="C26" s="123"/>
      <c r="D26" s="123"/>
      <c r="E26" s="123"/>
      <c r="F26" s="123"/>
      <c r="G26" s="134"/>
      <c r="H26" s="134"/>
      <c r="I26" s="134"/>
      <c r="J26" s="134"/>
      <c r="K26" s="123"/>
      <c r="L26" s="123"/>
      <c r="M26" s="129"/>
      <c r="N26" s="123"/>
      <c r="O26" s="123"/>
      <c r="P26" s="123"/>
      <c r="Q26" s="123"/>
      <c r="R26" s="123"/>
      <c r="S26" s="123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3"/>
      <c r="AU26" s="123"/>
      <c r="AV26" s="123"/>
      <c r="AW26" s="123"/>
      <c r="AX26" s="123"/>
      <c r="AY26" s="123"/>
    </row>
    <row r="27" spans="1:51" x14ac:dyDescent="0.3">
      <c r="L27" s="27"/>
      <c r="AT27" s="27"/>
      <c r="AU27" s="27"/>
      <c r="AV27" s="27"/>
      <c r="AW27" s="19"/>
      <c r="AX27" s="27"/>
    </row>
    <row r="28" spans="1:51" x14ac:dyDescent="0.3">
      <c r="AT28" s="27"/>
      <c r="AU28" s="27"/>
      <c r="AV28" s="27"/>
      <c r="AW28" s="19"/>
      <c r="AX28" s="27"/>
    </row>
    <row r="29" spans="1:51" x14ac:dyDescent="0.3">
      <c r="AT29" s="27"/>
      <c r="AU29" s="27"/>
      <c r="AV29" s="27"/>
      <c r="AW29" s="19"/>
      <c r="AX29" s="27"/>
    </row>
    <row r="30" spans="1:51" x14ac:dyDescent="0.3">
      <c r="AT30" s="19"/>
      <c r="AU30" s="19"/>
      <c r="AV30" s="27"/>
      <c r="AW30" s="19"/>
      <c r="AX30" s="27"/>
    </row>
    <row r="31" spans="1:51" x14ac:dyDescent="0.3">
      <c r="AT31" s="19"/>
      <c r="AU31" s="19"/>
      <c r="AV31" s="27"/>
      <c r="AW31" s="19"/>
      <c r="AX31" s="27"/>
    </row>
    <row r="32" spans="1:51" x14ac:dyDescent="0.3">
      <c r="AT32" s="19"/>
      <c r="AU32" s="19"/>
      <c r="AV32" s="27"/>
      <c r="AW32" s="19"/>
      <c r="AX32" s="27"/>
    </row>
    <row r="33" spans="46:50" x14ac:dyDescent="0.3">
      <c r="AT33" s="19"/>
      <c r="AU33" s="19"/>
      <c r="AV33" s="27"/>
      <c r="AW33" s="19"/>
      <c r="AX33" s="27"/>
    </row>
    <row r="34" spans="46:50" x14ac:dyDescent="0.3">
      <c r="AT34" s="19"/>
      <c r="AU34" s="19"/>
      <c r="AV34" s="27"/>
      <c r="AW34" s="19"/>
      <c r="AX34" s="27"/>
    </row>
    <row r="35" spans="46:50" x14ac:dyDescent="0.3">
      <c r="AT35" s="19"/>
      <c r="AU35" s="19"/>
      <c r="AV35" s="27"/>
      <c r="AW35" s="19"/>
      <c r="AX35" s="27"/>
    </row>
    <row r="36" spans="46:50" x14ac:dyDescent="0.3">
      <c r="AT36" s="19"/>
      <c r="AU36" s="19"/>
      <c r="AV36" s="27"/>
      <c r="AW36" s="19"/>
      <c r="AX36" s="27"/>
    </row>
    <row r="37" spans="46:50" x14ac:dyDescent="0.3">
      <c r="AT37" s="19"/>
      <c r="AU37" s="19"/>
      <c r="AV37" s="27"/>
      <c r="AW37" s="19"/>
      <c r="AX37" s="27"/>
    </row>
    <row r="38" spans="46:50" x14ac:dyDescent="0.3">
      <c r="AT38" s="19"/>
      <c r="AU38" s="19"/>
      <c r="AV38" s="27"/>
      <c r="AW38" s="19"/>
      <c r="AX38" s="27"/>
    </row>
    <row r="39" spans="46:50" x14ac:dyDescent="0.3">
      <c r="AT39" s="19"/>
      <c r="AU39" s="19"/>
      <c r="AV39" s="19"/>
      <c r="AW39" s="19"/>
      <c r="AX39" s="19"/>
    </row>
  </sheetData>
  <mergeCells count="437">
    <mergeCell ref="M3:M5"/>
    <mergeCell ref="M6:M8"/>
    <mergeCell ref="M9:M11"/>
    <mergeCell ref="M12:M14"/>
    <mergeCell ref="M15:M17"/>
    <mergeCell ref="M18:M20"/>
    <mergeCell ref="M21:M23"/>
    <mergeCell ref="M24:M26"/>
    <mergeCell ref="G21:G23"/>
    <mergeCell ref="H21:H23"/>
    <mergeCell ref="I21:I23"/>
    <mergeCell ref="G24:G26"/>
    <mergeCell ref="H24:H26"/>
    <mergeCell ref="I24:I26"/>
    <mergeCell ref="L3:L5"/>
    <mergeCell ref="L6:L8"/>
    <mergeCell ref="L9:L11"/>
    <mergeCell ref="L12:L14"/>
    <mergeCell ref="L15:L17"/>
    <mergeCell ref="L18:L20"/>
    <mergeCell ref="L21:L23"/>
    <mergeCell ref="L24:L26"/>
    <mergeCell ref="J3:J5"/>
    <mergeCell ref="J6:J8"/>
    <mergeCell ref="W15:W17"/>
    <mergeCell ref="Q21:Q23"/>
    <mergeCell ref="K21:K23"/>
    <mergeCell ref="R21:R23"/>
    <mergeCell ref="N24:N26"/>
    <mergeCell ref="Q24:Q26"/>
    <mergeCell ref="K24:K26"/>
    <mergeCell ref="R24:R26"/>
    <mergeCell ref="S18:S20"/>
    <mergeCell ref="T18:T20"/>
    <mergeCell ref="S21:S23"/>
    <mergeCell ref="T21:T23"/>
    <mergeCell ref="AM15:AM17"/>
    <mergeCell ref="G3:G5"/>
    <mergeCell ref="H3:H5"/>
    <mergeCell ref="I3:I5"/>
    <mergeCell ref="G6:G8"/>
    <mergeCell ref="H6:H8"/>
    <mergeCell ref="I6:I8"/>
    <mergeCell ref="G9:G11"/>
    <mergeCell ref="H9:H11"/>
    <mergeCell ref="I9:I11"/>
    <mergeCell ref="G12:G14"/>
    <mergeCell ref="H12:H14"/>
    <mergeCell ref="I12:I14"/>
    <mergeCell ref="G15:G17"/>
    <mergeCell ref="H15:H17"/>
    <mergeCell ref="I15:I17"/>
    <mergeCell ref="AF12:AF14"/>
    <mergeCell ref="AA15:AA17"/>
    <mergeCell ref="AB15:AB17"/>
    <mergeCell ref="AC15:AC17"/>
    <mergeCell ref="X15:X17"/>
    <mergeCell ref="Y15:Y17"/>
    <mergeCell ref="U15:U17"/>
    <mergeCell ref="V15:V17"/>
    <mergeCell ref="AA21:AA23"/>
    <mergeCell ref="AB21:AB23"/>
    <mergeCell ref="AC21:AC23"/>
    <mergeCell ref="AD21:AD23"/>
    <mergeCell ref="AE21:AE23"/>
    <mergeCell ref="AF21:AF23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Z15:Z17"/>
    <mergeCell ref="AD15:AD17"/>
    <mergeCell ref="AE15:AE17"/>
    <mergeCell ref="AF15:AF17"/>
    <mergeCell ref="AF24:AF26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U12:U14"/>
    <mergeCell ref="V12:V14"/>
    <mergeCell ref="W12:W14"/>
    <mergeCell ref="X12:X14"/>
    <mergeCell ref="AD18:AD20"/>
    <mergeCell ref="AE18:AE20"/>
    <mergeCell ref="AF18:AF20"/>
    <mergeCell ref="AD6:AD8"/>
    <mergeCell ref="AE6:AE8"/>
    <mergeCell ref="AF6:AF8"/>
    <mergeCell ref="Y12:Y14"/>
    <mergeCell ref="Z12:Z14"/>
    <mergeCell ref="AA12:AA14"/>
    <mergeCell ref="AB12:AB14"/>
    <mergeCell ref="AC12:AC14"/>
    <mergeCell ref="AD12:AD14"/>
    <mergeCell ref="AE12:AE14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A3:AA5"/>
    <mergeCell ref="AB3:AB5"/>
    <mergeCell ref="AC3:AC5"/>
    <mergeCell ref="AF3:AF5"/>
    <mergeCell ref="AD3:AD5"/>
    <mergeCell ref="AE3:AE5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O24:AO26"/>
    <mergeCell ref="AQ3:AQ5"/>
    <mergeCell ref="AQ6:AQ8"/>
    <mergeCell ref="AQ9:AQ11"/>
    <mergeCell ref="AQ12:AQ14"/>
    <mergeCell ref="AQ15:AQ17"/>
    <mergeCell ref="AQ18:AQ20"/>
    <mergeCell ref="AQ21:AQ23"/>
    <mergeCell ref="AQ24:AQ26"/>
    <mergeCell ref="AP21:AP23"/>
    <mergeCell ref="AP24:AP26"/>
    <mergeCell ref="AO3:AO5"/>
    <mergeCell ref="AO6:AO8"/>
    <mergeCell ref="AP9:AP11"/>
    <mergeCell ref="AP12:AP14"/>
    <mergeCell ref="AP18:AP20"/>
    <mergeCell ref="AO15:AO17"/>
    <mergeCell ref="AP15:AP17"/>
    <mergeCell ref="AO9:AO11"/>
    <mergeCell ref="AO12:AO14"/>
    <mergeCell ref="AO18:AO20"/>
    <mergeCell ref="AS24:AS26"/>
    <mergeCell ref="AR3:AR5"/>
    <mergeCell ref="AR6:AR8"/>
    <mergeCell ref="AR9:AR11"/>
    <mergeCell ref="AR12:AR14"/>
    <mergeCell ref="AR15:AR17"/>
    <mergeCell ref="AR18:AR20"/>
    <mergeCell ref="AR21:AR23"/>
    <mergeCell ref="AR24:AR26"/>
    <mergeCell ref="AS9:AS11"/>
    <mergeCell ref="AS12:AS14"/>
    <mergeCell ref="AS15:AS17"/>
    <mergeCell ref="AS18:AS20"/>
    <mergeCell ref="AS3:AS5"/>
    <mergeCell ref="AS6:AS8"/>
    <mergeCell ref="AS21:AS23"/>
    <mergeCell ref="AI21:AI23"/>
    <mergeCell ref="AH24:AH26"/>
    <mergeCell ref="AI12:AI14"/>
    <mergeCell ref="AI15:AI17"/>
    <mergeCell ref="AI18:AI20"/>
    <mergeCell ref="AJ3:AJ5"/>
    <mergeCell ref="AL9:AL11"/>
    <mergeCell ref="AL12:AL14"/>
    <mergeCell ref="AJ6:AJ8"/>
    <mergeCell ref="AJ9:AJ11"/>
    <mergeCell ref="AJ12:AJ14"/>
    <mergeCell ref="AK9:AK11"/>
    <mergeCell ref="AK12:AK14"/>
    <mergeCell ref="AL3:AL5"/>
    <mergeCell ref="AL6:AL8"/>
    <mergeCell ref="AK15:AK17"/>
    <mergeCell ref="AL15:AL17"/>
    <mergeCell ref="AG9:AG11"/>
    <mergeCell ref="AG12:AG14"/>
    <mergeCell ref="AG15:AG17"/>
    <mergeCell ref="AN15:AN17"/>
    <mergeCell ref="AK18:AK20"/>
    <mergeCell ref="AK21:AK23"/>
    <mergeCell ref="AK24:AK26"/>
    <mergeCell ref="AJ15:AJ17"/>
    <mergeCell ref="AJ18:AJ20"/>
    <mergeCell ref="AH21:AH23"/>
    <mergeCell ref="AJ24:AJ26"/>
    <mergeCell ref="AL18:AL20"/>
    <mergeCell ref="AL21:AL23"/>
    <mergeCell ref="AL24:AL26"/>
    <mergeCell ref="AM9:AM11"/>
    <mergeCell ref="AM12:AM14"/>
    <mergeCell ref="AM18:AM20"/>
    <mergeCell ref="AM21:AM23"/>
    <mergeCell ref="AM24:AM26"/>
    <mergeCell ref="AG18:AG20"/>
    <mergeCell ref="AH9:AH11"/>
    <mergeCell ref="AH12:AH14"/>
    <mergeCell ref="AH15:AH17"/>
    <mergeCell ref="AH18:AH20"/>
    <mergeCell ref="S24:S26"/>
    <mergeCell ref="A6:A8"/>
    <mergeCell ref="B6:B8"/>
    <mergeCell ref="C6:C8"/>
    <mergeCell ref="D6:D8"/>
    <mergeCell ref="E12:E14"/>
    <mergeCell ref="F15:F17"/>
    <mergeCell ref="F18:F20"/>
    <mergeCell ref="F21:F23"/>
    <mergeCell ref="E18:E20"/>
    <mergeCell ref="E21:E23"/>
    <mergeCell ref="E15:E17"/>
    <mergeCell ref="K18:K20"/>
    <mergeCell ref="R18:R20"/>
    <mergeCell ref="N21:N23"/>
    <mergeCell ref="G18:G20"/>
    <mergeCell ref="H18:H20"/>
    <mergeCell ref="I18:I20"/>
    <mergeCell ref="J9:J11"/>
    <mergeCell ref="J12:J14"/>
    <mergeCell ref="J15:J17"/>
    <mergeCell ref="J18:J20"/>
    <mergeCell ref="J21:J23"/>
    <mergeCell ref="J24:J26"/>
    <mergeCell ref="E9:E11"/>
    <mergeCell ref="F3:F5"/>
    <mergeCell ref="F6:F8"/>
    <mergeCell ref="F9:F11"/>
    <mergeCell ref="F12:F14"/>
    <mergeCell ref="A1:A2"/>
    <mergeCell ref="A9:A11"/>
    <mergeCell ref="B9:B11"/>
    <mergeCell ref="A24:A26"/>
    <mergeCell ref="B24:B26"/>
    <mergeCell ref="C24:C26"/>
    <mergeCell ref="D24:D26"/>
    <mergeCell ref="E24:E26"/>
    <mergeCell ref="F24:F26"/>
    <mergeCell ref="C9:C11"/>
    <mergeCell ref="D9:D11"/>
    <mergeCell ref="A3:A5"/>
    <mergeCell ref="B3:B5"/>
    <mergeCell ref="C3:C5"/>
    <mergeCell ref="D3:D5"/>
    <mergeCell ref="A21:A23"/>
    <mergeCell ref="B21:B23"/>
    <mergeCell ref="C21:C23"/>
    <mergeCell ref="D21:D23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E3:E5"/>
    <mergeCell ref="E6:E8"/>
    <mergeCell ref="T1:T2"/>
    <mergeCell ref="AN1:AN2"/>
    <mergeCell ref="AO1:AO2"/>
    <mergeCell ref="AG1:AG2"/>
    <mergeCell ref="AK1:AK2"/>
    <mergeCell ref="AL1:AL2"/>
    <mergeCell ref="AM1:AM2"/>
    <mergeCell ref="AG3:AG5"/>
    <mergeCell ref="AG6:AG8"/>
    <mergeCell ref="AK3:AK5"/>
    <mergeCell ref="AK6:AK8"/>
    <mergeCell ref="AM3:AM5"/>
    <mergeCell ref="AM6:AM8"/>
    <mergeCell ref="AD1:AD2"/>
    <mergeCell ref="AE1:AE2"/>
    <mergeCell ref="AF1:AF2"/>
    <mergeCell ref="U3:U5"/>
    <mergeCell ref="V3:V5"/>
    <mergeCell ref="W3:W5"/>
    <mergeCell ref="X3:X5"/>
    <mergeCell ref="Y3:Y5"/>
    <mergeCell ref="Z3:Z5"/>
    <mergeCell ref="AT15:AT17"/>
    <mergeCell ref="AT18:AT20"/>
    <mergeCell ref="AT21:AT23"/>
    <mergeCell ref="AN3:AN5"/>
    <mergeCell ref="AN6:AN8"/>
    <mergeCell ref="AN9:AN11"/>
    <mergeCell ref="AN12:AN14"/>
    <mergeCell ref="AN18:AN20"/>
    <mergeCell ref="AT1:AU1"/>
    <mergeCell ref="AU3:AU5"/>
    <mergeCell ref="AU6:AU8"/>
    <mergeCell ref="AU9:AU11"/>
    <mergeCell ref="AU12:AU14"/>
    <mergeCell ref="AU15:AU17"/>
    <mergeCell ref="AU18:AU20"/>
    <mergeCell ref="AU21:AU23"/>
    <mergeCell ref="AQ1:AQ2"/>
    <mergeCell ref="AP1:AP2"/>
    <mergeCell ref="AP3:AP5"/>
    <mergeCell ref="AP6:AP8"/>
    <mergeCell ref="AO21:AO23"/>
    <mergeCell ref="AH1:AH2"/>
    <mergeCell ref="AI1:AI2"/>
    <mergeCell ref="AR1:AR2"/>
    <mergeCell ref="AT3:AT5"/>
    <mergeCell ref="AT6:AT8"/>
    <mergeCell ref="AT9:AT11"/>
    <mergeCell ref="AI3:AI5"/>
    <mergeCell ref="AI6:AI8"/>
    <mergeCell ref="AI9:AI11"/>
    <mergeCell ref="AS1:AS2"/>
    <mergeCell ref="AH3:AH5"/>
    <mergeCell ref="AH6:AH8"/>
    <mergeCell ref="AJ1:AJ2"/>
    <mergeCell ref="AT24:AU26"/>
    <mergeCell ref="R3:R5"/>
    <mergeCell ref="R6:R8"/>
    <mergeCell ref="R9:R11"/>
    <mergeCell ref="R12:R14"/>
    <mergeCell ref="N15:N17"/>
    <mergeCell ref="Q15:Q17"/>
    <mergeCell ref="K15:K17"/>
    <mergeCell ref="R15:R17"/>
    <mergeCell ref="N18:N20"/>
    <mergeCell ref="Q18:Q20"/>
    <mergeCell ref="N3:N5"/>
    <mergeCell ref="N6:N8"/>
    <mergeCell ref="N9:N11"/>
    <mergeCell ref="N12:N14"/>
    <mergeCell ref="Q3:Q5"/>
    <mergeCell ref="Q6:Q8"/>
    <mergeCell ref="Q9:Q11"/>
    <mergeCell ref="Q12:Q14"/>
    <mergeCell ref="K3:K5"/>
    <mergeCell ref="K6:K8"/>
    <mergeCell ref="K9:K11"/>
    <mergeCell ref="K12:K14"/>
    <mergeCell ref="AT12:AT14"/>
    <mergeCell ref="S3:S5"/>
    <mergeCell ref="T3:T5"/>
    <mergeCell ref="S6:S8"/>
    <mergeCell ref="T6:T8"/>
    <mergeCell ref="S9:S11"/>
    <mergeCell ref="T9:T11"/>
    <mergeCell ref="S12:S14"/>
    <mergeCell ref="T12:T14"/>
    <mergeCell ref="S15:S17"/>
    <mergeCell ref="T15:T17"/>
    <mergeCell ref="AN21:AN23"/>
    <mergeCell ref="T24:T26"/>
    <mergeCell ref="AN24:AN26"/>
    <mergeCell ref="AJ21:AJ23"/>
    <mergeCell ref="AI24:AI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G21:AG23"/>
    <mergeCell ref="AG24:AG26"/>
    <mergeCell ref="U21:U23"/>
    <mergeCell ref="V21:V23"/>
    <mergeCell ref="W21:W23"/>
    <mergeCell ref="X21:X23"/>
    <mergeCell ref="Y21:Y23"/>
    <mergeCell ref="Z21:Z23"/>
    <mergeCell ref="P3:P5"/>
    <mergeCell ref="P6:P8"/>
    <mergeCell ref="P9:P11"/>
    <mergeCell ref="P12:P14"/>
    <mergeCell ref="P15:P17"/>
    <mergeCell ref="P18:P20"/>
    <mergeCell ref="P21:P23"/>
    <mergeCell ref="P24:P26"/>
    <mergeCell ref="O3:O5"/>
    <mergeCell ref="O6:O8"/>
    <mergeCell ref="O9:O11"/>
    <mergeCell ref="O12:O14"/>
    <mergeCell ref="O15:O17"/>
    <mergeCell ref="O18:O20"/>
    <mergeCell ref="O21:O23"/>
    <mergeCell ref="O24:O26"/>
    <mergeCell ref="AV24:AW26"/>
    <mergeCell ref="AX24:AY26"/>
    <mergeCell ref="AW1:AW2"/>
    <mergeCell ref="AY1:AY2"/>
    <mergeCell ref="AV3:AV5"/>
    <mergeCell ref="AX3:AX5"/>
    <mergeCell ref="AV6:AV8"/>
    <mergeCell ref="AX6:AX8"/>
    <mergeCell ref="AV9:AV11"/>
    <mergeCell ref="AX9:AX11"/>
    <mergeCell ref="AV12:AV14"/>
    <mergeCell ref="AX12:AX14"/>
    <mergeCell ref="AX1:AX2"/>
    <mergeCell ref="AW15:AW17"/>
    <mergeCell ref="AY15:AY17"/>
    <mergeCell ref="AW18:AW20"/>
    <mergeCell ref="AY18:AY20"/>
    <mergeCell ref="AW21:AW23"/>
    <mergeCell ref="AY21:AY23"/>
    <mergeCell ref="AV15:AV17"/>
    <mergeCell ref="AX15:AX17"/>
    <mergeCell ref="AV18:AV20"/>
    <mergeCell ref="AX18:AX20"/>
    <mergeCell ref="AV21:AV23"/>
    <mergeCell ref="AX21:AX23"/>
    <mergeCell ref="AV1:AV2"/>
    <mergeCell ref="AW3:AW5"/>
    <mergeCell ref="AY3:AY5"/>
    <mergeCell ref="AW6:AW8"/>
    <mergeCell ref="AY6:AY8"/>
    <mergeCell ref="AW9:AW11"/>
    <mergeCell ref="AY9:AY11"/>
    <mergeCell ref="AW12:AW14"/>
    <mergeCell ref="AY12:AY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8E9CA-5AAC-48CE-B71C-6B4518E7692A}">
  <sheetPr>
    <tabColor rgb="FFFFC000"/>
  </sheetPr>
  <dimension ref="A1:JL392"/>
  <sheetViews>
    <sheetView topLeftCell="A192" zoomScale="99" zoomScaleNormal="99" workbookViewId="0">
      <selection activeCell="C214" sqref="C214"/>
    </sheetView>
  </sheetViews>
  <sheetFormatPr defaultRowHeight="13.2" x14ac:dyDescent="0.25"/>
  <cols>
    <col min="1" max="2" width="8.88671875" style="31"/>
    <col min="3" max="3" width="15.5546875" style="31" customWidth="1"/>
    <col min="4" max="5" width="39.6640625" style="31" customWidth="1"/>
    <col min="6" max="6" width="13.88671875" style="32" customWidth="1"/>
    <col min="7" max="7" width="34.6640625" style="32" customWidth="1"/>
    <col min="8" max="9" width="14.21875" style="38" customWidth="1"/>
    <col min="10" max="13" width="8.88671875" style="31" customWidth="1"/>
    <col min="14" max="14" width="10.109375" style="31" customWidth="1"/>
    <col min="15" max="15" width="12.6640625" style="31" customWidth="1"/>
    <col min="16" max="32" width="8.88671875" style="31" customWidth="1"/>
    <col min="33" max="33" width="9.21875" style="31" customWidth="1"/>
    <col min="34" max="36" width="8.88671875" style="31" customWidth="1"/>
    <col min="37" max="37" width="12.109375" style="31" customWidth="1"/>
    <col min="38" max="38" width="13.109375" style="31" customWidth="1"/>
    <col min="39" max="40" width="8.88671875" style="31" customWidth="1"/>
    <col min="41" max="41" width="10.109375" style="31" customWidth="1"/>
    <col min="42" max="53" width="8.88671875" style="31" customWidth="1"/>
    <col min="54" max="54" width="8.88671875" style="35" customWidth="1"/>
    <col min="55" max="56" width="8.88671875" style="31" customWidth="1"/>
    <col min="57" max="57" width="11" style="31" customWidth="1"/>
    <col min="58" max="58" width="9.88671875" style="31" customWidth="1"/>
    <col min="59" max="59" width="9.33203125" style="31" customWidth="1"/>
    <col min="60" max="60" width="8.88671875" style="31" customWidth="1"/>
    <col min="61" max="61" width="8.88671875" style="36" customWidth="1"/>
    <col min="62" max="62" width="23.109375" style="36" customWidth="1"/>
    <col min="63" max="63" width="12" style="31" customWidth="1"/>
    <col min="64" max="64" width="10.6640625" style="31" customWidth="1"/>
    <col min="65" max="67" width="12" style="31" customWidth="1"/>
    <col min="68" max="68" width="10" style="31" customWidth="1"/>
    <col min="69" max="69" width="12" style="31" customWidth="1"/>
    <col min="70" max="71" width="9.77734375" style="31" customWidth="1"/>
    <col min="72" max="72" width="9.88671875" style="31" customWidth="1"/>
    <col min="73" max="73" width="10.21875" style="31" customWidth="1"/>
    <col min="74" max="76" width="8.88671875" style="31" customWidth="1"/>
    <col min="77" max="77" width="10.44140625" style="31" customWidth="1"/>
    <col min="78" max="78" width="9.77734375" style="31" customWidth="1"/>
    <col min="79" max="79" width="8.88671875" style="31" customWidth="1"/>
    <col min="80" max="80" width="10.6640625" style="31" customWidth="1"/>
    <col min="81" max="86" width="8.88671875" style="31" customWidth="1"/>
    <col min="87" max="87" width="8.88671875" style="37" customWidth="1"/>
    <col min="88" max="160" width="8.88671875" style="31" customWidth="1"/>
    <col min="161" max="16384" width="8.88671875" style="31"/>
  </cols>
  <sheetData>
    <row r="1" spans="4:160" x14ac:dyDescent="0.25">
      <c r="D1" s="31" t="s">
        <v>263</v>
      </c>
      <c r="F1" s="32" t="s">
        <v>264</v>
      </c>
      <c r="G1" s="33" t="s">
        <v>265</v>
      </c>
      <c r="H1" s="34"/>
      <c r="I1" s="34"/>
      <c r="M1" s="31" t="s">
        <v>266</v>
      </c>
      <c r="O1" s="31" t="s">
        <v>267</v>
      </c>
      <c r="Q1" s="31" t="s">
        <v>268</v>
      </c>
      <c r="S1" s="31" t="s">
        <v>269</v>
      </c>
      <c r="U1" s="31" t="s">
        <v>270</v>
      </c>
      <c r="W1" s="31" t="s">
        <v>271</v>
      </c>
      <c r="Y1" s="31" t="s">
        <v>272</v>
      </c>
      <c r="AA1" s="31" t="s">
        <v>273</v>
      </c>
      <c r="AC1" s="31" t="s">
        <v>274</v>
      </c>
      <c r="AE1" s="31" t="s">
        <v>275</v>
      </c>
    </row>
    <row r="2" spans="4:160" ht="39.6" x14ac:dyDescent="0.25">
      <c r="D2" s="31" t="s">
        <v>276</v>
      </c>
      <c r="F2" s="32" t="s">
        <v>277</v>
      </c>
      <c r="G2" s="32" t="s">
        <v>277</v>
      </c>
      <c r="M2" s="31" t="s">
        <v>278</v>
      </c>
      <c r="O2" s="31" t="s">
        <v>278</v>
      </c>
      <c r="Q2" s="31" t="s">
        <v>278</v>
      </c>
      <c r="S2" s="31" t="s">
        <v>278</v>
      </c>
      <c r="U2" s="31" t="s">
        <v>278</v>
      </c>
      <c r="W2" s="31" t="s">
        <v>278</v>
      </c>
      <c r="Y2" s="31" t="s">
        <v>278</v>
      </c>
      <c r="AA2" s="31" t="s">
        <v>278</v>
      </c>
      <c r="AC2" s="31" t="s">
        <v>278</v>
      </c>
      <c r="AE2" s="31" t="s">
        <v>278</v>
      </c>
      <c r="AG2" s="38"/>
      <c r="AH2" s="31" t="s">
        <v>279</v>
      </c>
      <c r="AI2" s="39" t="s">
        <v>280</v>
      </c>
      <c r="AJ2" s="40" t="s">
        <v>281</v>
      </c>
      <c r="AK2" s="40" t="s">
        <v>282</v>
      </c>
      <c r="AL2" s="40" t="s">
        <v>283</v>
      </c>
      <c r="AM2" s="40" t="s">
        <v>284</v>
      </c>
    </row>
    <row r="3" spans="4:160" x14ac:dyDescent="0.25">
      <c r="D3" s="41" t="s">
        <v>285</v>
      </c>
      <c r="E3" s="41"/>
      <c r="G3" s="42" t="s">
        <v>286</v>
      </c>
      <c r="H3" s="43"/>
      <c r="I3" s="43"/>
      <c r="M3" s="31" t="s">
        <v>287</v>
      </c>
      <c r="O3" s="31" t="s">
        <v>288</v>
      </c>
      <c r="Q3" s="31" t="s">
        <v>289</v>
      </c>
      <c r="S3" s="31" t="s">
        <v>290</v>
      </c>
      <c r="U3" s="31" t="s">
        <v>291</v>
      </c>
      <c r="W3" s="31" t="s">
        <v>287</v>
      </c>
      <c r="Y3" s="31" t="s">
        <v>288</v>
      </c>
      <c r="AA3" s="31" t="s">
        <v>289</v>
      </c>
      <c r="AC3" s="31" t="s">
        <v>290</v>
      </c>
      <c r="AE3" s="31" t="s">
        <v>291</v>
      </c>
      <c r="AG3" s="38"/>
    </row>
    <row r="4" spans="4:160" x14ac:dyDescent="0.25">
      <c r="G4" s="44" t="s">
        <v>292</v>
      </c>
      <c r="H4" s="45"/>
      <c r="I4" s="45"/>
      <c r="M4" s="31" t="s">
        <v>286</v>
      </c>
      <c r="O4" s="31" t="s">
        <v>286</v>
      </c>
      <c r="Q4" s="31" t="s">
        <v>286</v>
      </c>
      <c r="S4" s="31" t="s">
        <v>286</v>
      </c>
      <c r="U4" s="31" t="s">
        <v>286</v>
      </c>
      <c r="W4" s="31" t="s">
        <v>286</v>
      </c>
      <c r="Y4" s="31" t="s">
        <v>286</v>
      </c>
      <c r="AA4" s="31" t="s">
        <v>286</v>
      </c>
      <c r="AC4" s="31" t="s">
        <v>286</v>
      </c>
      <c r="AE4" s="31" t="s">
        <v>286</v>
      </c>
      <c r="AG4" s="38"/>
      <c r="AH4" s="31">
        <v>1</v>
      </c>
      <c r="AI4" s="46">
        <v>10</v>
      </c>
      <c r="AJ4" s="46">
        <v>50</v>
      </c>
      <c r="AK4" s="38">
        <v>5.4500000000000002E-4</v>
      </c>
      <c r="AL4" s="46">
        <v>40</v>
      </c>
    </row>
    <row r="5" spans="4:160" x14ac:dyDescent="0.25">
      <c r="W5" s="38"/>
      <c r="AG5" s="38"/>
      <c r="AH5" s="31">
        <v>2</v>
      </c>
      <c r="AI5" s="46">
        <v>20</v>
      </c>
      <c r="AJ5" s="46">
        <v>50</v>
      </c>
      <c r="AK5" s="38">
        <v>5.4500000000000002E-4</v>
      </c>
      <c r="AL5" s="46">
        <v>30</v>
      </c>
    </row>
    <row r="6" spans="4:160" x14ac:dyDescent="0.25">
      <c r="D6" s="31" t="s">
        <v>293</v>
      </c>
      <c r="F6" s="32">
        <v>391</v>
      </c>
      <c r="G6" s="32">
        <f t="shared" ref="G6:G42" si="0">(F6/10)</f>
        <v>39.1</v>
      </c>
      <c r="M6" s="31">
        <f>(G6/(100/10))</f>
        <v>3.91</v>
      </c>
      <c r="N6" s="31">
        <f t="shared" ref="N6:N42" si="1">M6</f>
        <v>3.91</v>
      </c>
      <c r="O6" s="31">
        <f t="shared" ref="O6:O42" si="2">(G6/(100/20))</f>
        <v>7.82</v>
      </c>
      <c r="P6" s="31">
        <f t="shared" ref="P6:P42" si="3">O6</f>
        <v>7.82</v>
      </c>
      <c r="Q6" s="31">
        <f t="shared" ref="Q6:Q42" si="4">(G6/(100/30))</f>
        <v>11.73</v>
      </c>
      <c r="R6" s="31">
        <f t="shared" ref="R6:R42" si="5">Q6</f>
        <v>11.73</v>
      </c>
      <c r="S6" s="31">
        <f t="shared" ref="S6:S42" si="6">(G6/(100/40))</f>
        <v>15.64</v>
      </c>
      <c r="T6" s="31">
        <f t="shared" ref="T6:T42" si="7">S6</f>
        <v>15.64</v>
      </c>
      <c r="U6" s="31">
        <f t="shared" ref="U6:U42" si="8">(G6/(100/50))</f>
        <v>19.55</v>
      </c>
      <c r="V6" s="31">
        <f t="shared" ref="V6:V42" si="9">U6</f>
        <v>19.55</v>
      </c>
      <c r="W6" s="38">
        <v>39.1</v>
      </c>
      <c r="X6" s="38">
        <f t="shared" ref="X6:X42" si="10">W6</f>
        <v>39.1</v>
      </c>
      <c r="Y6" s="38">
        <v>78.2</v>
      </c>
      <c r="Z6" s="38">
        <f>Y6</f>
        <v>78.2</v>
      </c>
      <c r="AA6" s="38">
        <v>117.3</v>
      </c>
      <c r="AB6" s="38">
        <f>AA6</f>
        <v>117.3</v>
      </c>
      <c r="AC6" s="38">
        <v>156.4</v>
      </c>
      <c r="AD6" s="38">
        <f t="shared" ref="AD6:AD11" si="11">AC6</f>
        <v>156.4</v>
      </c>
      <c r="AE6" s="38">
        <v>195.5</v>
      </c>
      <c r="AF6" s="38">
        <f t="shared" ref="AF6:AF11" si="12">AE6</f>
        <v>195.5</v>
      </c>
      <c r="AG6" s="38"/>
      <c r="AH6" s="31">
        <v>3</v>
      </c>
      <c r="AI6" s="46">
        <v>30</v>
      </c>
      <c r="AJ6" s="46">
        <v>50</v>
      </c>
      <c r="AK6" s="38">
        <v>5.4500000000000002E-4</v>
      </c>
      <c r="AL6" s="46">
        <v>20</v>
      </c>
      <c r="EI6" s="31">
        <f>EK6/2</f>
        <v>2.0049999999999999</v>
      </c>
      <c r="EJ6" s="31">
        <f>EL6/2</f>
        <v>2.0049999999999999</v>
      </c>
      <c r="EK6" s="47">
        <v>4.01</v>
      </c>
      <c r="EL6" s="47">
        <v>4.01</v>
      </c>
      <c r="EM6" s="47">
        <v>8.02</v>
      </c>
      <c r="EN6" s="47">
        <v>8.02</v>
      </c>
      <c r="EO6" s="47">
        <v>12.03</v>
      </c>
      <c r="EP6" s="47">
        <v>12.03</v>
      </c>
      <c r="EQ6" s="47">
        <v>16.04</v>
      </c>
      <c r="ER6" s="47">
        <v>16.04</v>
      </c>
      <c r="ES6" s="47">
        <v>20.05</v>
      </c>
      <c r="ET6" s="47">
        <v>20.05</v>
      </c>
      <c r="EU6" s="48">
        <v>39.1</v>
      </c>
      <c r="EV6" s="48">
        <v>39.1</v>
      </c>
      <c r="EW6" s="48">
        <v>78.2</v>
      </c>
      <c r="EX6" s="48">
        <v>78.2</v>
      </c>
      <c r="EY6" s="48">
        <v>117.3</v>
      </c>
      <c r="EZ6" s="48">
        <v>117.3</v>
      </c>
      <c r="FA6" s="48">
        <v>156.4</v>
      </c>
      <c r="FB6" s="48">
        <v>156.4</v>
      </c>
      <c r="FC6" s="48">
        <v>195.5</v>
      </c>
      <c r="FD6" s="48">
        <v>195.5</v>
      </c>
    </row>
    <row r="7" spans="4:160" x14ac:dyDescent="0.25">
      <c r="D7" s="31" t="s">
        <v>294</v>
      </c>
      <c r="F7" s="32">
        <v>393</v>
      </c>
      <c r="G7" s="32">
        <f t="shared" si="0"/>
        <v>39.299999999999997</v>
      </c>
      <c r="M7" s="31">
        <f t="shared" ref="M7:M42" si="13">(G7/(100/10))</f>
        <v>3.9299999999999997</v>
      </c>
      <c r="N7" s="31">
        <f t="shared" si="1"/>
        <v>3.9299999999999997</v>
      </c>
      <c r="O7" s="31">
        <f t="shared" si="2"/>
        <v>7.8599999999999994</v>
      </c>
      <c r="P7" s="31">
        <f t="shared" si="3"/>
        <v>7.8599999999999994</v>
      </c>
      <c r="Q7" s="31">
        <f t="shared" si="4"/>
        <v>11.79</v>
      </c>
      <c r="R7" s="31">
        <f t="shared" si="5"/>
        <v>11.79</v>
      </c>
      <c r="S7" s="31">
        <f t="shared" si="6"/>
        <v>15.719999999999999</v>
      </c>
      <c r="T7" s="31">
        <f t="shared" si="7"/>
        <v>15.719999999999999</v>
      </c>
      <c r="U7" s="31">
        <f t="shared" si="8"/>
        <v>19.649999999999999</v>
      </c>
      <c r="V7" s="31">
        <f t="shared" si="9"/>
        <v>19.649999999999999</v>
      </c>
      <c r="W7" s="38">
        <v>39.299999999999997</v>
      </c>
      <c r="X7" s="38">
        <f t="shared" si="10"/>
        <v>39.299999999999997</v>
      </c>
      <c r="Y7" s="38">
        <v>78.599999999999994</v>
      </c>
      <c r="Z7" s="38">
        <f t="shared" ref="Z7:Z11" si="14">Y7</f>
        <v>78.599999999999994</v>
      </c>
      <c r="AA7" s="38">
        <v>117.89999999999999</v>
      </c>
      <c r="AB7" s="38">
        <f t="shared" ref="AB7:AB11" si="15">AA7</f>
        <v>117.89999999999999</v>
      </c>
      <c r="AC7" s="38">
        <v>157.19999999999999</v>
      </c>
      <c r="AD7" s="38">
        <f t="shared" si="11"/>
        <v>157.19999999999999</v>
      </c>
      <c r="AE7" s="38">
        <v>196.5</v>
      </c>
      <c r="AF7" s="38">
        <f t="shared" si="12"/>
        <v>196.5</v>
      </c>
      <c r="AG7" s="38"/>
      <c r="AH7" s="31">
        <v>4</v>
      </c>
      <c r="AI7" s="46">
        <v>40</v>
      </c>
      <c r="AJ7" s="46">
        <v>50</v>
      </c>
      <c r="AK7" s="38">
        <v>5.4500000000000002E-4</v>
      </c>
      <c r="AL7" s="46">
        <v>10</v>
      </c>
      <c r="EI7" s="31">
        <f t="shared" ref="EI7:EJ42" si="16">EK7/2</f>
        <v>2.0049999999999999</v>
      </c>
      <c r="EJ7" s="31">
        <f t="shared" si="16"/>
        <v>2.0049999999999999</v>
      </c>
      <c r="EK7" s="47">
        <v>4.01</v>
      </c>
      <c r="EL7" s="47">
        <v>4.01</v>
      </c>
      <c r="EM7" s="47">
        <v>8.02</v>
      </c>
      <c r="EN7" s="47">
        <v>8.02</v>
      </c>
      <c r="EO7" s="47">
        <v>12.03</v>
      </c>
      <c r="EP7" s="47">
        <v>12.03</v>
      </c>
      <c r="EQ7" s="47">
        <v>16.04</v>
      </c>
      <c r="ER7" s="47">
        <v>16.04</v>
      </c>
      <c r="ES7" s="47">
        <v>20.05</v>
      </c>
      <c r="ET7" s="47">
        <v>20.05</v>
      </c>
      <c r="EU7" s="48">
        <v>39.299999999999997</v>
      </c>
      <c r="EV7" s="48">
        <v>39.299999999999997</v>
      </c>
      <c r="EW7" s="48">
        <v>78.599999999999994</v>
      </c>
      <c r="EX7" s="48">
        <v>78.599999999999994</v>
      </c>
      <c r="EY7" s="48">
        <v>117.89999999999999</v>
      </c>
      <c r="EZ7" s="48">
        <v>117.89999999999999</v>
      </c>
      <c r="FA7" s="48">
        <v>157.19999999999999</v>
      </c>
      <c r="FB7" s="48">
        <v>157.19999999999999</v>
      </c>
      <c r="FC7" s="48">
        <v>196.5</v>
      </c>
      <c r="FD7" s="48">
        <v>196.5</v>
      </c>
    </row>
    <row r="8" spans="4:160" x14ac:dyDescent="0.25">
      <c r="D8" s="31" t="s">
        <v>295</v>
      </c>
      <c r="F8" s="32">
        <v>393</v>
      </c>
      <c r="G8" s="32">
        <f t="shared" si="0"/>
        <v>39.299999999999997</v>
      </c>
      <c r="M8" s="31">
        <f t="shared" si="13"/>
        <v>3.9299999999999997</v>
      </c>
      <c r="N8" s="31">
        <f t="shared" si="1"/>
        <v>3.9299999999999997</v>
      </c>
      <c r="O8" s="31">
        <f t="shared" si="2"/>
        <v>7.8599999999999994</v>
      </c>
      <c r="P8" s="31">
        <f t="shared" si="3"/>
        <v>7.8599999999999994</v>
      </c>
      <c r="Q8" s="31">
        <f t="shared" si="4"/>
        <v>11.79</v>
      </c>
      <c r="R8" s="31">
        <f t="shared" si="5"/>
        <v>11.79</v>
      </c>
      <c r="S8" s="31">
        <f t="shared" si="6"/>
        <v>15.719999999999999</v>
      </c>
      <c r="T8" s="31">
        <f t="shared" si="7"/>
        <v>15.719999999999999</v>
      </c>
      <c r="U8" s="31">
        <f t="shared" si="8"/>
        <v>19.649999999999999</v>
      </c>
      <c r="V8" s="31">
        <f t="shared" si="9"/>
        <v>19.649999999999999</v>
      </c>
      <c r="W8" s="38">
        <v>39.299999999999997</v>
      </c>
      <c r="X8" s="38">
        <f t="shared" si="10"/>
        <v>39.299999999999997</v>
      </c>
      <c r="Y8" s="38">
        <v>78.599999999999994</v>
      </c>
      <c r="Z8" s="38">
        <f t="shared" si="14"/>
        <v>78.599999999999994</v>
      </c>
      <c r="AA8" s="38">
        <v>117.89999999999999</v>
      </c>
      <c r="AB8" s="38">
        <f t="shared" si="15"/>
        <v>117.89999999999999</v>
      </c>
      <c r="AC8" s="38">
        <v>157.19999999999999</v>
      </c>
      <c r="AD8" s="38">
        <f t="shared" si="11"/>
        <v>157.19999999999999</v>
      </c>
      <c r="AE8" s="38">
        <v>196.5</v>
      </c>
      <c r="AF8" s="38">
        <f t="shared" si="12"/>
        <v>196.5</v>
      </c>
      <c r="AG8" s="38"/>
      <c r="AH8" s="31">
        <v>5</v>
      </c>
      <c r="AI8" s="46">
        <v>50</v>
      </c>
      <c r="AJ8" s="46">
        <v>50</v>
      </c>
      <c r="AK8" s="38">
        <v>5.4500000000000002E-4</v>
      </c>
      <c r="AL8" s="46">
        <v>0</v>
      </c>
      <c r="EI8" s="31">
        <f t="shared" si="16"/>
        <v>2.0049999999999999</v>
      </c>
      <c r="EJ8" s="31">
        <f t="shared" si="16"/>
        <v>2.0049999999999999</v>
      </c>
      <c r="EK8" s="47">
        <v>4.01</v>
      </c>
      <c r="EL8" s="47">
        <v>4.01</v>
      </c>
      <c r="EM8" s="47">
        <v>8.02</v>
      </c>
      <c r="EN8" s="47">
        <v>8.02</v>
      </c>
      <c r="EO8" s="47">
        <v>12.03</v>
      </c>
      <c r="EP8" s="47">
        <v>12.03</v>
      </c>
      <c r="EQ8" s="47">
        <v>16.04</v>
      </c>
      <c r="ER8" s="47">
        <v>16.04</v>
      </c>
      <c r="ES8" s="47">
        <v>20.05</v>
      </c>
      <c r="ET8" s="47">
        <v>20.05</v>
      </c>
      <c r="EU8" s="48">
        <v>39.299999999999997</v>
      </c>
      <c r="EV8" s="48">
        <v>39.299999999999997</v>
      </c>
      <c r="EW8" s="48">
        <v>78.599999999999994</v>
      </c>
      <c r="EX8" s="48">
        <v>78.599999999999994</v>
      </c>
      <c r="EY8" s="48">
        <v>117.89999999999999</v>
      </c>
      <c r="EZ8" s="48">
        <v>117.89999999999999</v>
      </c>
      <c r="FA8" s="48">
        <v>157.19999999999999</v>
      </c>
      <c r="FB8" s="48">
        <v>157.19999999999999</v>
      </c>
      <c r="FC8" s="48">
        <v>196.5</v>
      </c>
      <c r="FD8" s="48">
        <v>196.5</v>
      </c>
    </row>
    <row r="9" spans="4:160" x14ac:dyDescent="0.25">
      <c r="D9" s="31" t="s">
        <v>296</v>
      </c>
      <c r="F9" s="32">
        <v>398</v>
      </c>
      <c r="G9" s="32">
        <f t="shared" si="0"/>
        <v>39.799999999999997</v>
      </c>
      <c r="M9" s="31">
        <f t="shared" si="13"/>
        <v>3.9799999999999995</v>
      </c>
      <c r="N9" s="31">
        <f t="shared" si="1"/>
        <v>3.9799999999999995</v>
      </c>
      <c r="O9" s="31">
        <f t="shared" si="2"/>
        <v>7.9599999999999991</v>
      </c>
      <c r="P9" s="31">
        <f t="shared" si="3"/>
        <v>7.9599999999999991</v>
      </c>
      <c r="Q9" s="31">
        <f t="shared" si="4"/>
        <v>11.94</v>
      </c>
      <c r="R9" s="31">
        <f t="shared" si="5"/>
        <v>11.94</v>
      </c>
      <c r="S9" s="31">
        <f t="shared" si="6"/>
        <v>15.919999999999998</v>
      </c>
      <c r="T9" s="31">
        <f t="shared" si="7"/>
        <v>15.919999999999998</v>
      </c>
      <c r="U9" s="31">
        <f t="shared" si="8"/>
        <v>19.899999999999999</v>
      </c>
      <c r="V9" s="31">
        <f t="shared" si="9"/>
        <v>19.899999999999999</v>
      </c>
      <c r="W9" s="38">
        <v>39.799999999999997</v>
      </c>
      <c r="X9" s="38">
        <f t="shared" si="10"/>
        <v>39.799999999999997</v>
      </c>
      <c r="Y9" s="38">
        <v>79.599999999999994</v>
      </c>
      <c r="Z9" s="38">
        <f t="shared" si="14"/>
        <v>79.599999999999994</v>
      </c>
      <c r="AA9" s="38">
        <v>119.39999999999999</v>
      </c>
      <c r="AB9" s="38">
        <f t="shared" si="15"/>
        <v>119.39999999999999</v>
      </c>
      <c r="AC9" s="38">
        <v>159.19999999999999</v>
      </c>
      <c r="AD9" s="38">
        <f t="shared" si="11"/>
        <v>159.19999999999999</v>
      </c>
      <c r="AE9" s="38">
        <v>199</v>
      </c>
      <c r="AF9" s="38">
        <f t="shared" si="12"/>
        <v>199</v>
      </c>
      <c r="AG9" s="38"/>
      <c r="AJ9" s="31" t="s">
        <v>286</v>
      </c>
      <c r="AK9" s="38">
        <f>(AK4*10000)</f>
        <v>5.45</v>
      </c>
      <c r="EI9" s="31">
        <f t="shared" si="16"/>
        <v>2.0049999999999999</v>
      </c>
      <c r="EJ9" s="31">
        <f t="shared" si="16"/>
        <v>2.0049999999999999</v>
      </c>
      <c r="EK9" s="47">
        <v>4.01</v>
      </c>
      <c r="EL9" s="47">
        <v>4.01</v>
      </c>
      <c r="EM9" s="47">
        <v>8.02</v>
      </c>
      <c r="EN9" s="47">
        <v>8.02</v>
      </c>
      <c r="EO9" s="47">
        <v>12.03</v>
      </c>
      <c r="EP9" s="47">
        <v>12.03</v>
      </c>
      <c r="EQ9" s="47">
        <v>16.04</v>
      </c>
      <c r="ER9" s="47">
        <v>16.04</v>
      </c>
      <c r="ES9" s="47">
        <v>20.05</v>
      </c>
      <c r="ET9" s="47">
        <v>20.05</v>
      </c>
      <c r="EU9" s="48">
        <v>39.799999999999997</v>
      </c>
      <c r="EV9" s="48">
        <v>39.799999999999997</v>
      </c>
      <c r="EW9" s="48">
        <v>79.599999999999994</v>
      </c>
      <c r="EX9" s="48">
        <v>79.599999999999994</v>
      </c>
      <c r="EY9" s="48">
        <v>119.39999999999999</v>
      </c>
      <c r="EZ9" s="48">
        <v>119.39999999999999</v>
      </c>
      <c r="FA9" s="48">
        <v>159.19999999999999</v>
      </c>
      <c r="FB9" s="48">
        <v>159.19999999999999</v>
      </c>
      <c r="FC9" s="48">
        <v>199</v>
      </c>
      <c r="FD9" s="48">
        <v>199</v>
      </c>
    </row>
    <row r="10" spans="4:160" x14ac:dyDescent="0.25">
      <c r="D10" s="31" t="s">
        <v>297</v>
      </c>
      <c r="F10" s="32">
        <v>197</v>
      </c>
      <c r="G10" s="32">
        <f t="shared" si="0"/>
        <v>19.7</v>
      </c>
      <c r="M10" s="31">
        <f t="shared" si="13"/>
        <v>1.97</v>
      </c>
      <c r="N10" s="31">
        <f t="shared" si="1"/>
        <v>1.97</v>
      </c>
      <c r="O10" s="31">
        <f t="shared" si="2"/>
        <v>3.94</v>
      </c>
      <c r="P10" s="31">
        <f t="shared" si="3"/>
        <v>3.94</v>
      </c>
      <c r="Q10" s="31">
        <f t="shared" si="4"/>
        <v>5.9099999999999993</v>
      </c>
      <c r="R10" s="31">
        <f t="shared" si="5"/>
        <v>5.9099999999999993</v>
      </c>
      <c r="S10" s="31">
        <f t="shared" si="6"/>
        <v>7.88</v>
      </c>
      <c r="T10" s="31">
        <f t="shared" si="7"/>
        <v>7.88</v>
      </c>
      <c r="U10" s="31">
        <f t="shared" si="8"/>
        <v>9.85</v>
      </c>
      <c r="V10" s="31">
        <f t="shared" si="9"/>
        <v>9.85</v>
      </c>
      <c r="W10" s="38">
        <v>19.7</v>
      </c>
      <c r="X10" s="38">
        <f t="shared" si="10"/>
        <v>19.7</v>
      </c>
      <c r="Y10" s="38">
        <v>39.4</v>
      </c>
      <c r="Z10" s="38">
        <f t="shared" si="14"/>
        <v>39.4</v>
      </c>
      <c r="AA10" s="38">
        <v>59.099999999999994</v>
      </c>
      <c r="AB10" s="38">
        <f t="shared" si="15"/>
        <v>59.099999999999994</v>
      </c>
      <c r="AC10" s="38">
        <v>78.8</v>
      </c>
      <c r="AD10" s="38">
        <f t="shared" si="11"/>
        <v>78.8</v>
      </c>
      <c r="AE10" s="38">
        <v>98.5</v>
      </c>
      <c r="AF10" s="38">
        <f t="shared" si="12"/>
        <v>98.5</v>
      </c>
      <c r="AG10" s="38"/>
      <c r="AH10" s="38"/>
      <c r="EI10" s="31">
        <f t="shared" si="16"/>
        <v>1</v>
      </c>
      <c r="EJ10" s="31">
        <f t="shared" si="16"/>
        <v>1</v>
      </c>
      <c r="EK10" s="47">
        <v>2</v>
      </c>
      <c r="EL10" s="47">
        <v>2</v>
      </c>
      <c r="EM10" s="47">
        <v>4</v>
      </c>
      <c r="EN10" s="47">
        <v>4</v>
      </c>
      <c r="EO10" s="47">
        <v>6</v>
      </c>
      <c r="EP10" s="47">
        <v>6</v>
      </c>
      <c r="EQ10" s="47">
        <v>8</v>
      </c>
      <c r="ER10" s="47">
        <v>8</v>
      </c>
      <c r="ES10" s="47">
        <v>10</v>
      </c>
      <c r="ET10" s="47">
        <v>10</v>
      </c>
      <c r="EU10" s="48">
        <v>19.7</v>
      </c>
      <c r="EV10" s="48">
        <v>19.7</v>
      </c>
      <c r="EW10" s="48">
        <v>39.4</v>
      </c>
      <c r="EX10" s="48">
        <v>39.4</v>
      </c>
      <c r="EY10" s="48">
        <v>59.099999999999994</v>
      </c>
      <c r="EZ10" s="48">
        <v>59.099999999999994</v>
      </c>
      <c r="FA10" s="48">
        <v>78.8</v>
      </c>
      <c r="FB10" s="48">
        <v>78.8</v>
      </c>
      <c r="FC10" s="48">
        <v>98.5</v>
      </c>
      <c r="FD10" s="48">
        <v>98.5</v>
      </c>
    </row>
    <row r="11" spans="4:160" x14ac:dyDescent="0.25">
      <c r="D11" s="31" t="s">
        <v>298</v>
      </c>
      <c r="F11" s="32">
        <v>395</v>
      </c>
      <c r="G11" s="32">
        <f t="shared" si="0"/>
        <v>39.5</v>
      </c>
      <c r="M11" s="31">
        <f t="shared" si="13"/>
        <v>3.95</v>
      </c>
      <c r="N11" s="31">
        <f t="shared" si="1"/>
        <v>3.95</v>
      </c>
      <c r="O11" s="31">
        <f t="shared" si="2"/>
        <v>7.9</v>
      </c>
      <c r="P11" s="31">
        <f t="shared" si="3"/>
        <v>7.9</v>
      </c>
      <c r="Q11" s="31">
        <f t="shared" si="4"/>
        <v>11.85</v>
      </c>
      <c r="R11" s="31">
        <f t="shared" si="5"/>
        <v>11.85</v>
      </c>
      <c r="S11" s="31">
        <f t="shared" si="6"/>
        <v>15.8</v>
      </c>
      <c r="T11" s="31">
        <f t="shared" si="7"/>
        <v>15.8</v>
      </c>
      <c r="U11" s="31">
        <f t="shared" si="8"/>
        <v>19.75</v>
      </c>
      <c r="V11" s="31">
        <f t="shared" si="9"/>
        <v>19.75</v>
      </c>
      <c r="W11" s="38">
        <v>39.5</v>
      </c>
      <c r="X11" s="38">
        <f t="shared" si="10"/>
        <v>39.5</v>
      </c>
      <c r="Y11" s="38">
        <v>79</v>
      </c>
      <c r="Z11" s="38">
        <f t="shared" si="14"/>
        <v>79</v>
      </c>
      <c r="AA11" s="38">
        <v>118.5</v>
      </c>
      <c r="AB11" s="38">
        <f t="shared" si="15"/>
        <v>118.5</v>
      </c>
      <c r="AC11" s="38">
        <v>158</v>
      </c>
      <c r="AD11" s="38">
        <f t="shared" si="11"/>
        <v>158</v>
      </c>
      <c r="AE11" s="38">
        <v>197.5</v>
      </c>
      <c r="AF11" s="38">
        <f t="shared" si="12"/>
        <v>197.5</v>
      </c>
      <c r="AG11" s="38"/>
      <c r="AH11" s="38"/>
      <c r="EI11" s="31">
        <f t="shared" si="16"/>
        <v>2.0049999999999999</v>
      </c>
      <c r="EJ11" s="31">
        <f t="shared" si="16"/>
        <v>2.0049999999999999</v>
      </c>
      <c r="EK11" s="47">
        <v>4.01</v>
      </c>
      <c r="EL11" s="47">
        <v>4.01</v>
      </c>
      <c r="EM11" s="47">
        <v>8.02</v>
      </c>
      <c r="EN11" s="47">
        <v>8.02</v>
      </c>
      <c r="EO11" s="47">
        <v>12.03</v>
      </c>
      <c r="EP11" s="47">
        <v>12.03</v>
      </c>
      <c r="EQ11" s="47">
        <v>16.04</v>
      </c>
      <c r="ER11" s="47">
        <v>16.04</v>
      </c>
      <c r="ES11" s="47">
        <v>20.05</v>
      </c>
      <c r="ET11" s="47">
        <v>20.05</v>
      </c>
      <c r="EU11" s="48">
        <v>39.5</v>
      </c>
      <c r="EV11" s="48">
        <v>39.5</v>
      </c>
      <c r="EW11" s="48">
        <v>79</v>
      </c>
      <c r="EX11" s="48">
        <v>79</v>
      </c>
      <c r="EY11" s="48">
        <v>118.5</v>
      </c>
      <c r="EZ11" s="48">
        <v>118.5</v>
      </c>
      <c r="FA11" s="48">
        <v>158</v>
      </c>
      <c r="FB11" s="48">
        <v>158</v>
      </c>
      <c r="FC11" s="48">
        <v>197.5</v>
      </c>
      <c r="FD11" s="48">
        <v>197.5</v>
      </c>
    </row>
    <row r="12" spans="4:160" x14ac:dyDescent="0.25">
      <c r="D12" s="31" t="s">
        <v>299</v>
      </c>
      <c r="F12" s="32">
        <v>196</v>
      </c>
      <c r="G12" s="32">
        <f t="shared" si="0"/>
        <v>19.600000000000001</v>
      </c>
      <c r="M12" s="31">
        <f t="shared" si="13"/>
        <v>1.9600000000000002</v>
      </c>
      <c r="N12" s="31">
        <f t="shared" si="1"/>
        <v>1.9600000000000002</v>
      </c>
      <c r="O12" s="31">
        <f t="shared" si="2"/>
        <v>3.9200000000000004</v>
      </c>
      <c r="P12" s="31">
        <f t="shared" si="3"/>
        <v>3.9200000000000004</v>
      </c>
      <c r="Q12" s="31">
        <f t="shared" si="4"/>
        <v>5.88</v>
      </c>
      <c r="R12" s="31">
        <f t="shared" si="5"/>
        <v>5.88</v>
      </c>
      <c r="S12" s="31">
        <f t="shared" si="6"/>
        <v>7.8400000000000007</v>
      </c>
      <c r="T12" s="31">
        <f t="shared" si="7"/>
        <v>7.8400000000000007</v>
      </c>
      <c r="U12" s="31">
        <f t="shared" si="8"/>
        <v>9.8000000000000007</v>
      </c>
      <c r="V12" s="31">
        <f t="shared" si="9"/>
        <v>9.8000000000000007</v>
      </c>
      <c r="W12" s="38">
        <f t="shared" ref="W12:W42" si="17">F12*10/100</f>
        <v>19.600000000000001</v>
      </c>
      <c r="X12" s="38">
        <f t="shared" si="10"/>
        <v>19.600000000000001</v>
      </c>
      <c r="Y12" s="38">
        <f t="shared" ref="Y12:Y42" si="18">F12*20/100</f>
        <v>39.200000000000003</v>
      </c>
      <c r="Z12" s="38">
        <f>Y12</f>
        <v>39.200000000000003</v>
      </c>
      <c r="AA12" s="38">
        <f t="shared" ref="AA12:AA42" si="19">F12*30/100</f>
        <v>58.8</v>
      </c>
      <c r="AB12" s="38">
        <f>AA12</f>
        <v>58.8</v>
      </c>
      <c r="AC12" s="38">
        <f t="shared" ref="AC12:AC42" si="20">F12*40/100</f>
        <v>78.400000000000006</v>
      </c>
      <c r="AD12" s="38">
        <f>AC12</f>
        <v>78.400000000000006</v>
      </c>
      <c r="AE12" s="38">
        <f t="shared" ref="AE12:AE42" si="21">F12*50/100</f>
        <v>98</v>
      </c>
      <c r="AF12" s="38">
        <f>AE12</f>
        <v>98</v>
      </c>
      <c r="AG12" s="38"/>
      <c r="AH12" s="31" t="s">
        <v>300</v>
      </c>
      <c r="EI12" s="31">
        <f t="shared" si="16"/>
        <v>1</v>
      </c>
      <c r="EJ12" s="31">
        <f t="shared" si="16"/>
        <v>1</v>
      </c>
      <c r="EK12" s="47">
        <v>2</v>
      </c>
      <c r="EL12" s="47">
        <v>2</v>
      </c>
      <c r="EM12" s="47">
        <v>4</v>
      </c>
      <c r="EN12" s="47">
        <v>4</v>
      </c>
      <c r="EO12" s="47">
        <v>6</v>
      </c>
      <c r="EP12" s="47">
        <v>6</v>
      </c>
      <c r="EQ12" s="47">
        <v>8</v>
      </c>
      <c r="ER12" s="47">
        <v>8</v>
      </c>
      <c r="ES12" s="47">
        <v>10</v>
      </c>
      <c r="ET12" s="47">
        <v>10</v>
      </c>
      <c r="EU12" s="48">
        <v>20</v>
      </c>
      <c r="EV12" s="48">
        <v>20</v>
      </c>
      <c r="EW12" s="48">
        <v>40</v>
      </c>
      <c r="EX12" s="48">
        <v>40</v>
      </c>
      <c r="EY12" s="48">
        <v>60</v>
      </c>
      <c r="EZ12" s="48">
        <v>60</v>
      </c>
      <c r="FA12" s="48">
        <v>80</v>
      </c>
      <c r="FB12" s="48">
        <v>80</v>
      </c>
      <c r="FC12" s="48">
        <v>100</v>
      </c>
      <c r="FD12" s="48">
        <v>100</v>
      </c>
    </row>
    <row r="13" spans="4:160" x14ac:dyDescent="0.25">
      <c r="D13" s="31" t="s">
        <v>301</v>
      </c>
      <c r="F13" s="32">
        <v>395</v>
      </c>
      <c r="G13" s="32">
        <f t="shared" si="0"/>
        <v>39.5</v>
      </c>
      <c r="M13" s="31">
        <f t="shared" si="13"/>
        <v>3.95</v>
      </c>
      <c r="N13" s="31">
        <f t="shared" si="1"/>
        <v>3.95</v>
      </c>
      <c r="O13" s="31">
        <f t="shared" si="2"/>
        <v>7.9</v>
      </c>
      <c r="P13" s="31">
        <f t="shared" si="3"/>
        <v>7.9</v>
      </c>
      <c r="Q13" s="31">
        <f t="shared" si="4"/>
        <v>11.85</v>
      </c>
      <c r="R13" s="31">
        <f t="shared" si="5"/>
        <v>11.85</v>
      </c>
      <c r="S13" s="31">
        <f t="shared" si="6"/>
        <v>15.8</v>
      </c>
      <c r="T13" s="31">
        <f t="shared" si="7"/>
        <v>15.8</v>
      </c>
      <c r="U13" s="31">
        <f t="shared" si="8"/>
        <v>19.75</v>
      </c>
      <c r="V13" s="31">
        <f t="shared" si="9"/>
        <v>19.75</v>
      </c>
      <c r="W13" s="38">
        <f t="shared" si="17"/>
        <v>39.5</v>
      </c>
      <c r="X13" s="38">
        <f t="shared" si="10"/>
        <v>39.5</v>
      </c>
      <c r="Y13" s="38">
        <f t="shared" si="18"/>
        <v>79</v>
      </c>
      <c r="Z13" s="38">
        <f t="shared" ref="Z13:Z42" si="22">Y13</f>
        <v>79</v>
      </c>
      <c r="AA13" s="38">
        <f t="shared" si="19"/>
        <v>118.5</v>
      </c>
      <c r="AB13" s="38">
        <f t="shared" ref="AB13:AB42" si="23">AA13</f>
        <v>118.5</v>
      </c>
      <c r="AC13" s="38">
        <f t="shared" si="20"/>
        <v>158</v>
      </c>
      <c r="AD13" s="38">
        <f t="shared" ref="AD13:AD42" si="24">AC13</f>
        <v>158</v>
      </c>
      <c r="AE13" s="38">
        <f t="shared" si="21"/>
        <v>197.5</v>
      </c>
      <c r="AF13" s="38">
        <f t="shared" ref="AF13:AF42" si="25">AE13</f>
        <v>197.5</v>
      </c>
      <c r="AG13" s="38"/>
      <c r="AH13" s="49" t="s">
        <v>302</v>
      </c>
      <c r="AI13" s="31" t="s">
        <v>303</v>
      </c>
      <c r="AJ13" s="31" t="s">
        <v>304</v>
      </c>
      <c r="AK13" s="49" t="s">
        <v>305</v>
      </c>
      <c r="EI13" s="31">
        <f t="shared" si="16"/>
        <v>2.0049999999999999</v>
      </c>
      <c r="EJ13" s="31">
        <f t="shared" si="16"/>
        <v>2.0049999999999999</v>
      </c>
      <c r="EK13" s="47">
        <v>4.01</v>
      </c>
      <c r="EL13" s="47">
        <v>4.01</v>
      </c>
      <c r="EM13" s="47">
        <v>8.02</v>
      </c>
      <c r="EN13" s="47">
        <v>8.02</v>
      </c>
      <c r="EO13" s="47">
        <v>12.03</v>
      </c>
      <c r="EP13" s="47">
        <v>12.03</v>
      </c>
      <c r="EQ13" s="47">
        <v>16.04</v>
      </c>
      <c r="ER13" s="47">
        <v>16.04</v>
      </c>
      <c r="ES13" s="47">
        <v>20.05</v>
      </c>
      <c r="ET13" s="47">
        <v>20.05</v>
      </c>
      <c r="EU13" s="48">
        <v>40.1</v>
      </c>
      <c r="EV13" s="48">
        <v>40.1</v>
      </c>
      <c r="EW13" s="48">
        <v>80.2</v>
      </c>
      <c r="EX13" s="48">
        <v>80.2</v>
      </c>
      <c r="EY13" s="48">
        <v>120.3</v>
      </c>
      <c r="EZ13" s="48">
        <v>120.3</v>
      </c>
      <c r="FA13" s="48">
        <v>160.4</v>
      </c>
      <c r="FB13" s="48">
        <v>160.4</v>
      </c>
      <c r="FC13" s="48">
        <v>200.5</v>
      </c>
      <c r="FD13" s="48">
        <v>200.5</v>
      </c>
    </row>
    <row r="14" spans="4:160" x14ac:dyDescent="0.25">
      <c r="D14" s="31" t="s">
        <v>306</v>
      </c>
      <c r="F14" s="32">
        <v>195</v>
      </c>
      <c r="G14" s="32">
        <f t="shared" si="0"/>
        <v>19.5</v>
      </c>
      <c r="M14" s="31">
        <f t="shared" si="13"/>
        <v>1.95</v>
      </c>
      <c r="N14" s="31">
        <f t="shared" si="1"/>
        <v>1.95</v>
      </c>
      <c r="O14" s="31">
        <f t="shared" si="2"/>
        <v>3.9</v>
      </c>
      <c r="P14" s="31">
        <f t="shared" si="3"/>
        <v>3.9</v>
      </c>
      <c r="Q14" s="31">
        <f t="shared" si="4"/>
        <v>5.85</v>
      </c>
      <c r="R14" s="31">
        <f t="shared" si="5"/>
        <v>5.85</v>
      </c>
      <c r="S14" s="31">
        <f t="shared" si="6"/>
        <v>7.8</v>
      </c>
      <c r="T14" s="31">
        <f t="shared" si="7"/>
        <v>7.8</v>
      </c>
      <c r="U14" s="31">
        <f t="shared" si="8"/>
        <v>9.75</v>
      </c>
      <c r="V14" s="31">
        <f t="shared" si="9"/>
        <v>9.75</v>
      </c>
      <c r="W14" s="38">
        <f t="shared" si="17"/>
        <v>19.5</v>
      </c>
      <c r="X14" s="38">
        <f t="shared" si="10"/>
        <v>19.5</v>
      </c>
      <c r="Y14" s="38">
        <f t="shared" si="18"/>
        <v>39</v>
      </c>
      <c r="Z14" s="38">
        <f t="shared" si="22"/>
        <v>39</v>
      </c>
      <c r="AA14" s="38">
        <f t="shared" si="19"/>
        <v>58.5</v>
      </c>
      <c r="AB14" s="38">
        <f t="shared" si="23"/>
        <v>58.5</v>
      </c>
      <c r="AC14" s="38">
        <f t="shared" si="20"/>
        <v>78</v>
      </c>
      <c r="AD14" s="38">
        <f t="shared" si="24"/>
        <v>78</v>
      </c>
      <c r="AE14" s="38">
        <f t="shared" si="21"/>
        <v>97.5</v>
      </c>
      <c r="AF14" s="38">
        <f t="shared" si="25"/>
        <v>97.5</v>
      </c>
      <c r="AG14" s="38"/>
      <c r="AJ14" s="31" t="s">
        <v>307</v>
      </c>
      <c r="AK14" s="31" t="s">
        <v>303</v>
      </c>
      <c r="AL14" s="31" t="s">
        <v>304</v>
      </c>
      <c r="AM14" s="49" t="s">
        <v>308</v>
      </c>
      <c r="EI14" s="31">
        <f t="shared" si="16"/>
        <v>1</v>
      </c>
      <c r="EJ14" s="31">
        <f t="shared" si="16"/>
        <v>1</v>
      </c>
      <c r="EK14" s="47">
        <v>2</v>
      </c>
      <c r="EL14" s="47">
        <v>2</v>
      </c>
      <c r="EM14" s="47">
        <v>4</v>
      </c>
      <c r="EN14" s="47">
        <v>4</v>
      </c>
      <c r="EO14" s="47">
        <v>6</v>
      </c>
      <c r="EP14" s="47">
        <v>6</v>
      </c>
      <c r="EQ14" s="47">
        <v>8</v>
      </c>
      <c r="ER14" s="47">
        <v>8</v>
      </c>
      <c r="ES14" s="47">
        <v>10</v>
      </c>
      <c r="ET14" s="47">
        <v>10</v>
      </c>
      <c r="EU14" s="48">
        <v>20</v>
      </c>
      <c r="EV14" s="48">
        <v>20</v>
      </c>
      <c r="EW14" s="48">
        <v>40</v>
      </c>
      <c r="EX14" s="48">
        <v>40</v>
      </c>
      <c r="EY14" s="48">
        <v>60</v>
      </c>
      <c r="EZ14" s="48">
        <v>60</v>
      </c>
      <c r="FA14" s="48">
        <v>80</v>
      </c>
      <c r="FB14" s="48">
        <v>80</v>
      </c>
      <c r="FC14" s="48">
        <v>100</v>
      </c>
      <c r="FD14" s="48">
        <v>100</v>
      </c>
    </row>
    <row r="15" spans="4:160" x14ac:dyDescent="0.25">
      <c r="D15" s="31" t="s">
        <v>309</v>
      </c>
      <c r="F15" s="32">
        <v>196</v>
      </c>
      <c r="G15" s="32">
        <f t="shared" si="0"/>
        <v>19.600000000000001</v>
      </c>
      <c r="M15" s="31">
        <f t="shared" si="13"/>
        <v>1.9600000000000002</v>
      </c>
      <c r="N15" s="31">
        <f t="shared" si="1"/>
        <v>1.9600000000000002</v>
      </c>
      <c r="O15" s="31">
        <f t="shared" si="2"/>
        <v>3.9200000000000004</v>
      </c>
      <c r="P15" s="31">
        <f t="shared" si="3"/>
        <v>3.9200000000000004</v>
      </c>
      <c r="Q15" s="31">
        <f t="shared" si="4"/>
        <v>5.88</v>
      </c>
      <c r="R15" s="31">
        <f t="shared" si="5"/>
        <v>5.88</v>
      </c>
      <c r="S15" s="31">
        <f t="shared" si="6"/>
        <v>7.8400000000000007</v>
      </c>
      <c r="T15" s="31">
        <f t="shared" si="7"/>
        <v>7.8400000000000007</v>
      </c>
      <c r="U15" s="31">
        <f t="shared" si="8"/>
        <v>9.8000000000000007</v>
      </c>
      <c r="V15" s="31">
        <f t="shared" si="9"/>
        <v>9.8000000000000007</v>
      </c>
      <c r="W15" s="38">
        <f t="shared" si="17"/>
        <v>19.600000000000001</v>
      </c>
      <c r="X15" s="38">
        <f t="shared" si="10"/>
        <v>19.600000000000001</v>
      </c>
      <c r="Y15" s="38">
        <f t="shared" si="18"/>
        <v>39.200000000000003</v>
      </c>
      <c r="Z15" s="38">
        <f t="shared" si="22"/>
        <v>39.200000000000003</v>
      </c>
      <c r="AA15" s="38">
        <f t="shared" si="19"/>
        <v>58.8</v>
      </c>
      <c r="AB15" s="38">
        <f t="shared" si="23"/>
        <v>58.8</v>
      </c>
      <c r="AC15" s="38">
        <f t="shared" si="20"/>
        <v>78.400000000000006</v>
      </c>
      <c r="AD15" s="38">
        <f t="shared" si="24"/>
        <v>78.400000000000006</v>
      </c>
      <c r="AE15" s="38">
        <f t="shared" si="21"/>
        <v>98</v>
      </c>
      <c r="AF15" s="38">
        <f t="shared" si="25"/>
        <v>98</v>
      </c>
      <c r="AG15" s="38"/>
      <c r="AH15" s="38"/>
      <c r="AL15" s="49" t="s">
        <v>302</v>
      </c>
      <c r="AM15" s="49" t="s">
        <v>303</v>
      </c>
      <c r="AN15" s="49" t="s">
        <v>304</v>
      </c>
      <c r="AO15" s="50" t="s">
        <v>310</v>
      </c>
      <c r="EI15" s="31">
        <f t="shared" si="16"/>
        <v>1</v>
      </c>
      <c r="EJ15" s="31">
        <f t="shared" si="16"/>
        <v>1</v>
      </c>
      <c r="EK15" s="47">
        <v>2</v>
      </c>
      <c r="EL15" s="47">
        <v>2</v>
      </c>
      <c r="EM15" s="47">
        <v>4</v>
      </c>
      <c r="EN15" s="47">
        <v>4</v>
      </c>
      <c r="EO15" s="47">
        <v>6</v>
      </c>
      <c r="EP15" s="47">
        <v>6</v>
      </c>
      <c r="EQ15" s="47">
        <v>8</v>
      </c>
      <c r="ER15" s="47">
        <v>8</v>
      </c>
      <c r="ES15" s="47">
        <v>10</v>
      </c>
      <c r="ET15" s="47">
        <v>10</v>
      </c>
      <c r="EU15" s="48">
        <v>20</v>
      </c>
      <c r="EV15" s="48">
        <v>20</v>
      </c>
      <c r="EW15" s="48">
        <v>40</v>
      </c>
      <c r="EX15" s="48">
        <v>40</v>
      </c>
      <c r="EY15" s="48">
        <v>60</v>
      </c>
      <c r="EZ15" s="48">
        <v>60</v>
      </c>
      <c r="FA15" s="48">
        <v>80</v>
      </c>
      <c r="FB15" s="48">
        <v>80</v>
      </c>
      <c r="FC15" s="48">
        <v>100</v>
      </c>
      <c r="FD15" s="48">
        <v>100</v>
      </c>
    </row>
    <row r="16" spans="4:160" x14ac:dyDescent="0.25">
      <c r="D16" s="31" t="s">
        <v>311</v>
      </c>
      <c r="F16" s="32">
        <v>200</v>
      </c>
      <c r="G16" s="32">
        <f t="shared" si="0"/>
        <v>20</v>
      </c>
      <c r="M16" s="31">
        <f t="shared" si="13"/>
        <v>2</v>
      </c>
      <c r="N16" s="31">
        <f t="shared" si="1"/>
        <v>2</v>
      </c>
      <c r="O16" s="31">
        <f t="shared" si="2"/>
        <v>4</v>
      </c>
      <c r="P16" s="31">
        <f t="shared" si="3"/>
        <v>4</v>
      </c>
      <c r="Q16" s="31">
        <f t="shared" si="4"/>
        <v>6</v>
      </c>
      <c r="R16" s="31">
        <f t="shared" si="5"/>
        <v>6</v>
      </c>
      <c r="S16" s="31">
        <f t="shared" si="6"/>
        <v>8</v>
      </c>
      <c r="T16" s="31">
        <f t="shared" si="7"/>
        <v>8</v>
      </c>
      <c r="U16" s="31">
        <f t="shared" si="8"/>
        <v>10</v>
      </c>
      <c r="V16" s="31">
        <f t="shared" si="9"/>
        <v>10</v>
      </c>
      <c r="W16" s="38">
        <f t="shared" si="17"/>
        <v>20</v>
      </c>
      <c r="X16" s="38">
        <f t="shared" si="10"/>
        <v>20</v>
      </c>
      <c r="Y16" s="38">
        <f t="shared" si="18"/>
        <v>40</v>
      </c>
      <c r="Z16" s="38">
        <f t="shared" si="22"/>
        <v>40</v>
      </c>
      <c r="AA16" s="38">
        <f t="shared" si="19"/>
        <v>60</v>
      </c>
      <c r="AB16" s="38">
        <f t="shared" si="23"/>
        <v>60</v>
      </c>
      <c r="AC16" s="38">
        <f t="shared" si="20"/>
        <v>80</v>
      </c>
      <c r="AD16" s="38">
        <f t="shared" si="24"/>
        <v>80</v>
      </c>
      <c r="AE16" s="38">
        <f t="shared" si="21"/>
        <v>100</v>
      </c>
      <c r="AF16" s="38">
        <f t="shared" si="25"/>
        <v>100</v>
      </c>
      <c r="AG16" s="38"/>
      <c r="AH16" s="38"/>
      <c r="AN16" s="31" t="s">
        <v>312</v>
      </c>
      <c r="AO16" s="49" t="s">
        <v>313</v>
      </c>
      <c r="EI16" s="31">
        <f t="shared" si="16"/>
        <v>0.99</v>
      </c>
      <c r="EJ16" s="31">
        <f t="shared" si="16"/>
        <v>0.99</v>
      </c>
      <c r="EK16" s="47">
        <v>1.98</v>
      </c>
      <c r="EL16" s="47">
        <v>1.98</v>
      </c>
      <c r="EM16" s="47">
        <v>3.96</v>
      </c>
      <c r="EN16" s="47">
        <v>3.96</v>
      </c>
      <c r="EO16" s="47">
        <v>5.94</v>
      </c>
      <c r="EP16" s="47">
        <v>5.94</v>
      </c>
      <c r="EQ16" s="47">
        <v>7.92</v>
      </c>
      <c r="ER16" s="47">
        <v>7.92</v>
      </c>
      <c r="ES16" s="47">
        <v>9.9</v>
      </c>
      <c r="ET16" s="47">
        <v>9.9</v>
      </c>
      <c r="EU16" s="48">
        <v>19.8</v>
      </c>
      <c r="EV16" s="48">
        <v>19.8</v>
      </c>
      <c r="EW16" s="48">
        <v>39.6</v>
      </c>
      <c r="EX16" s="48">
        <v>39.6</v>
      </c>
      <c r="EY16" s="48">
        <v>59.4</v>
      </c>
      <c r="EZ16" s="48">
        <v>59.4</v>
      </c>
      <c r="FA16" s="48">
        <v>79.2</v>
      </c>
      <c r="FB16" s="48">
        <v>79.2</v>
      </c>
      <c r="FC16" s="48">
        <v>99</v>
      </c>
      <c r="FD16" s="48">
        <v>99</v>
      </c>
    </row>
    <row r="17" spans="3:160" ht="14.4" x14ac:dyDescent="0.3">
      <c r="D17" s="31" t="s">
        <v>314</v>
      </c>
      <c r="F17" s="32">
        <v>603</v>
      </c>
      <c r="G17" s="32">
        <f t="shared" si="0"/>
        <v>60.3</v>
      </c>
      <c r="M17" s="31">
        <f t="shared" si="13"/>
        <v>6.0299999999999994</v>
      </c>
      <c r="N17" s="31">
        <f t="shared" si="1"/>
        <v>6.0299999999999994</v>
      </c>
      <c r="O17" s="31">
        <f t="shared" si="2"/>
        <v>12.059999999999999</v>
      </c>
      <c r="P17" s="31">
        <f t="shared" si="3"/>
        <v>12.059999999999999</v>
      </c>
      <c r="Q17" s="31">
        <f t="shared" si="4"/>
        <v>18.09</v>
      </c>
      <c r="R17" s="31">
        <f t="shared" si="5"/>
        <v>18.09</v>
      </c>
      <c r="S17" s="31">
        <f t="shared" si="6"/>
        <v>24.119999999999997</v>
      </c>
      <c r="T17" s="31">
        <f t="shared" si="7"/>
        <v>24.119999999999997</v>
      </c>
      <c r="U17" s="31">
        <f t="shared" si="8"/>
        <v>30.15</v>
      </c>
      <c r="V17" s="31">
        <f t="shared" si="9"/>
        <v>30.15</v>
      </c>
      <c r="W17" s="38">
        <f t="shared" si="17"/>
        <v>60.3</v>
      </c>
      <c r="X17" s="38">
        <f t="shared" si="10"/>
        <v>60.3</v>
      </c>
      <c r="Y17" s="38">
        <f t="shared" si="18"/>
        <v>120.6</v>
      </c>
      <c r="Z17" s="38">
        <f t="shared" si="22"/>
        <v>120.6</v>
      </c>
      <c r="AA17" s="38">
        <f t="shared" si="19"/>
        <v>180.9</v>
      </c>
      <c r="AB17" s="38">
        <f t="shared" si="23"/>
        <v>180.9</v>
      </c>
      <c r="AC17" s="38">
        <f t="shared" si="20"/>
        <v>241.2</v>
      </c>
      <c r="AD17" s="38">
        <f t="shared" si="24"/>
        <v>241.2</v>
      </c>
      <c r="AE17" s="38">
        <f t="shared" si="21"/>
        <v>301.5</v>
      </c>
      <c r="AF17" s="38">
        <f t="shared" si="25"/>
        <v>301.5</v>
      </c>
      <c r="AG17" s="38"/>
      <c r="AH17" s="38"/>
      <c r="AI17" s="51"/>
      <c r="AJ17" s="51"/>
      <c r="AK17" s="51"/>
      <c r="EI17" s="31">
        <f t="shared" si="16"/>
        <v>3.0049999999999999</v>
      </c>
      <c r="EJ17" s="31">
        <f t="shared" si="16"/>
        <v>3.0049999999999999</v>
      </c>
      <c r="EK17" s="47">
        <v>6.01</v>
      </c>
      <c r="EL17" s="47">
        <v>6.01</v>
      </c>
      <c r="EM17" s="47">
        <v>12.02</v>
      </c>
      <c r="EN17" s="47">
        <v>12.02</v>
      </c>
      <c r="EO17" s="47">
        <v>18.03</v>
      </c>
      <c r="EP17" s="47">
        <v>18.03</v>
      </c>
      <c r="EQ17" s="47">
        <v>24.04</v>
      </c>
      <c r="ER17" s="47">
        <v>24.04</v>
      </c>
      <c r="ES17" s="47">
        <v>30.05</v>
      </c>
      <c r="ET17" s="47">
        <v>30.05</v>
      </c>
      <c r="EU17" s="48">
        <v>60.1</v>
      </c>
      <c r="EV17" s="48">
        <v>60.1</v>
      </c>
      <c r="EW17" s="48">
        <v>120.2</v>
      </c>
      <c r="EX17" s="48">
        <v>120.2</v>
      </c>
      <c r="EY17" s="48">
        <v>180.3</v>
      </c>
      <c r="EZ17" s="48">
        <v>180.3</v>
      </c>
      <c r="FA17" s="48">
        <v>240.4</v>
      </c>
      <c r="FB17" s="48">
        <v>240.4</v>
      </c>
      <c r="FC17" s="48">
        <v>300.5</v>
      </c>
      <c r="FD17" s="48">
        <v>300.5</v>
      </c>
    </row>
    <row r="18" spans="3:160" x14ac:dyDescent="0.25">
      <c r="D18" s="31" t="s">
        <v>315</v>
      </c>
      <c r="F18" s="32">
        <v>205</v>
      </c>
      <c r="G18" s="32">
        <f t="shared" si="0"/>
        <v>20.5</v>
      </c>
      <c r="M18" s="31">
        <f t="shared" si="13"/>
        <v>2.0499999999999998</v>
      </c>
      <c r="N18" s="31">
        <f t="shared" si="1"/>
        <v>2.0499999999999998</v>
      </c>
      <c r="O18" s="31">
        <f t="shared" si="2"/>
        <v>4.0999999999999996</v>
      </c>
      <c r="P18" s="31">
        <f t="shared" si="3"/>
        <v>4.0999999999999996</v>
      </c>
      <c r="Q18" s="31">
        <f t="shared" si="4"/>
        <v>6.1499999999999995</v>
      </c>
      <c r="R18" s="31">
        <f t="shared" si="5"/>
        <v>6.1499999999999995</v>
      </c>
      <c r="S18" s="31">
        <f t="shared" si="6"/>
        <v>8.1999999999999993</v>
      </c>
      <c r="T18" s="31">
        <f t="shared" si="7"/>
        <v>8.1999999999999993</v>
      </c>
      <c r="U18" s="31">
        <f t="shared" si="8"/>
        <v>10.25</v>
      </c>
      <c r="V18" s="31">
        <f t="shared" si="9"/>
        <v>10.25</v>
      </c>
      <c r="W18" s="38">
        <f t="shared" si="17"/>
        <v>20.5</v>
      </c>
      <c r="X18" s="38">
        <f t="shared" si="10"/>
        <v>20.5</v>
      </c>
      <c r="Y18" s="38">
        <f t="shared" si="18"/>
        <v>41</v>
      </c>
      <c r="Z18" s="38">
        <f t="shared" si="22"/>
        <v>41</v>
      </c>
      <c r="AA18" s="38">
        <f t="shared" si="19"/>
        <v>61.5</v>
      </c>
      <c r="AB18" s="38">
        <f t="shared" si="23"/>
        <v>61.5</v>
      </c>
      <c r="AC18" s="38">
        <f t="shared" si="20"/>
        <v>82</v>
      </c>
      <c r="AD18" s="38">
        <f t="shared" si="24"/>
        <v>82</v>
      </c>
      <c r="AE18" s="38">
        <f t="shared" si="21"/>
        <v>102.5</v>
      </c>
      <c r="AF18" s="38">
        <f t="shared" si="25"/>
        <v>102.5</v>
      </c>
      <c r="AG18" s="38"/>
      <c r="AH18" s="31" t="s">
        <v>316</v>
      </c>
      <c r="AK18" s="31" t="s">
        <v>317</v>
      </c>
      <c r="AL18" s="49" t="s">
        <v>318</v>
      </c>
      <c r="EI18" s="31">
        <f t="shared" si="16"/>
        <v>1</v>
      </c>
      <c r="EJ18" s="31">
        <f t="shared" si="16"/>
        <v>1</v>
      </c>
      <c r="EK18" s="47">
        <v>2</v>
      </c>
      <c r="EL18" s="47">
        <v>2</v>
      </c>
      <c r="EM18" s="47">
        <v>4</v>
      </c>
      <c r="EN18" s="47">
        <v>4</v>
      </c>
      <c r="EO18" s="47">
        <v>6</v>
      </c>
      <c r="EP18" s="47">
        <v>6</v>
      </c>
      <c r="EQ18" s="47">
        <v>8</v>
      </c>
      <c r="ER18" s="47">
        <v>8</v>
      </c>
      <c r="ES18" s="47">
        <v>10</v>
      </c>
      <c r="ET18" s="47">
        <v>10</v>
      </c>
      <c r="EU18" s="48">
        <v>20</v>
      </c>
      <c r="EV18" s="48">
        <v>20</v>
      </c>
      <c r="EW18" s="48">
        <v>40</v>
      </c>
      <c r="EX18" s="48">
        <v>40</v>
      </c>
      <c r="EY18" s="48">
        <v>60</v>
      </c>
      <c r="EZ18" s="48">
        <v>60</v>
      </c>
      <c r="FA18" s="48">
        <v>80</v>
      </c>
      <c r="FB18" s="48">
        <v>80</v>
      </c>
      <c r="FC18" s="48">
        <v>100</v>
      </c>
      <c r="FD18" s="48">
        <v>100</v>
      </c>
    </row>
    <row r="19" spans="3:160" x14ac:dyDescent="0.25">
      <c r="D19" s="31" t="s">
        <v>319</v>
      </c>
      <c r="F19" s="32">
        <v>203</v>
      </c>
      <c r="G19" s="32">
        <f t="shared" si="0"/>
        <v>20.3</v>
      </c>
      <c r="M19" s="31">
        <f t="shared" si="13"/>
        <v>2.0300000000000002</v>
      </c>
      <c r="N19" s="31">
        <f t="shared" si="1"/>
        <v>2.0300000000000002</v>
      </c>
      <c r="O19" s="31">
        <f t="shared" si="2"/>
        <v>4.0600000000000005</v>
      </c>
      <c r="P19" s="31">
        <f t="shared" si="3"/>
        <v>4.0600000000000005</v>
      </c>
      <c r="Q19" s="31">
        <f t="shared" si="4"/>
        <v>6.09</v>
      </c>
      <c r="R19" s="31">
        <f t="shared" si="5"/>
        <v>6.09</v>
      </c>
      <c r="S19" s="31">
        <f t="shared" si="6"/>
        <v>8.120000000000001</v>
      </c>
      <c r="T19" s="31">
        <f t="shared" si="7"/>
        <v>8.120000000000001</v>
      </c>
      <c r="U19" s="31">
        <f t="shared" si="8"/>
        <v>10.15</v>
      </c>
      <c r="V19" s="31">
        <f t="shared" si="9"/>
        <v>10.15</v>
      </c>
      <c r="W19" s="38">
        <f t="shared" si="17"/>
        <v>20.3</v>
      </c>
      <c r="X19" s="38">
        <f t="shared" si="10"/>
        <v>20.3</v>
      </c>
      <c r="Y19" s="38">
        <f t="shared" si="18"/>
        <v>40.6</v>
      </c>
      <c r="Z19" s="38">
        <f t="shared" si="22"/>
        <v>40.6</v>
      </c>
      <c r="AA19" s="38">
        <f t="shared" si="19"/>
        <v>60.9</v>
      </c>
      <c r="AB19" s="38">
        <f t="shared" si="23"/>
        <v>60.9</v>
      </c>
      <c r="AC19" s="38">
        <f t="shared" si="20"/>
        <v>81.2</v>
      </c>
      <c r="AD19" s="38">
        <f t="shared" si="24"/>
        <v>81.2</v>
      </c>
      <c r="AE19" s="38">
        <f t="shared" si="21"/>
        <v>101.5</v>
      </c>
      <c r="AF19" s="38">
        <f t="shared" si="25"/>
        <v>101.5</v>
      </c>
      <c r="AG19" s="38"/>
      <c r="AH19" s="38"/>
      <c r="AJ19" s="31" t="s">
        <v>320</v>
      </c>
      <c r="AL19" s="49" t="s">
        <v>321</v>
      </c>
      <c r="AN19" s="49" t="s">
        <v>322</v>
      </c>
      <c r="EI19" s="31">
        <f t="shared" si="16"/>
        <v>1</v>
      </c>
      <c r="EJ19" s="31">
        <f t="shared" si="16"/>
        <v>1</v>
      </c>
      <c r="EK19" s="47">
        <v>2</v>
      </c>
      <c r="EL19" s="47">
        <v>2</v>
      </c>
      <c r="EM19" s="47">
        <v>4</v>
      </c>
      <c r="EN19" s="47">
        <v>4</v>
      </c>
      <c r="EO19" s="47">
        <v>6</v>
      </c>
      <c r="EP19" s="47">
        <v>6</v>
      </c>
      <c r="EQ19" s="47">
        <v>8</v>
      </c>
      <c r="ER19" s="47">
        <v>8</v>
      </c>
      <c r="ES19" s="47">
        <v>10</v>
      </c>
      <c r="ET19" s="47">
        <v>10</v>
      </c>
      <c r="EU19" s="48">
        <v>20</v>
      </c>
      <c r="EV19" s="48">
        <v>20</v>
      </c>
      <c r="EW19" s="48">
        <v>40</v>
      </c>
      <c r="EX19" s="48">
        <v>40</v>
      </c>
      <c r="EY19" s="48">
        <v>60</v>
      </c>
      <c r="EZ19" s="48">
        <v>60</v>
      </c>
      <c r="FA19" s="48">
        <v>80</v>
      </c>
      <c r="FB19" s="48">
        <v>80</v>
      </c>
      <c r="FC19" s="48">
        <v>100</v>
      </c>
      <c r="FD19" s="48">
        <v>100</v>
      </c>
    </row>
    <row r="20" spans="3:160" x14ac:dyDescent="0.25">
      <c r="D20" s="31" t="s">
        <v>323</v>
      </c>
      <c r="F20" s="32">
        <v>199</v>
      </c>
      <c r="G20" s="32">
        <f t="shared" si="0"/>
        <v>19.899999999999999</v>
      </c>
      <c r="M20" s="31">
        <f t="shared" si="13"/>
        <v>1.9899999999999998</v>
      </c>
      <c r="N20" s="31">
        <f t="shared" si="1"/>
        <v>1.9899999999999998</v>
      </c>
      <c r="O20" s="31">
        <f t="shared" si="2"/>
        <v>3.9799999999999995</v>
      </c>
      <c r="P20" s="31">
        <f t="shared" si="3"/>
        <v>3.9799999999999995</v>
      </c>
      <c r="Q20" s="31">
        <f t="shared" si="4"/>
        <v>5.97</v>
      </c>
      <c r="R20" s="31">
        <f t="shared" si="5"/>
        <v>5.97</v>
      </c>
      <c r="S20" s="31">
        <f t="shared" si="6"/>
        <v>7.9599999999999991</v>
      </c>
      <c r="T20" s="31">
        <f t="shared" si="7"/>
        <v>7.9599999999999991</v>
      </c>
      <c r="U20" s="31">
        <f t="shared" si="8"/>
        <v>9.9499999999999993</v>
      </c>
      <c r="V20" s="31">
        <f t="shared" si="9"/>
        <v>9.9499999999999993</v>
      </c>
      <c r="W20" s="38">
        <f t="shared" si="17"/>
        <v>19.899999999999999</v>
      </c>
      <c r="X20" s="38">
        <f t="shared" si="10"/>
        <v>19.899999999999999</v>
      </c>
      <c r="Y20" s="38">
        <f t="shared" si="18"/>
        <v>39.799999999999997</v>
      </c>
      <c r="Z20" s="38">
        <f t="shared" si="22"/>
        <v>39.799999999999997</v>
      </c>
      <c r="AA20" s="38">
        <f t="shared" si="19"/>
        <v>59.7</v>
      </c>
      <c r="AB20" s="38">
        <f t="shared" si="23"/>
        <v>59.7</v>
      </c>
      <c r="AC20" s="38">
        <f t="shared" si="20"/>
        <v>79.599999999999994</v>
      </c>
      <c r="AD20" s="38">
        <f t="shared" si="24"/>
        <v>79.599999999999994</v>
      </c>
      <c r="AE20" s="38">
        <f t="shared" si="21"/>
        <v>99.5</v>
      </c>
      <c r="AF20" s="38">
        <f t="shared" si="25"/>
        <v>99.5</v>
      </c>
      <c r="AG20" s="38"/>
      <c r="AH20" s="38"/>
      <c r="AK20" s="49" t="s">
        <v>324</v>
      </c>
      <c r="AL20" s="43" t="s">
        <v>325</v>
      </c>
      <c r="EI20" s="31">
        <f t="shared" si="16"/>
        <v>1</v>
      </c>
      <c r="EJ20" s="31">
        <f t="shared" si="16"/>
        <v>1</v>
      </c>
      <c r="EK20" s="47">
        <v>2</v>
      </c>
      <c r="EL20" s="47">
        <v>2</v>
      </c>
      <c r="EM20" s="47">
        <v>4</v>
      </c>
      <c r="EN20" s="47">
        <v>4</v>
      </c>
      <c r="EO20" s="47">
        <v>6</v>
      </c>
      <c r="EP20" s="47">
        <v>6</v>
      </c>
      <c r="EQ20" s="47">
        <v>8</v>
      </c>
      <c r="ER20" s="47">
        <v>8</v>
      </c>
      <c r="ES20" s="47">
        <v>10</v>
      </c>
      <c r="ET20" s="47">
        <v>10</v>
      </c>
      <c r="EU20" s="48">
        <v>20</v>
      </c>
      <c r="EV20" s="48">
        <v>20</v>
      </c>
      <c r="EW20" s="48">
        <v>40</v>
      </c>
      <c r="EX20" s="48">
        <v>40</v>
      </c>
      <c r="EY20" s="48">
        <v>60</v>
      </c>
      <c r="EZ20" s="48">
        <v>60</v>
      </c>
      <c r="FA20" s="48">
        <v>80</v>
      </c>
      <c r="FB20" s="48">
        <v>80</v>
      </c>
      <c r="FC20" s="48">
        <v>100</v>
      </c>
      <c r="FD20" s="48">
        <v>100</v>
      </c>
    </row>
    <row r="21" spans="3:160" x14ac:dyDescent="0.25">
      <c r="D21" s="31" t="s">
        <v>326</v>
      </c>
      <c r="F21" s="32">
        <v>396</v>
      </c>
      <c r="G21" s="32">
        <f t="shared" si="0"/>
        <v>39.6</v>
      </c>
      <c r="M21" s="31">
        <f t="shared" si="13"/>
        <v>3.96</v>
      </c>
      <c r="N21" s="31">
        <f t="shared" si="1"/>
        <v>3.96</v>
      </c>
      <c r="O21" s="31">
        <f t="shared" si="2"/>
        <v>7.92</v>
      </c>
      <c r="P21" s="31">
        <f t="shared" si="3"/>
        <v>7.92</v>
      </c>
      <c r="Q21" s="31">
        <f t="shared" si="4"/>
        <v>11.88</v>
      </c>
      <c r="R21" s="31">
        <f t="shared" si="5"/>
        <v>11.88</v>
      </c>
      <c r="S21" s="31">
        <f t="shared" si="6"/>
        <v>15.84</v>
      </c>
      <c r="T21" s="31">
        <f t="shared" si="7"/>
        <v>15.84</v>
      </c>
      <c r="U21" s="31">
        <f t="shared" si="8"/>
        <v>19.8</v>
      </c>
      <c r="V21" s="31">
        <f t="shared" si="9"/>
        <v>19.8</v>
      </c>
      <c r="W21" s="38">
        <f t="shared" si="17"/>
        <v>39.6</v>
      </c>
      <c r="X21" s="38">
        <f t="shared" si="10"/>
        <v>39.6</v>
      </c>
      <c r="Y21" s="38">
        <f t="shared" si="18"/>
        <v>79.2</v>
      </c>
      <c r="Z21" s="38">
        <f t="shared" si="22"/>
        <v>79.2</v>
      </c>
      <c r="AA21" s="38">
        <f t="shared" si="19"/>
        <v>118.8</v>
      </c>
      <c r="AB21" s="38">
        <f t="shared" si="23"/>
        <v>118.8</v>
      </c>
      <c r="AC21" s="38">
        <f t="shared" si="20"/>
        <v>158.4</v>
      </c>
      <c r="AD21" s="38">
        <f t="shared" si="24"/>
        <v>158.4</v>
      </c>
      <c r="AE21" s="38">
        <f t="shared" si="21"/>
        <v>198</v>
      </c>
      <c r="AF21" s="38">
        <f t="shared" si="25"/>
        <v>198</v>
      </c>
      <c r="AG21" s="38"/>
      <c r="AH21" s="38"/>
      <c r="EI21" s="31">
        <f t="shared" si="16"/>
        <v>2.0049999999999999</v>
      </c>
      <c r="EJ21" s="31">
        <f t="shared" si="16"/>
        <v>2.0049999999999999</v>
      </c>
      <c r="EK21" s="47">
        <v>4.01</v>
      </c>
      <c r="EL21" s="47">
        <v>4.01</v>
      </c>
      <c r="EM21" s="47">
        <v>8.02</v>
      </c>
      <c r="EN21" s="47">
        <v>8.02</v>
      </c>
      <c r="EO21" s="47">
        <v>12.03</v>
      </c>
      <c r="EP21" s="47">
        <v>12.03</v>
      </c>
      <c r="EQ21" s="47">
        <v>16.04</v>
      </c>
      <c r="ER21" s="47">
        <v>16.04</v>
      </c>
      <c r="ES21" s="47">
        <v>20.05</v>
      </c>
      <c r="ET21" s="47">
        <v>20.05</v>
      </c>
      <c r="EU21" s="48">
        <v>40.1</v>
      </c>
      <c r="EV21" s="48">
        <v>40.1</v>
      </c>
      <c r="EW21" s="48">
        <v>80.2</v>
      </c>
      <c r="EX21" s="48">
        <v>80.2</v>
      </c>
      <c r="EY21" s="48">
        <v>120.3</v>
      </c>
      <c r="EZ21" s="48">
        <v>120.3</v>
      </c>
      <c r="FA21" s="48">
        <v>160.4</v>
      </c>
      <c r="FB21" s="48">
        <v>160.4</v>
      </c>
      <c r="FC21" s="48">
        <v>200.5</v>
      </c>
      <c r="FD21" s="48">
        <v>200.5</v>
      </c>
    </row>
    <row r="22" spans="3:160" x14ac:dyDescent="0.25">
      <c r="D22" s="31" t="s">
        <v>327</v>
      </c>
      <c r="F22" s="32">
        <v>198</v>
      </c>
      <c r="G22" s="32">
        <f t="shared" si="0"/>
        <v>19.8</v>
      </c>
      <c r="M22" s="31">
        <f t="shared" si="13"/>
        <v>1.98</v>
      </c>
      <c r="N22" s="31">
        <f t="shared" si="1"/>
        <v>1.98</v>
      </c>
      <c r="O22" s="31">
        <f t="shared" si="2"/>
        <v>3.96</v>
      </c>
      <c r="P22" s="31">
        <f t="shared" si="3"/>
        <v>3.96</v>
      </c>
      <c r="Q22" s="31">
        <f t="shared" si="4"/>
        <v>5.94</v>
      </c>
      <c r="R22" s="31">
        <f t="shared" si="5"/>
        <v>5.94</v>
      </c>
      <c r="S22" s="31">
        <f t="shared" si="6"/>
        <v>7.92</v>
      </c>
      <c r="T22" s="31">
        <f t="shared" si="7"/>
        <v>7.92</v>
      </c>
      <c r="U22" s="31">
        <f t="shared" si="8"/>
        <v>9.9</v>
      </c>
      <c r="V22" s="31">
        <f t="shared" si="9"/>
        <v>9.9</v>
      </c>
      <c r="W22" s="38">
        <f t="shared" si="17"/>
        <v>19.8</v>
      </c>
      <c r="X22" s="38">
        <f t="shared" si="10"/>
        <v>19.8</v>
      </c>
      <c r="Y22" s="38">
        <f t="shared" si="18"/>
        <v>39.6</v>
      </c>
      <c r="Z22" s="38">
        <f t="shared" si="22"/>
        <v>39.6</v>
      </c>
      <c r="AA22" s="38">
        <f t="shared" si="19"/>
        <v>59.4</v>
      </c>
      <c r="AB22" s="38">
        <f t="shared" si="23"/>
        <v>59.4</v>
      </c>
      <c r="AC22" s="38">
        <f t="shared" si="20"/>
        <v>79.2</v>
      </c>
      <c r="AD22" s="38">
        <f t="shared" si="24"/>
        <v>79.2</v>
      </c>
      <c r="AE22" s="38">
        <f t="shared" si="21"/>
        <v>99</v>
      </c>
      <c r="AF22" s="38">
        <f t="shared" si="25"/>
        <v>99</v>
      </c>
      <c r="EI22" s="31">
        <f t="shared" si="16"/>
        <v>1</v>
      </c>
      <c r="EJ22" s="31">
        <f t="shared" si="16"/>
        <v>1</v>
      </c>
      <c r="EK22" s="47">
        <v>2</v>
      </c>
      <c r="EL22" s="47">
        <v>2</v>
      </c>
      <c r="EM22" s="47">
        <v>4</v>
      </c>
      <c r="EN22" s="47">
        <v>4</v>
      </c>
      <c r="EO22" s="47">
        <v>6</v>
      </c>
      <c r="EP22" s="47">
        <v>6</v>
      </c>
      <c r="EQ22" s="47">
        <v>8</v>
      </c>
      <c r="ER22" s="47">
        <v>8</v>
      </c>
      <c r="ES22" s="47">
        <v>10</v>
      </c>
      <c r="ET22" s="47">
        <v>10</v>
      </c>
      <c r="EU22" s="48">
        <v>20</v>
      </c>
      <c r="EV22" s="48">
        <v>20</v>
      </c>
      <c r="EW22" s="48">
        <v>40</v>
      </c>
      <c r="EX22" s="48">
        <v>40</v>
      </c>
      <c r="EY22" s="48">
        <v>60</v>
      </c>
      <c r="EZ22" s="48">
        <v>60</v>
      </c>
      <c r="FA22" s="48">
        <v>80</v>
      </c>
      <c r="FB22" s="48">
        <v>80</v>
      </c>
      <c r="FC22" s="48">
        <v>100</v>
      </c>
      <c r="FD22" s="48">
        <v>100</v>
      </c>
    </row>
    <row r="23" spans="3:160" x14ac:dyDescent="0.25">
      <c r="D23" s="31" t="s">
        <v>328</v>
      </c>
      <c r="F23" s="32">
        <v>396</v>
      </c>
      <c r="G23" s="32">
        <f t="shared" si="0"/>
        <v>39.6</v>
      </c>
      <c r="M23" s="31">
        <f t="shared" si="13"/>
        <v>3.96</v>
      </c>
      <c r="N23" s="31">
        <f t="shared" si="1"/>
        <v>3.96</v>
      </c>
      <c r="O23" s="31">
        <f t="shared" si="2"/>
        <v>7.92</v>
      </c>
      <c r="P23" s="31">
        <f t="shared" si="3"/>
        <v>7.92</v>
      </c>
      <c r="Q23" s="31">
        <f t="shared" si="4"/>
        <v>11.88</v>
      </c>
      <c r="R23" s="31">
        <f t="shared" si="5"/>
        <v>11.88</v>
      </c>
      <c r="S23" s="31">
        <f t="shared" si="6"/>
        <v>15.84</v>
      </c>
      <c r="T23" s="31">
        <f t="shared" si="7"/>
        <v>15.84</v>
      </c>
      <c r="U23" s="31">
        <f t="shared" si="8"/>
        <v>19.8</v>
      </c>
      <c r="V23" s="31">
        <f t="shared" si="9"/>
        <v>19.8</v>
      </c>
      <c r="W23" s="38">
        <f t="shared" si="17"/>
        <v>39.6</v>
      </c>
      <c r="X23" s="38">
        <f t="shared" si="10"/>
        <v>39.6</v>
      </c>
      <c r="Y23" s="38">
        <f t="shared" si="18"/>
        <v>79.2</v>
      </c>
      <c r="Z23" s="38">
        <f t="shared" si="22"/>
        <v>79.2</v>
      </c>
      <c r="AA23" s="38">
        <f t="shared" si="19"/>
        <v>118.8</v>
      </c>
      <c r="AB23" s="38">
        <f t="shared" si="23"/>
        <v>118.8</v>
      </c>
      <c r="AC23" s="38">
        <f t="shared" si="20"/>
        <v>158.4</v>
      </c>
      <c r="AD23" s="38">
        <f t="shared" si="24"/>
        <v>158.4</v>
      </c>
      <c r="AE23" s="38">
        <f t="shared" si="21"/>
        <v>198</v>
      </c>
      <c r="AF23" s="38">
        <f t="shared" si="25"/>
        <v>198</v>
      </c>
      <c r="EI23" s="31">
        <f t="shared" si="16"/>
        <v>2.0049999999999999</v>
      </c>
      <c r="EJ23" s="31">
        <f t="shared" si="16"/>
        <v>2.0049999999999999</v>
      </c>
      <c r="EK23" s="47">
        <v>4.01</v>
      </c>
      <c r="EL23" s="47">
        <v>4.01</v>
      </c>
      <c r="EM23" s="47">
        <v>8.02</v>
      </c>
      <c r="EN23" s="47">
        <v>8.02</v>
      </c>
      <c r="EO23" s="47">
        <v>12.03</v>
      </c>
      <c r="EP23" s="47">
        <v>12.03</v>
      </c>
      <c r="EQ23" s="47">
        <v>16.04</v>
      </c>
      <c r="ER23" s="47">
        <v>16.04</v>
      </c>
      <c r="ES23" s="47">
        <v>20.05</v>
      </c>
      <c r="ET23" s="47">
        <v>20.05</v>
      </c>
      <c r="EU23" s="48">
        <v>40.1</v>
      </c>
      <c r="EV23" s="48">
        <v>40.1</v>
      </c>
      <c r="EW23" s="48">
        <v>80.2</v>
      </c>
      <c r="EX23" s="48">
        <v>80.2</v>
      </c>
      <c r="EY23" s="48">
        <v>120.3</v>
      </c>
      <c r="EZ23" s="48">
        <v>120.3</v>
      </c>
      <c r="FA23" s="48">
        <v>160.4</v>
      </c>
      <c r="FB23" s="48">
        <v>160.4</v>
      </c>
      <c r="FC23" s="48">
        <v>200.5</v>
      </c>
      <c r="FD23" s="48">
        <v>200.5</v>
      </c>
    </row>
    <row r="24" spans="3:160" x14ac:dyDescent="0.25">
      <c r="C24" s="52" t="s">
        <v>450</v>
      </c>
      <c r="D24" s="35" t="s">
        <v>329</v>
      </c>
      <c r="F24" s="32">
        <v>200</v>
      </c>
      <c r="G24" s="32">
        <f t="shared" si="0"/>
        <v>20</v>
      </c>
      <c r="M24" s="31">
        <f t="shared" si="13"/>
        <v>2</v>
      </c>
      <c r="N24" s="31">
        <f t="shared" si="1"/>
        <v>2</v>
      </c>
      <c r="O24" s="31">
        <f t="shared" si="2"/>
        <v>4</v>
      </c>
      <c r="P24" s="31">
        <f t="shared" si="3"/>
        <v>4</v>
      </c>
      <c r="Q24" s="31">
        <f t="shared" si="4"/>
        <v>6</v>
      </c>
      <c r="R24" s="31">
        <f t="shared" si="5"/>
        <v>6</v>
      </c>
      <c r="S24" s="31">
        <f t="shared" si="6"/>
        <v>8</v>
      </c>
      <c r="T24" s="31">
        <f t="shared" si="7"/>
        <v>8</v>
      </c>
      <c r="U24" s="31">
        <f t="shared" si="8"/>
        <v>10</v>
      </c>
      <c r="V24" s="31">
        <f t="shared" si="9"/>
        <v>10</v>
      </c>
      <c r="W24" s="38">
        <f t="shared" si="17"/>
        <v>20</v>
      </c>
      <c r="X24" s="38">
        <f t="shared" si="10"/>
        <v>20</v>
      </c>
      <c r="Y24" s="38">
        <f t="shared" si="18"/>
        <v>40</v>
      </c>
      <c r="Z24" s="38">
        <f t="shared" si="22"/>
        <v>40</v>
      </c>
      <c r="AA24" s="38">
        <f t="shared" si="19"/>
        <v>60</v>
      </c>
      <c r="AB24" s="38">
        <f t="shared" si="23"/>
        <v>60</v>
      </c>
      <c r="AC24" s="38">
        <f t="shared" si="20"/>
        <v>80</v>
      </c>
      <c r="AD24" s="38">
        <f t="shared" si="24"/>
        <v>80</v>
      </c>
      <c r="AE24" s="38">
        <f t="shared" si="21"/>
        <v>100</v>
      </c>
      <c r="AF24" s="38">
        <f t="shared" si="25"/>
        <v>100</v>
      </c>
      <c r="EI24" s="31">
        <f t="shared" si="16"/>
        <v>1</v>
      </c>
      <c r="EJ24" s="31">
        <f t="shared" si="16"/>
        <v>1</v>
      </c>
      <c r="EK24" s="47">
        <v>2</v>
      </c>
      <c r="EL24" s="47">
        <v>2</v>
      </c>
      <c r="EM24" s="47">
        <v>4</v>
      </c>
      <c r="EN24" s="47">
        <v>4</v>
      </c>
      <c r="EO24" s="47">
        <v>6</v>
      </c>
      <c r="EP24" s="47">
        <v>6</v>
      </c>
      <c r="EQ24" s="47">
        <v>8</v>
      </c>
      <c r="ER24" s="47">
        <v>8</v>
      </c>
      <c r="ES24" s="47">
        <v>10</v>
      </c>
      <c r="ET24" s="47">
        <v>10</v>
      </c>
      <c r="EU24" s="48">
        <v>20</v>
      </c>
      <c r="EV24" s="48">
        <v>20</v>
      </c>
      <c r="EW24" s="48">
        <v>40</v>
      </c>
      <c r="EX24" s="48">
        <v>40</v>
      </c>
      <c r="EY24" s="48">
        <v>60</v>
      </c>
      <c r="EZ24" s="48">
        <v>60</v>
      </c>
      <c r="FA24" s="48">
        <v>80</v>
      </c>
      <c r="FB24" s="48">
        <v>80</v>
      </c>
      <c r="FC24" s="48">
        <v>100</v>
      </c>
      <c r="FD24" s="48">
        <v>100</v>
      </c>
    </row>
    <row r="25" spans="3:160" s="52" customFormat="1" x14ac:dyDescent="0.25">
      <c r="D25" s="31" t="s">
        <v>330</v>
      </c>
      <c r="E25" s="31"/>
      <c r="F25" s="32">
        <v>199</v>
      </c>
      <c r="G25" s="32">
        <f t="shared" si="0"/>
        <v>19.899999999999999</v>
      </c>
      <c r="H25" s="38"/>
      <c r="I25" s="38"/>
      <c r="J25" s="31"/>
      <c r="K25" s="31"/>
      <c r="L25" s="31"/>
      <c r="M25" s="31">
        <f t="shared" si="13"/>
        <v>1.9899999999999998</v>
      </c>
      <c r="N25" s="31">
        <f t="shared" si="1"/>
        <v>1.9899999999999998</v>
      </c>
      <c r="O25" s="31">
        <f t="shared" si="2"/>
        <v>3.9799999999999995</v>
      </c>
      <c r="P25" s="31">
        <f t="shared" si="3"/>
        <v>3.9799999999999995</v>
      </c>
      <c r="Q25" s="31">
        <f t="shared" si="4"/>
        <v>5.97</v>
      </c>
      <c r="R25" s="31">
        <f t="shared" si="5"/>
        <v>5.97</v>
      </c>
      <c r="S25" s="31">
        <f t="shared" si="6"/>
        <v>7.9599999999999991</v>
      </c>
      <c r="T25" s="31">
        <f t="shared" si="7"/>
        <v>7.9599999999999991</v>
      </c>
      <c r="U25" s="31">
        <f t="shared" si="8"/>
        <v>9.9499999999999993</v>
      </c>
      <c r="V25" s="31">
        <f t="shared" si="9"/>
        <v>9.9499999999999993</v>
      </c>
      <c r="W25" s="38">
        <f t="shared" si="17"/>
        <v>19.899999999999999</v>
      </c>
      <c r="X25" s="38">
        <f t="shared" si="10"/>
        <v>19.899999999999999</v>
      </c>
      <c r="Y25" s="38">
        <f t="shared" si="18"/>
        <v>39.799999999999997</v>
      </c>
      <c r="Z25" s="38">
        <f t="shared" si="22"/>
        <v>39.799999999999997</v>
      </c>
      <c r="AA25" s="38">
        <f t="shared" si="19"/>
        <v>59.7</v>
      </c>
      <c r="AB25" s="38">
        <f t="shared" si="23"/>
        <v>59.7</v>
      </c>
      <c r="AC25" s="38">
        <f t="shared" si="20"/>
        <v>79.599999999999994</v>
      </c>
      <c r="AD25" s="38">
        <f t="shared" si="24"/>
        <v>79.599999999999994</v>
      </c>
      <c r="AE25" s="38">
        <f t="shared" si="21"/>
        <v>99.5</v>
      </c>
      <c r="AF25" s="38">
        <f t="shared" si="25"/>
        <v>99.5</v>
      </c>
      <c r="BB25" s="35"/>
      <c r="BI25" s="36"/>
      <c r="BJ25" s="36"/>
      <c r="CI25" s="37"/>
      <c r="EI25" s="31">
        <f t="shared" si="16"/>
        <v>1</v>
      </c>
      <c r="EJ25" s="31">
        <f t="shared" si="16"/>
        <v>1</v>
      </c>
      <c r="EK25" s="47">
        <v>2</v>
      </c>
      <c r="EL25" s="47">
        <v>2</v>
      </c>
      <c r="EM25" s="47">
        <v>4</v>
      </c>
      <c r="EN25" s="47">
        <v>4</v>
      </c>
      <c r="EO25" s="47">
        <v>6</v>
      </c>
      <c r="EP25" s="47">
        <v>6</v>
      </c>
      <c r="EQ25" s="47">
        <v>8</v>
      </c>
      <c r="ER25" s="47">
        <v>8</v>
      </c>
      <c r="ES25" s="47">
        <v>10</v>
      </c>
      <c r="ET25" s="47">
        <v>10</v>
      </c>
      <c r="EU25" s="48">
        <v>20</v>
      </c>
      <c r="EV25" s="48">
        <v>20</v>
      </c>
      <c r="EW25" s="48">
        <v>40</v>
      </c>
      <c r="EX25" s="48">
        <v>40</v>
      </c>
      <c r="EY25" s="48">
        <v>60</v>
      </c>
      <c r="EZ25" s="48">
        <v>60</v>
      </c>
      <c r="FA25" s="48">
        <v>80</v>
      </c>
      <c r="FB25" s="48">
        <v>80</v>
      </c>
      <c r="FC25" s="48">
        <v>100</v>
      </c>
      <c r="FD25" s="48">
        <v>100</v>
      </c>
    </row>
    <row r="26" spans="3:160" ht="13.8" customHeight="1" x14ac:dyDescent="0.25">
      <c r="D26" s="31" t="s">
        <v>331</v>
      </c>
      <c r="F26" s="32">
        <v>396</v>
      </c>
      <c r="G26" s="32">
        <f t="shared" si="0"/>
        <v>39.6</v>
      </c>
      <c r="M26" s="31">
        <f t="shared" si="13"/>
        <v>3.96</v>
      </c>
      <c r="N26" s="31">
        <f t="shared" si="1"/>
        <v>3.96</v>
      </c>
      <c r="O26" s="31">
        <f t="shared" si="2"/>
        <v>7.92</v>
      </c>
      <c r="P26" s="31">
        <f t="shared" si="3"/>
        <v>7.92</v>
      </c>
      <c r="Q26" s="31">
        <f t="shared" si="4"/>
        <v>11.88</v>
      </c>
      <c r="R26" s="31">
        <f t="shared" si="5"/>
        <v>11.88</v>
      </c>
      <c r="S26" s="31">
        <f t="shared" si="6"/>
        <v>15.84</v>
      </c>
      <c r="T26" s="31">
        <f t="shared" si="7"/>
        <v>15.84</v>
      </c>
      <c r="U26" s="31">
        <f t="shared" si="8"/>
        <v>19.8</v>
      </c>
      <c r="V26" s="31">
        <f t="shared" si="9"/>
        <v>19.8</v>
      </c>
      <c r="W26" s="38">
        <f t="shared" si="17"/>
        <v>39.6</v>
      </c>
      <c r="X26" s="38">
        <f t="shared" si="10"/>
        <v>39.6</v>
      </c>
      <c r="Y26" s="38">
        <f t="shared" si="18"/>
        <v>79.2</v>
      </c>
      <c r="Z26" s="38">
        <f t="shared" si="22"/>
        <v>79.2</v>
      </c>
      <c r="AA26" s="38">
        <f t="shared" si="19"/>
        <v>118.8</v>
      </c>
      <c r="AB26" s="38">
        <f t="shared" si="23"/>
        <v>118.8</v>
      </c>
      <c r="AC26" s="38">
        <f t="shared" si="20"/>
        <v>158.4</v>
      </c>
      <c r="AD26" s="38">
        <f t="shared" si="24"/>
        <v>158.4</v>
      </c>
      <c r="AE26" s="38">
        <f t="shared" si="21"/>
        <v>198</v>
      </c>
      <c r="AF26" s="38">
        <f t="shared" si="25"/>
        <v>198</v>
      </c>
      <c r="EI26" s="31">
        <f t="shared" si="16"/>
        <v>2.0049999999999999</v>
      </c>
      <c r="EJ26" s="31">
        <f t="shared" si="16"/>
        <v>2.0049999999999999</v>
      </c>
      <c r="EK26" s="47">
        <v>4.01</v>
      </c>
      <c r="EL26" s="47">
        <v>4.01</v>
      </c>
      <c r="EM26" s="47">
        <v>8.02</v>
      </c>
      <c r="EN26" s="47">
        <v>8.02</v>
      </c>
      <c r="EO26" s="47">
        <v>12.03</v>
      </c>
      <c r="EP26" s="47">
        <v>12.03</v>
      </c>
      <c r="EQ26" s="47">
        <v>16.04</v>
      </c>
      <c r="ER26" s="47">
        <v>16.04</v>
      </c>
      <c r="ES26" s="47">
        <v>20.05</v>
      </c>
      <c r="ET26" s="47">
        <v>20.05</v>
      </c>
      <c r="EU26" s="48">
        <v>40.1</v>
      </c>
      <c r="EV26" s="48">
        <v>40.1</v>
      </c>
      <c r="EW26" s="48">
        <v>80.2</v>
      </c>
      <c r="EX26" s="48">
        <v>80.2</v>
      </c>
      <c r="EY26" s="48">
        <v>120.3</v>
      </c>
      <c r="EZ26" s="48">
        <v>120.3</v>
      </c>
      <c r="FA26" s="48">
        <v>160.4</v>
      </c>
      <c r="FB26" s="48">
        <v>160.4</v>
      </c>
      <c r="FC26" s="48">
        <v>200.5</v>
      </c>
      <c r="FD26" s="48">
        <v>200.5</v>
      </c>
    </row>
    <row r="27" spans="3:160" s="52" customFormat="1" x14ac:dyDescent="0.25">
      <c r="D27" s="31" t="s">
        <v>332</v>
      </c>
      <c r="E27" s="31"/>
      <c r="F27" s="32">
        <v>199</v>
      </c>
      <c r="G27" s="32">
        <f t="shared" si="0"/>
        <v>19.899999999999999</v>
      </c>
      <c r="H27" s="38"/>
      <c r="I27" s="38"/>
      <c r="J27" s="31"/>
      <c r="K27" s="31"/>
      <c r="L27" s="31"/>
      <c r="M27" s="31">
        <f t="shared" si="13"/>
        <v>1.9899999999999998</v>
      </c>
      <c r="N27" s="31">
        <f t="shared" si="1"/>
        <v>1.9899999999999998</v>
      </c>
      <c r="O27" s="31">
        <f t="shared" si="2"/>
        <v>3.9799999999999995</v>
      </c>
      <c r="P27" s="31">
        <f t="shared" si="3"/>
        <v>3.9799999999999995</v>
      </c>
      <c r="Q27" s="31">
        <f t="shared" si="4"/>
        <v>5.97</v>
      </c>
      <c r="R27" s="31">
        <f t="shared" si="5"/>
        <v>5.97</v>
      </c>
      <c r="S27" s="31">
        <f t="shared" si="6"/>
        <v>7.9599999999999991</v>
      </c>
      <c r="T27" s="31">
        <f t="shared" si="7"/>
        <v>7.9599999999999991</v>
      </c>
      <c r="U27" s="31">
        <f t="shared" si="8"/>
        <v>9.9499999999999993</v>
      </c>
      <c r="V27" s="31">
        <f t="shared" si="9"/>
        <v>9.9499999999999993</v>
      </c>
      <c r="W27" s="38">
        <f t="shared" si="17"/>
        <v>19.899999999999999</v>
      </c>
      <c r="X27" s="38">
        <f t="shared" si="10"/>
        <v>19.899999999999999</v>
      </c>
      <c r="Y27" s="38">
        <f t="shared" si="18"/>
        <v>39.799999999999997</v>
      </c>
      <c r="Z27" s="38">
        <f t="shared" si="22"/>
        <v>39.799999999999997</v>
      </c>
      <c r="AA27" s="38">
        <f t="shared" si="19"/>
        <v>59.7</v>
      </c>
      <c r="AB27" s="38">
        <f t="shared" si="23"/>
        <v>59.7</v>
      </c>
      <c r="AC27" s="38">
        <f t="shared" si="20"/>
        <v>79.599999999999994</v>
      </c>
      <c r="AD27" s="38">
        <f t="shared" si="24"/>
        <v>79.599999999999994</v>
      </c>
      <c r="AE27" s="38">
        <f t="shared" si="21"/>
        <v>99.5</v>
      </c>
      <c r="AF27" s="38">
        <f t="shared" si="25"/>
        <v>99.5</v>
      </c>
      <c r="BB27" s="35"/>
      <c r="BI27" s="36"/>
      <c r="BJ27" s="36"/>
      <c r="CI27" s="37"/>
      <c r="EI27" s="31">
        <f t="shared" si="16"/>
        <v>1</v>
      </c>
      <c r="EJ27" s="31">
        <f t="shared" si="16"/>
        <v>1</v>
      </c>
      <c r="EK27" s="47">
        <v>2</v>
      </c>
      <c r="EL27" s="47">
        <v>2</v>
      </c>
      <c r="EM27" s="47">
        <v>4</v>
      </c>
      <c r="EN27" s="47">
        <v>4</v>
      </c>
      <c r="EO27" s="47">
        <v>6</v>
      </c>
      <c r="EP27" s="47">
        <v>6</v>
      </c>
      <c r="EQ27" s="47">
        <v>8</v>
      </c>
      <c r="ER27" s="47">
        <v>8</v>
      </c>
      <c r="ES27" s="47">
        <v>10</v>
      </c>
      <c r="ET27" s="47">
        <v>10</v>
      </c>
      <c r="EU27" s="48">
        <v>20</v>
      </c>
      <c r="EV27" s="48">
        <v>20</v>
      </c>
      <c r="EW27" s="48">
        <v>40</v>
      </c>
      <c r="EX27" s="48">
        <v>40</v>
      </c>
      <c r="EY27" s="48">
        <v>60</v>
      </c>
      <c r="EZ27" s="48">
        <v>60</v>
      </c>
      <c r="FA27" s="48">
        <v>80</v>
      </c>
      <c r="FB27" s="48">
        <v>80</v>
      </c>
      <c r="FC27" s="48">
        <v>100</v>
      </c>
      <c r="FD27" s="48">
        <v>100</v>
      </c>
    </row>
    <row r="28" spans="3:160" x14ac:dyDescent="0.25">
      <c r="D28" s="31" t="s">
        <v>333</v>
      </c>
      <c r="F28" s="32">
        <v>199</v>
      </c>
      <c r="G28" s="32">
        <f t="shared" si="0"/>
        <v>19.899999999999999</v>
      </c>
      <c r="M28" s="31">
        <f t="shared" si="13"/>
        <v>1.9899999999999998</v>
      </c>
      <c r="N28" s="31">
        <f t="shared" si="1"/>
        <v>1.9899999999999998</v>
      </c>
      <c r="O28" s="31">
        <f t="shared" si="2"/>
        <v>3.9799999999999995</v>
      </c>
      <c r="P28" s="31">
        <f t="shared" si="3"/>
        <v>3.9799999999999995</v>
      </c>
      <c r="Q28" s="31">
        <f t="shared" si="4"/>
        <v>5.97</v>
      </c>
      <c r="R28" s="31">
        <f t="shared" si="5"/>
        <v>5.97</v>
      </c>
      <c r="S28" s="31">
        <f t="shared" si="6"/>
        <v>7.9599999999999991</v>
      </c>
      <c r="T28" s="31">
        <f t="shared" si="7"/>
        <v>7.9599999999999991</v>
      </c>
      <c r="U28" s="31">
        <f t="shared" si="8"/>
        <v>9.9499999999999993</v>
      </c>
      <c r="V28" s="31">
        <f t="shared" si="9"/>
        <v>9.9499999999999993</v>
      </c>
      <c r="W28" s="38">
        <f t="shared" si="17"/>
        <v>19.899999999999999</v>
      </c>
      <c r="X28" s="38">
        <f t="shared" si="10"/>
        <v>19.899999999999999</v>
      </c>
      <c r="Y28" s="38">
        <f t="shared" si="18"/>
        <v>39.799999999999997</v>
      </c>
      <c r="Z28" s="38">
        <f t="shared" si="22"/>
        <v>39.799999999999997</v>
      </c>
      <c r="AA28" s="38">
        <f t="shared" si="19"/>
        <v>59.7</v>
      </c>
      <c r="AB28" s="38">
        <f t="shared" si="23"/>
        <v>59.7</v>
      </c>
      <c r="AC28" s="38">
        <f t="shared" si="20"/>
        <v>79.599999999999994</v>
      </c>
      <c r="AD28" s="38">
        <f t="shared" si="24"/>
        <v>79.599999999999994</v>
      </c>
      <c r="AE28" s="38">
        <f t="shared" si="21"/>
        <v>99.5</v>
      </c>
      <c r="AF28" s="38">
        <f t="shared" si="25"/>
        <v>99.5</v>
      </c>
      <c r="EI28" s="31">
        <f t="shared" si="16"/>
        <v>1.0050000000000001</v>
      </c>
      <c r="EJ28" s="31">
        <f t="shared" si="16"/>
        <v>1.0050000000000001</v>
      </c>
      <c r="EK28" s="47">
        <v>2.0100000000000002</v>
      </c>
      <c r="EL28" s="47">
        <v>2.0100000000000002</v>
      </c>
      <c r="EM28" s="47">
        <v>4.0200000000000005</v>
      </c>
      <c r="EN28" s="47">
        <v>4.0200000000000005</v>
      </c>
      <c r="EO28" s="47">
        <v>6.03</v>
      </c>
      <c r="EP28" s="47">
        <v>6.03</v>
      </c>
      <c r="EQ28" s="47">
        <v>8.0400000000000009</v>
      </c>
      <c r="ER28" s="47">
        <v>8.0400000000000009</v>
      </c>
      <c r="ES28" s="47">
        <v>10.050000000000001</v>
      </c>
      <c r="ET28" s="47">
        <v>10.050000000000001</v>
      </c>
      <c r="EU28" s="48">
        <v>20.100000000000001</v>
      </c>
      <c r="EV28" s="48">
        <v>20.100000000000001</v>
      </c>
      <c r="EW28" s="48">
        <v>40.200000000000003</v>
      </c>
      <c r="EX28" s="48">
        <v>40.200000000000003</v>
      </c>
      <c r="EY28" s="48">
        <v>60.3</v>
      </c>
      <c r="EZ28" s="48">
        <v>60.3</v>
      </c>
      <c r="FA28" s="48">
        <v>80.400000000000006</v>
      </c>
      <c r="FB28" s="48">
        <v>80.400000000000006</v>
      </c>
      <c r="FC28" s="48">
        <v>100.5</v>
      </c>
      <c r="FD28" s="48">
        <v>100.5</v>
      </c>
    </row>
    <row r="29" spans="3:160" s="52" customFormat="1" x14ac:dyDescent="0.25">
      <c r="C29" s="52" t="s">
        <v>449</v>
      </c>
      <c r="D29" s="114" t="s">
        <v>334</v>
      </c>
      <c r="E29" s="31"/>
      <c r="F29" s="32">
        <v>192</v>
      </c>
      <c r="G29" s="32">
        <f t="shared" si="0"/>
        <v>19.2</v>
      </c>
      <c r="H29" s="38"/>
      <c r="I29" s="38"/>
      <c r="J29" s="31"/>
      <c r="K29" s="31"/>
      <c r="L29" s="31"/>
      <c r="M29" s="31">
        <f t="shared" si="13"/>
        <v>1.92</v>
      </c>
      <c r="N29" s="31">
        <f t="shared" si="1"/>
        <v>1.92</v>
      </c>
      <c r="O29" s="31">
        <f t="shared" si="2"/>
        <v>3.84</v>
      </c>
      <c r="P29" s="31">
        <f t="shared" si="3"/>
        <v>3.84</v>
      </c>
      <c r="Q29" s="31">
        <f t="shared" si="4"/>
        <v>5.76</v>
      </c>
      <c r="R29" s="31">
        <f t="shared" si="5"/>
        <v>5.76</v>
      </c>
      <c r="S29" s="31">
        <f t="shared" si="6"/>
        <v>7.68</v>
      </c>
      <c r="T29" s="31">
        <f t="shared" si="7"/>
        <v>7.68</v>
      </c>
      <c r="U29" s="31">
        <f t="shared" si="8"/>
        <v>9.6</v>
      </c>
      <c r="V29" s="31">
        <f t="shared" si="9"/>
        <v>9.6</v>
      </c>
      <c r="W29" s="38">
        <f t="shared" si="17"/>
        <v>19.2</v>
      </c>
      <c r="X29" s="38">
        <f t="shared" si="10"/>
        <v>19.2</v>
      </c>
      <c r="Y29" s="38">
        <f t="shared" si="18"/>
        <v>38.4</v>
      </c>
      <c r="Z29" s="38">
        <f t="shared" si="22"/>
        <v>38.4</v>
      </c>
      <c r="AA29" s="38">
        <f t="shared" si="19"/>
        <v>57.6</v>
      </c>
      <c r="AB29" s="38">
        <f t="shared" si="23"/>
        <v>57.6</v>
      </c>
      <c r="AC29" s="38">
        <f t="shared" si="20"/>
        <v>76.8</v>
      </c>
      <c r="AD29" s="38">
        <f t="shared" si="24"/>
        <v>76.8</v>
      </c>
      <c r="AE29" s="38">
        <f t="shared" si="21"/>
        <v>96</v>
      </c>
      <c r="AF29" s="38">
        <f t="shared" si="25"/>
        <v>96</v>
      </c>
      <c r="BB29" s="35"/>
      <c r="BI29" s="36"/>
      <c r="BJ29" s="36"/>
      <c r="CI29" s="37"/>
      <c r="EI29" s="31">
        <f t="shared" si="16"/>
        <v>1</v>
      </c>
      <c r="EJ29" s="31">
        <f t="shared" si="16"/>
        <v>1</v>
      </c>
      <c r="EK29" s="47">
        <v>2</v>
      </c>
      <c r="EL29" s="47">
        <v>2</v>
      </c>
      <c r="EM29" s="47">
        <v>4</v>
      </c>
      <c r="EN29" s="47">
        <v>4</v>
      </c>
      <c r="EO29" s="47">
        <v>6</v>
      </c>
      <c r="EP29" s="47">
        <v>6</v>
      </c>
      <c r="EQ29" s="47">
        <v>8</v>
      </c>
      <c r="ER29" s="47">
        <v>8</v>
      </c>
      <c r="ES29" s="47">
        <v>10</v>
      </c>
      <c r="ET29" s="47">
        <v>10</v>
      </c>
      <c r="EU29" s="48">
        <v>20</v>
      </c>
      <c r="EV29" s="48">
        <v>20</v>
      </c>
      <c r="EW29" s="48">
        <v>40</v>
      </c>
      <c r="EX29" s="48">
        <v>40</v>
      </c>
      <c r="EY29" s="48">
        <v>60</v>
      </c>
      <c r="EZ29" s="48">
        <v>60</v>
      </c>
      <c r="FA29" s="48">
        <v>80</v>
      </c>
      <c r="FB29" s="48">
        <v>80</v>
      </c>
      <c r="FC29" s="48">
        <v>100</v>
      </c>
      <c r="FD29" s="48">
        <v>100</v>
      </c>
    </row>
    <row r="30" spans="3:160" x14ac:dyDescent="0.25">
      <c r="D30" s="31" t="s">
        <v>335</v>
      </c>
      <c r="F30" s="32">
        <v>195</v>
      </c>
      <c r="G30" s="32">
        <f t="shared" si="0"/>
        <v>19.5</v>
      </c>
      <c r="M30" s="31">
        <f t="shared" si="13"/>
        <v>1.95</v>
      </c>
      <c r="N30" s="31">
        <f t="shared" si="1"/>
        <v>1.95</v>
      </c>
      <c r="O30" s="31">
        <f t="shared" si="2"/>
        <v>3.9</v>
      </c>
      <c r="P30" s="31">
        <f t="shared" si="3"/>
        <v>3.9</v>
      </c>
      <c r="Q30" s="31">
        <f t="shared" si="4"/>
        <v>5.85</v>
      </c>
      <c r="R30" s="31">
        <f t="shared" si="5"/>
        <v>5.85</v>
      </c>
      <c r="S30" s="31">
        <f t="shared" si="6"/>
        <v>7.8</v>
      </c>
      <c r="T30" s="31">
        <f t="shared" si="7"/>
        <v>7.8</v>
      </c>
      <c r="U30" s="31">
        <f t="shared" si="8"/>
        <v>9.75</v>
      </c>
      <c r="V30" s="31">
        <f t="shared" si="9"/>
        <v>9.75</v>
      </c>
      <c r="W30" s="38">
        <f t="shared" si="17"/>
        <v>19.5</v>
      </c>
      <c r="X30" s="38">
        <f t="shared" si="10"/>
        <v>19.5</v>
      </c>
      <c r="Y30" s="38">
        <f t="shared" si="18"/>
        <v>39</v>
      </c>
      <c r="Z30" s="38">
        <f t="shared" si="22"/>
        <v>39</v>
      </c>
      <c r="AA30" s="38">
        <f t="shared" si="19"/>
        <v>58.5</v>
      </c>
      <c r="AB30" s="38">
        <f t="shared" si="23"/>
        <v>58.5</v>
      </c>
      <c r="AC30" s="38">
        <f t="shared" si="20"/>
        <v>78</v>
      </c>
      <c r="AD30" s="38">
        <f t="shared" si="24"/>
        <v>78</v>
      </c>
      <c r="AE30" s="38">
        <f t="shared" si="21"/>
        <v>97.5</v>
      </c>
      <c r="AF30" s="38">
        <f t="shared" si="25"/>
        <v>97.5</v>
      </c>
      <c r="EI30" s="31">
        <f t="shared" si="16"/>
        <v>1.0050000000000001</v>
      </c>
      <c r="EJ30" s="31">
        <f t="shared" si="16"/>
        <v>1.0050000000000001</v>
      </c>
      <c r="EK30" s="47">
        <v>2.0100000000000002</v>
      </c>
      <c r="EL30" s="47">
        <v>2.0100000000000002</v>
      </c>
      <c r="EM30" s="47">
        <v>4.0200000000000005</v>
      </c>
      <c r="EN30" s="47">
        <v>4.0200000000000005</v>
      </c>
      <c r="EO30" s="47">
        <v>6.03</v>
      </c>
      <c r="EP30" s="47">
        <v>6.03</v>
      </c>
      <c r="EQ30" s="47">
        <v>8.0400000000000009</v>
      </c>
      <c r="ER30" s="47">
        <v>8.0400000000000009</v>
      </c>
      <c r="ES30" s="47">
        <v>10.050000000000001</v>
      </c>
      <c r="ET30" s="47">
        <v>10.050000000000001</v>
      </c>
      <c r="EU30" s="48">
        <v>20.100000000000001</v>
      </c>
      <c r="EV30" s="48">
        <v>20.100000000000001</v>
      </c>
      <c r="EW30" s="48">
        <v>40.200000000000003</v>
      </c>
      <c r="EX30" s="48">
        <v>40.200000000000003</v>
      </c>
      <c r="EY30" s="48">
        <v>60.3</v>
      </c>
      <c r="EZ30" s="48">
        <v>60.3</v>
      </c>
      <c r="FA30" s="48">
        <v>80.400000000000006</v>
      </c>
      <c r="FB30" s="48">
        <v>80.400000000000006</v>
      </c>
      <c r="FC30" s="48">
        <v>100.5</v>
      </c>
      <c r="FD30" s="48">
        <v>100.5</v>
      </c>
    </row>
    <row r="31" spans="3:160" s="52" customFormat="1" x14ac:dyDescent="0.25">
      <c r="D31" s="31" t="s">
        <v>336</v>
      </c>
      <c r="E31" s="31"/>
      <c r="F31" s="32">
        <v>199</v>
      </c>
      <c r="G31" s="32">
        <f t="shared" si="0"/>
        <v>19.899999999999999</v>
      </c>
      <c r="H31" s="38"/>
      <c r="I31" s="38"/>
      <c r="J31" s="31"/>
      <c r="K31" s="31"/>
      <c r="L31" s="31"/>
      <c r="M31" s="31">
        <f t="shared" si="13"/>
        <v>1.9899999999999998</v>
      </c>
      <c r="N31" s="31">
        <f t="shared" si="1"/>
        <v>1.9899999999999998</v>
      </c>
      <c r="O31" s="31">
        <f t="shared" si="2"/>
        <v>3.9799999999999995</v>
      </c>
      <c r="P31" s="31">
        <f t="shared" si="3"/>
        <v>3.9799999999999995</v>
      </c>
      <c r="Q31" s="31">
        <f t="shared" si="4"/>
        <v>5.97</v>
      </c>
      <c r="R31" s="31">
        <f t="shared" si="5"/>
        <v>5.97</v>
      </c>
      <c r="S31" s="31">
        <f t="shared" si="6"/>
        <v>7.9599999999999991</v>
      </c>
      <c r="T31" s="31">
        <f t="shared" si="7"/>
        <v>7.9599999999999991</v>
      </c>
      <c r="U31" s="31">
        <f t="shared" si="8"/>
        <v>9.9499999999999993</v>
      </c>
      <c r="V31" s="31">
        <f t="shared" si="9"/>
        <v>9.9499999999999993</v>
      </c>
      <c r="W31" s="38">
        <f t="shared" si="17"/>
        <v>19.899999999999999</v>
      </c>
      <c r="X31" s="38">
        <f t="shared" si="10"/>
        <v>19.899999999999999</v>
      </c>
      <c r="Y31" s="38">
        <f t="shared" si="18"/>
        <v>39.799999999999997</v>
      </c>
      <c r="Z31" s="38">
        <f t="shared" si="22"/>
        <v>39.799999999999997</v>
      </c>
      <c r="AA31" s="38">
        <f t="shared" si="19"/>
        <v>59.7</v>
      </c>
      <c r="AB31" s="38">
        <f t="shared" si="23"/>
        <v>59.7</v>
      </c>
      <c r="AC31" s="38">
        <f t="shared" si="20"/>
        <v>79.599999999999994</v>
      </c>
      <c r="AD31" s="38">
        <f t="shared" si="24"/>
        <v>79.599999999999994</v>
      </c>
      <c r="AE31" s="38">
        <f t="shared" si="21"/>
        <v>99.5</v>
      </c>
      <c r="AF31" s="38">
        <f t="shared" si="25"/>
        <v>99.5</v>
      </c>
      <c r="BB31" s="35"/>
      <c r="BI31" s="36"/>
      <c r="BJ31" s="36"/>
      <c r="CI31" s="37"/>
      <c r="EI31" s="31">
        <f t="shared" si="16"/>
        <v>1.0050000000000001</v>
      </c>
      <c r="EJ31" s="31">
        <f t="shared" si="16"/>
        <v>1.0050000000000001</v>
      </c>
      <c r="EK31" s="47">
        <v>2.0100000000000002</v>
      </c>
      <c r="EL31" s="47">
        <v>2.0100000000000002</v>
      </c>
      <c r="EM31" s="47">
        <v>4.0200000000000005</v>
      </c>
      <c r="EN31" s="47">
        <v>4.0200000000000005</v>
      </c>
      <c r="EO31" s="47">
        <v>6.03</v>
      </c>
      <c r="EP31" s="47">
        <v>6.03</v>
      </c>
      <c r="EQ31" s="47">
        <v>8.0400000000000009</v>
      </c>
      <c r="ER31" s="47">
        <v>8.0400000000000009</v>
      </c>
      <c r="ES31" s="47">
        <v>10.050000000000001</v>
      </c>
      <c r="ET31" s="47">
        <v>10.050000000000001</v>
      </c>
      <c r="EU31" s="48">
        <v>20.100000000000001</v>
      </c>
      <c r="EV31" s="48">
        <v>20.100000000000001</v>
      </c>
      <c r="EW31" s="48">
        <v>40.200000000000003</v>
      </c>
      <c r="EX31" s="48">
        <v>40.200000000000003</v>
      </c>
      <c r="EY31" s="48">
        <v>60.3</v>
      </c>
      <c r="EZ31" s="48">
        <v>60.3</v>
      </c>
      <c r="FA31" s="48">
        <v>80.400000000000006</v>
      </c>
      <c r="FB31" s="48">
        <v>80.400000000000006</v>
      </c>
      <c r="FC31" s="48">
        <v>100.5</v>
      </c>
      <c r="FD31" s="48">
        <v>100.5</v>
      </c>
    </row>
    <row r="32" spans="3:160" x14ac:dyDescent="0.25">
      <c r="D32" s="31" t="s">
        <v>337</v>
      </c>
      <c r="F32" s="32">
        <v>394</v>
      </c>
      <c r="G32" s="32">
        <f t="shared" si="0"/>
        <v>39.4</v>
      </c>
      <c r="M32" s="31">
        <f t="shared" si="13"/>
        <v>3.94</v>
      </c>
      <c r="N32" s="31">
        <f t="shared" si="1"/>
        <v>3.94</v>
      </c>
      <c r="O32" s="31">
        <f t="shared" si="2"/>
        <v>7.88</v>
      </c>
      <c r="P32" s="31">
        <f t="shared" si="3"/>
        <v>7.88</v>
      </c>
      <c r="Q32" s="31">
        <f t="shared" si="4"/>
        <v>11.819999999999999</v>
      </c>
      <c r="R32" s="31">
        <f t="shared" si="5"/>
        <v>11.819999999999999</v>
      </c>
      <c r="S32" s="31">
        <f t="shared" si="6"/>
        <v>15.76</v>
      </c>
      <c r="T32" s="31">
        <f t="shared" si="7"/>
        <v>15.76</v>
      </c>
      <c r="U32" s="31">
        <f t="shared" si="8"/>
        <v>19.7</v>
      </c>
      <c r="V32" s="31">
        <f t="shared" si="9"/>
        <v>19.7</v>
      </c>
      <c r="W32" s="38">
        <f t="shared" si="17"/>
        <v>39.4</v>
      </c>
      <c r="X32" s="38">
        <f t="shared" si="10"/>
        <v>39.4</v>
      </c>
      <c r="Y32" s="38">
        <f t="shared" si="18"/>
        <v>78.8</v>
      </c>
      <c r="Z32" s="38">
        <f t="shared" si="22"/>
        <v>78.8</v>
      </c>
      <c r="AA32" s="38">
        <f t="shared" si="19"/>
        <v>118.2</v>
      </c>
      <c r="AB32" s="38">
        <f t="shared" si="23"/>
        <v>118.2</v>
      </c>
      <c r="AC32" s="38">
        <f t="shared" si="20"/>
        <v>157.6</v>
      </c>
      <c r="AD32" s="38">
        <f t="shared" si="24"/>
        <v>157.6</v>
      </c>
      <c r="AE32" s="38">
        <f t="shared" si="21"/>
        <v>197</v>
      </c>
      <c r="AF32" s="38">
        <f t="shared" si="25"/>
        <v>197</v>
      </c>
      <c r="EI32" s="31">
        <f t="shared" si="16"/>
        <v>2.0049999999999999</v>
      </c>
      <c r="EJ32" s="31">
        <f t="shared" si="16"/>
        <v>2.0049999999999999</v>
      </c>
      <c r="EK32" s="47">
        <v>4.01</v>
      </c>
      <c r="EL32" s="47">
        <v>4.01</v>
      </c>
      <c r="EM32" s="47">
        <v>8.02</v>
      </c>
      <c r="EN32" s="47">
        <v>8.02</v>
      </c>
      <c r="EO32" s="47">
        <v>12.03</v>
      </c>
      <c r="EP32" s="47">
        <v>12.03</v>
      </c>
      <c r="EQ32" s="47">
        <v>16.04</v>
      </c>
      <c r="ER32" s="47">
        <v>16.04</v>
      </c>
      <c r="ES32" s="47">
        <v>20.05</v>
      </c>
      <c r="ET32" s="47">
        <v>20.05</v>
      </c>
      <c r="EU32" s="48">
        <v>40.1</v>
      </c>
      <c r="EV32" s="48">
        <v>40.1</v>
      </c>
      <c r="EW32" s="48">
        <v>80.2</v>
      </c>
      <c r="EX32" s="48">
        <v>80.2</v>
      </c>
      <c r="EY32" s="48">
        <v>120.3</v>
      </c>
      <c r="EZ32" s="48">
        <v>120.3</v>
      </c>
      <c r="FA32" s="48">
        <v>160.4</v>
      </c>
      <c r="FB32" s="48">
        <v>160.4</v>
      </c>
      <c r="FC32" s="48">
        <v>200.5</v>
      </c>
      <c r="FD32" s="48">
        <v>200.5</v>
      </c>
    </row>
    <row r="33" spans="1:214" s="52" customFormat="1" x14ac:dyDescent="0.25">
      <c r="D33" s="31" t="s">
        <v>338</v>
      </c>
      <c r="E33" s="31"/>
      <c r="F33" s="32">
        <v>198</v>
      </c>
      <c r="G33" s="32">
        <f t="shared" si="0"/>
        <v>19.8</v>
      </c>
      <c r="H33" s="38"/>
      <c r="I33" s="38"/>
      <c r="J33" s="31"/>
      <c r="K33" s="31"/>
      <c r="L33" s="31"/>
      <c r="M33" s="31">
        <f t="shared" si="13"/>
        <v>1.98</v>
      </c>
      <c r="N33" s="31">
        <f t="shared" si="1"/>
        <v>1.98</v>
      </c>
      <c r="O33" s="31">
        <f t="shared" si="2"/>
        <v>3.96</v>
      </c>
      <c r="P33" s="31">
        <f t="shared" si="3"/>
        <v>3.96</v>
      </c>
      <c r="Q33" s="31">
        <f t="shared" si="4"/>
        <v>5.94</v>
      </c>
      <c r="R33" s="31">
        <f t="shared" si="5"/>
        <v>5.94</v>
      </c>
      <c r="S33" s="31">
        <f t="shared" si="6"/>
        <v>7.92</v>
      </c>
      <c r="T33" s="31">
        <f t="shared" si="7"/>
        <v>7.92</v>
      </c>
      <c r="U33" s="31">
        <f t="shared" si="8"/>
        <v>9.9</v>
      </c>
      <c r="V33" s="31">
        <f t="shared" si="9"/>
        <v>9.9</v>
      </c>
      <c r="W33" s="38">
        <f t="shared" si="17"/>
        <v>19.8</v>
      </c>
      <c r="X33" s="38">
        <f t="shared" si="10"/>
        <v>19.8</v>
      </c>
      <c r="Y33" s="38">
        <f t="shared" si="18"/>
        <v>39.6</v>
      </c>
      <c r="Z33" s="38">
        <f t="shared" si="22"/>
        <v>39.6</v>
      </c>
      <c r="AA33" s="38">
        <f t="shared" si="19"/>
        <v>59.4</v>
      </c>
      <c r="AB33" s="38">
        <f t="shared" si="23"/>
        <v>59.4</v>
      </c>
      <c r="AC33" s="38">
        <f t="shared" si="20"/>
        <v>79.2</v>
      </c>
      <c r="AD33" s="38">
        <f t="shared" si="24"/>
        <v>79.2</v>
      </c>
      <c r="AE33" s="38">
        <f t="shared" si="21"/>
        <v>99</v>
      </c>
      <c r="AF33" s="38">
        <f t="shared" si="25"/>
        <v>99</v>
      </c>
      <c r="BB33" s="35"/>
      <c r="BI33" s="36"/>
      <c r="BJ33" s="36"/>
      <c r="CI33" s="37"/>
      <c r="EI33" s="31">
        <f t="shared" si="16"/>
        <v>1.0050000000000001</v>
      </c>
      <c r="EJ33" s="31">
        <f t="shared" si="16"/>
        <v>1.0050000000000001</v>
      </c>
      <c r="EK33" s="47">
        <v>2.0100000000000002</v>
      </c>
      <c r="EL33" s="47">
        <v>2.0100000000000002</v>
      </c>
      <c r="EM33" s="47">
        <v>4.0200000000000005</v>
      </c>
      <c r="EN33" s="47">
        <v>4.0200000000000005</v>
      </c>
      <c r="EO33" s="47">
        <v>6.03</v>
      </c>
      <c r="EP33" s="47">
        <v>6.03</v>
      </c>
      <c r="EQ33" s="47">
        <v>8.0400000000000009</v>
      </c>
      <c r="ER33" s="47">
        <v>8.0400000000000009</v>
      </c>
      <c r="ES33" s="47">
        <v>10.050000000000001</v>
      </c>
      <c r="ET33" s="47">
        <v>10.050000000000001</v>
      </c>
      <c r="EU33" s="48">
        <v>20.100000000000001</v>
      </c>
      <c r="EV33" s="48">
        <v>20.100000000000001</v>
      </c>
      <c r="EW33" s="48">
        <v>40.200000000000003</v>
      </c>
      <c r="EX33" s="48">
        <v>40.200000000000003</v>
      </c>
      <c r="EY33" s="48">
        <v>60.3</v>
      </c>
      <c r="EZ33" s="48">
        <v>60.3</v>
      </c>
      <c r="FA33" s="48">
        <v>80.400000000000006</v>
      </c>
      <c r="FB33" s="48">
        <v>80.400000000000006</v>
      </c>
      <c r="FC33" s="48">
        <v>100.5</v>
      </c>
      <c r="FD33" s="48">
        <v>100.5</v>
      </c>
    </row>
    <row r="34" spans="1:214" x14ac:dyDescent="0.25">
      <c r="D34" s="31" t="s">
        <v>339</v>
      </c>
      <c r="F34" s="32">
        <v>200</v>
      </c>
      <c r="G34" s="32">
        <f t="shared" si="0"/>
        <v>20</v>
      </c>
      <c r="M34" s="31">
        <f t="shared" si="13"/>
        <v>2</v>
      </c>
      <c r="N34" s="31">
        <f t="shared" si="1"/>
        <v>2</v>
      </c>
      <c r="O34" s="31">
        <f t="shared" si="2"/>
        <v>4</v>
      </c>
      <c r="P34" s="31">
        <f t="shared" si="3"/>
        <v>4</v>
      </c>
      <c r="Q34" s="31">
        <f t="shared" si="4"/>
        <v>6</v>
      </c>
      <c r="R34" s="31">
        <f t="shared" si="5"/>
        <v>6</v>
      </c>
      <c r="S34" s="31">
        <f t="shared" si="6"/>
        <v>8</v>
      </c>
      <c r="T34" s="31">
        <f t="shared" si="7"/>
        <v>8</v>
      </c>
      <c r="U34" s="31">
        <f t="shared" si="8"/>
        <v>10</v>
      </c>
      <c r="V34" s="31">
        <f t="shared" si="9"/>
        <v>10</v>
      </c>
      <c r="W34" s="38">
        <f t="shared" si="17"/>
        <v>20</v>
      </c>
      <c r="X34" s="38">
        <f t="shared" si="10"/>
        <v>20</v>
      </c>
      <c r="Y34" s="38">
        <f t="shared" si="18"/>
        <v>40</v>
      </c>
      <c r="Z34" s="38">
        <f t="shared" si="22"/>
        <v>40</v>
      </c>
      <c r="AA34" s="38">
        <f t="shared" si="19"/>
        <v>60</v>
      </c>
      <c r="AB34" s="38">
        <f t="shared" si="23"/>
        <v>60</v>
      </c>
      <c r="AC34" s="38">
        <f t="shared" si="20"/>
        <v>80</v>
      </c>
      <c r="AD34" s="38">
        <f t="shared" si="24"/>
        <v>80</v>
      </c>
      <c r="AE34" s="38">
        <f t="shared" si="21"/>
        <v>100</v>
      </c>
      <c r="AF34" s="38">
        <f t="shared" si="25"/>
        <v>100</v>
      </c>
      <c r="EI34" s="31">
        <f t="shared" si="16"/>
        <v>1</v>
      </c>
      <c r="EJ34" s="31">
        <f t="shared" si="16"/>
        <v>1</v>
      </c>
      <c r="EK34" s="47">
        <v>2</v>
      </c>
      <c r="EL34" s="47">
        <v>2</v>
      </c>
      <c r="EM34" s="47">
        <v>4</v>
      </c>
      <c r="EN34" s="47">
        <v>4</v>
      </c>
      <c r="EO34" s="47">
        <v>6</v>
      </c>
      <c r="EP34" s="47">
        <v>6</v>
      </c>
      <c r="EQ34" s="47">
        <v>8</v>
      </c>
      <c r="ER34" s="47">
        <v>8</v>
      </c>
      <c r="ES34" s="47">
        <v>10</v>
      </c>
      <c r="ET34" s="47">
        <v>10</v>
      </c>
      <c r="EU34" s="48">
        <v>20</v>
      </c>
      <c r="EV34" s="48">
        <v>20</v>
      </c>
      <c r="EW34" s="48">
        <v>40</v>
      </c>
      <c r="EX34" s="48">
        <v>40</v>
      </c>
      <c r="EY34" s="48">
        <v>60</v>
      </c>
      <c r="EZ34" s="48">
        <v>60</v>
      </c>
      <c r="FA34" s="48">
        <v>80</v>
      </c>
      <c r="FB34" s="48">
        <v>80</v>
      </c>
      <c r="FC34" s="48">
        <v>100</v>
      </c>
      <c r="FD34" s="48">
        <v>100</v>
      </c>
    </row>
    <row r="35" spans="1:214" s="52" customFormat="1" x14ac:dyDescent="0.25">
      <c r="D35" s="31" t="s">
        <v>340</v>
      </c>
      <c r="E35" s="31"/>
      <c r="F35" s="32">
        <v>201</v>
      </c>
      <c r="G35" s="32">
        <f t="shared" si="0"/>
        <v>20.100000000000001</v>
      </c>
      <c r="H35" s="38"/>
      <c r="I35" s="38"/>
      <c r="J35" s="31"/>
      <c r="K35" s="31"/>
      <c r="L35" s="31"/>
      <c r="M35" s="31">
        <f t="shared" si="13"/>
        <v>2.0100000000000002</v>
      </c>
      <c r="N35" s="31">
        <f t="shared" si="1"/>
        <v>2.0100000000000002</v>
      </c>
      <c r="O35" s="31">
        <f t="shared" si="2"/>
        <v>4.0200000000000005</v>
      </c>
      <c r="P35" s="31">
        <f t="shared" si="3"/>
        <v>4.0200000000000005</v>
      </c>
      <c r="Q35" s="31">
        <f t="shared" si="4"/>
        <v>6.03</v>
      </c>
      <c r="R35" s="31">
        <f t="shared" si="5"/>
        <v>6.03</v>
      </c>
      <c r="S35" s="31">
        <f t="shared" si="6"/>
        <v>8.0400000000000009</v>
      </c>
      <c r="T35" s="31">
        <f t="shared" si="7"/>
        <v>8.0400000000000009</v>
      </c>
      <c r="U35" s="31">
        <f t="shared" si="8"/>
        <v>10.050000000000001</v>
      </c>
      <c r="V35" s="31">
        <f t="shared" si="9"/>
        <v>10.050000000000001</v>
      </c>
      <c r="W35" s="38">
        <f t="shared" si="17"/>
        <v>20.100000000000001</v>
      </c>
      <c r="X35" s="38">
        <f t="shared" si="10"/>
        <v>20.100000000000001</v>
      </c>
      <c r="Y35" s="38">
        <f t="shared" si="18"/>
        <v>40.200000000000003</v>
      </c>
      <c r="Z35" s="38">
        <f t="shared" si="22"/>
        <v>40.200000000000003</v>
      </c>
      <c r="AA35" s="38">
        <f t="shared" si="19"/>
        <v>60.3</v>
      </c>
      <c r="AB35" s="38">
        <f t="shared" si="23"/>
        <v>60.3</v>
      </c>
      <c r="AC35" s="38">
        <f t="shared" si="20"/>
        <v>80.400000000000006</v>
      </c>
      <c r="AD35" s="38">
        <f t="shared" si="24"/>
        <v>80.400000000000006</v>
      </c>
      <c r="AE35" s="38">
        <f t="shared" si="21"/>
        <v>100.5</v>
      </c>
      <c r="AF35" s="38">
        <f t="shared" si="25"/>
        <v>100.5</v>
      </c>
      <c r="BB35" s="35"/>
      <c r="BI35" s="36"/>
      <c r="BJ35" s="36"/>
      <c r="CI35" s="37"/>
      <c r="EI35" s="31">
        <f t="shared" si="16"/>
        <v>1</v>
      </c>
      <c r="EJ35" s="31">
        <f t="shared" si="16"/>
        <v>1</v>
      </c>
      <c r="EK35" s="47">
        <v>2</v>
      </c>
      <c r="EL35" s="47">
        <v>2</v>
      </c>
      <c r="EM35" s="47">
        <v>4</v>
      </c>
      <c r="EN35" s="47">
        <v>4</v>
      </c>
      <c r="EO35" s="47">
        <v>6</v>
      </c>
      <c r="EP35" s="47">
        <v>6</v>
      </c>
      <c r="EQ35" s="47">
        <v>8</v>
      </c>
      <c r="ER35" s="47">
        <v>8</v>
      </c>
      <c r="ES35" s="47">
        <v>10</v>
      </c>
      <c r="ET35" s="47">
        <v>10</v>
      </c>
      <c r="EU35" s="48">
        <v>20</v>
      </c>
      <c r="EV35" s="48">
        <v>20</v>
      </c>
      <c r="EW35" s="48">
        <v>40</v>
      </c>
      <c r="EX35" s="48">
        <v>40</v>
      </c>
      <c r="EY35" s="48">
        <v>60</v>
      </c>
      <c r="EZ35" s="48">
        <v>60</v>
      </c>
      <c r="FA35" s="48">
        <v>80</v>
      </c>
      <c r="FB35" s="48">
        <v>80</v>
      </c>
      <c r="FC35" s="48">
        <v>100</v>
      </c>
      <c r="FD35" s="48">
        <v>100</v>
      </c>
    </row>
    <row r="36" spans="1:214" s="52" customFormat="1" x14ac:dyDescent="0.25">
      <c r="C36" s="52" t="s">
        <v>450</v>
      </c>
      <c r="D36" s="35" t="s">
        <v>341</v>
      </c>
      <c r="E36" s="31"/>
      <c r="F36" s="32">
        <v>196</v>
      </c>
      <c r="G36" s="32">
        <f t="shared" si="0"/>
        <v>19.600000000000001</v>
      </c>
      <c r="H36" s="38"/>
      <c r="I36" s="38"/>
      <c r="J36" s="31"/>
      <c r="K36" s="31"/>
      <c r="L36" s="31"/>
      <c r="M36" s="31">
        <f t="shared" si="13"/>
        <v>1.9600000000000002</v>
      </c>
      <c r="N36" s="31">
        <f t="shared" si="1"/>
        <v>1.9600000000000002</v>
      </c>
      <c r="O36" s="31">
        <f t="shared" si="2"/>
        <v>3.9200000000000004</v>
      </c>
      <c r="P36" s="31">
        <f t="shared" si="3"/>
        <v>3.9200000000000004</v>
      </c>
      <c r="Q36" s="31">
        <f t="shared" si="4"/>
        <v>5.88</v>
      </c>
      <c r="R36" s="31">
        <f t="shared" si="5"/>
        <v>5.88</v>
      </c>
      <c r="S36" s="31">
        <f t="shared" si="6"/>
        <v>7.8400000000000007</v>
      </c>
      <c r="T36" s="31">
        <f t="shared" si="7"/>
        <v>7.8400000000000007</v>
      </c>
      <c r="U36" s="31">
        <f t="shared" si="8"/>
        <v>9.8000000000000007</v>
      </c>
      <c r="V36" s="31">
        <f t="shared" si="9"/>
        <v>9.8000000000000007</v>
      </c>
      <c r="W36" s="38">
        <f t="shared" si="17"/>
        <v>19.600000000000001</v>
      </c>
      <c r="X36" s="38">
        <f t="shared" si="10"/>
        <v>19.600000000000001</v>
      </c>
      <c r="Y36" s="38">
        <f t="shared" si="18"/>
        <v>39.200000000000003</v>
      </c>
      <c r="Z36" s="38">
        <f t="shared" si="22"/>
        <v>39.200000000000003</v>
      </c>
      <c r="AA36" s="38">
        <f t="shared" si="19"/>
        <v>58.8</v>
      </c>
      <c r="AB36" s="38">
        <f t="shared" si="23"/>
        <v>58.8</v>
      </c>
      <c r="AC36" s="38">
        <f t="shared" si="20"/>
        <v>78.400000000000006</v>
      </c>
      <c r="AD36" s="38">
        <f t="shared" si="24"/>
        <v>78.400000000000006</v>
      </c>
      <c r="AE36" s="38">
        <f t="shared" si="21"/>
        <v>98</v>
      </c>
      <c r="AF36" s="38">
        <f t="shared" si="25"/>
        <v>98</v>
      </c>
      <c r="BB36" s="35"/>
      <c r="BI36" s="36"/>
      <c r="BJ36" s="36"/>
      <c r="CI36" s="37"/>
      <c r="EI36" s="31">
        <f t="shared" si="16"/>
        <v>1.0050000000000001</v>
      </c>
      <c r="EJ36" s="31">
        <f t="shared" si="16"/>
        <v>1.0050000000000001</v>
      </c>
      <c r="EK36" s="53">
        <v>2.0100000000000002</v>
      </c>
      <c r="EL36" s="53">
        <v>2.0100000000000002</v>
      </c>
      <c r="EM36" s="53">
        <v>4.0200000000000005</v>
      </c>
      <c r="EN36" s="53">
        <v>4.0200000000000005</v>
      </c>
      <c r="EO36" s="53">
        <v>6.03</v>
      </c>
      <c r="EP36" s="53">
        <v>6.03</v>
      </c>
      <c r="EQ36" s="53">
        <v>8.0400000000000009</v>
      </c>
      <c r="ER36" s="53">
        <v>8.0400000000000009</v>
      </c>
      <c r="ES36" s="53">
        <v>10.050000000000001</v>
      </c>
      <c r="ET36" s="53">
        <v>10.050000000000001</v>
      </c>
      <c r="EU36" s="54">
        <v>20.100000000000001</v>
      </c>
      <c r="EV36" s="54">
        <v>20.100000000000001</v>
      </c>
      <c r="EW36" s="54">
        <v>40.200000000000003</v>
      </c>
      <c r="EX36" s="54">
        <v>40.200000000000003</v>
      </c>
      <c r="EY36" s="54">
        <v>60.3</v>
      </c>
      <c r="EZ36" s="54">
        <v>60.3</v>
      </c>
      <c r="FA36" s="54">
        <v>80.400000000000006</v>
      </c>
      <c r="FB36" s="54">
        <v>80.400000000000006</v>
      </c>
      <c r="FC36" s="54">
        <v>100.5</v>
      </c>
      <c r="FD36" s="54">
        <v>100.5</v>
      </c>
    </row>
    <row r="37" spans="1:214" x14ac:dyDescent="0.25">
      <c r="D37" s="31" t="s">
        <v>342</v>
      </c>
      <c r="F37" s="32">
        <v>194</v>
      </c>
      <c r="G37" s="32">
        <f t="shared" si="0"/>
        <v>19.399999999999999</v>
      </c>
      <c r="M37" s="31">
        <f t="shared" si="13"/>
        <v>1.94</v>
      </c>
      <c r="N37" s="31">
        <f t="shared" si="1"/>
        <v>1.94</v>
      </c>
      <c r="O37" s="31">
        <f t="shared" si="2"/>
        <v>3.88</v>
      </c>
      <c r="P37" s="31">
        <f t="shared" si="3"/>
        <v>3.88</v>
      </c>
      <c r="Q37" s="31">
        <f t="shared" si="4"/>
        <v>5.8199999999999994</v>
      </c>
      <c r="R37" s="31">
        <f t="shared" si="5"/>
        <v>5.8199999999999994</v>
      </c>
      <c r="S37" s="31">
        <f t="shared" si="6"/>
        <v>7.76</v>
      </c>
      <c r="T37" s="31">
        <f t="shared" si="7"/>
        <v>7.76</v>
      </c>
      <c r="U37" s="31">
        <f t="shared" si="8"/>
        <v>9.6999999999999993</v>
      </c>
      <c r="V37" s="31">
        <f t="shared" si="9"/>
        <v>9.6999999999999993</v>
      </c>
      <c r="W37" s="38">
        <f t="shared" si="17"/>
        <v>19.399999999999999</v>
      </c>
      <c r="X37" s="38">
        <f t="shared" si="10"/>
        <v>19.399999999999999</v>
      </c>
      <c r="Y37" s="38">
        <f t="shared" si="18"/>
        <v>38.799999999999997</v>
      </c>
      <c r="Z37" s="38">
        <f t="shared" si="22"/>
        <v>38.799999999999997</v>
      </c>
      <c r="AA37" s="38">
        <f t="shared" si="19"/>
        <v>58.2</v>
      </c>
      <c r="AB37" s="38">
        <f t="shared" si="23"/>
        <v>58.2</v>
      </c>
      <c r="AC37" s="38">
        <f t="shared" si="20"/>
        <v>77.599999999999994</v>
      </c>
      <c r="AD37" s="38">
        <f t="shared" si="24"/>
        <v>77.599999999999994</v>
      </c>
      <c r="AE37" s="38">
        <f t="shared" si="21"/>
        <v>97</v>
      </c>
      <c r="AF37" s="38">
        <f t="shared" si="25"/>
        <v>97</v>
      </c>
      <c r="EI37" s="31">
        <f t="shared" si="16"/>
        <v>1</v>
      </c>
      <c r="EJ37" s="31">
        <f t="shared" si="16"/>
        <v>1</v>
      </c>
      <c r="EK37" s="53">
        <v>2</v>
      </c>
      <c r="EL37" s="53">
        <v>2</v>
      </c>
      <c r="EM37" s="53">
        <v>4</v>
      </c>
      <c r="EN37" s="53">
        <v>4</v>
      </c>
      <c r="EO37" s="53">
        <v>6</v>
      </c>
      <c r="EP37" s="53">
        <v>6</v>
      </c>
      <c r="EQ37" s="53">
        <v>8</v>
      </c>
      <c r="ER37" s="53">
        <v>8</v>
      </c>
      <c r="ES37" s="53">
        <v>10</v>
      </c>
      <c r="ET37" s="53">
        <v>10</v>
      </c>
      <c r="EU37" s="54">
        <v>20</v>
      </c>
      <c r="EV37" s="54">
        <v>20</v>
      </c>
      <c r="EW37" s="54">
        <v>40</v>
      </c>
      <c r="EX37" s="54">
        <v>40</v>
      </c>
      <c r="EY37" s="54">
        <v>60</v>
      </c>
      <c r="EZ37" s="54">
        <v>60</v>
      </c>
      <c r="FA37" s="54">
        <v>80</v>
      </c>
      <c r="FB37" s="54">
        <v>80</v>
      </c>
      <c r="FC37" s="54">
        <v>100</v>
      </c>
      <c r="FD37" s="54">
        <v>100</v>
      </c>
    </row>
    <row r="38" spans="1:214" s="52" customFormat="1" x14ac:dyDescent="0.25">
      <c r="D38" s="31" t="s">
        <v>343</v>
      </c>
      <c r="E38" s="31"/>
      <c r="F38" s="32">
        <v>201</v>
      </c>
      <c r="G38" s="32">
        <f t="shared" si="0"/>
        <v>20.100000000000001</v>
      </c>
      <c r="H38" s="38"/>
      <c r="I38" s="38"/>
      <c r="J38" s="31"/>
      <c r="K38" s="31"/>
      <c r="L38" s="31"/>
      <c r="M38" s="31">
        <f t="shared" si="13"/>
        <v>2.0100000000000002</v>
      </c>
      <c r="N38" s="31">
        <f t="shared" si="1"/>
        <v>2.0100000000000002</v>
      </c>
      <c r="O38" s="31">
        <f t="shared" si="2"/>
        <v>4.0200000000000005</v>
      </c>
      <c r="P38" s="31">
        <f t="shared" si="3"/>
        <v>4.0200000000000005</v>
      </c>
      <c r="Q38" s="31">
        <f t="shared" si="4"/>
        <v>6.03</v>
      </c>
      <c r="R38" s="31">
        <f t="shared" si="5"/>
        <v>6.03</v>
      </c>
      <c r="S38" s="31">
        <f t="shared" si="6"/>
        <v>8.0400000000000009</v>
      </c>
      <c r="T38" s="31">
        <f t="shared" si="7"/>
        <v>8.0400000000000009</v>
      </c>
      <c r="U38" s="31">
        <f t="shared" si="8"/>
        <v>10.050000000000001</v>
      </c>
      <c r="V38" s="31">
        <f t="shared" si="9"/>
        <v>10.050000000000001</v>
      </c>
      <c r="W38" s="38">
        <f t="shared" si="17"/>
        <v>20.100000000000001</v>
      </c>
      <c r="X38" s="38">
        <f t="shared" si="10"/>
        <v>20.100000000000001</v>
      </c>
      <c r="Y38" s="38">
        <f t="shared" si="18"/>
        <v>40.200000000000003</v>
      </c>
      <c r="Z38" s="38">
        <f t="shared" si="22"/>
        <v>40.200000000000003</v>
      </c>
      <c r="AA38" s="38">
        <f t="shared" si="19"/>
        <v>60.3</v>
      </c>
      <c r="AB38" s="38">
        <f t="shared" si="23"/>
        <v>60.3</v>
      </c>
      <c r="AC38" s="38">
        <f t="shared" si="20"/>
        <v>80.400000000000006</v>
      </c>
      <c r="AD38" s="38">
        <f t="shared" si="24"/>
        <v>80.400000000000006</v>
      </c>
      <c r="AE38" s="38">
        <f t="shared" si="21"/>
        <v>100.5</v>
      </c>
      <c r="AF38" s="38">
        <f t="shared" si="25"/>
        <v>100.5</v>
      </c>
      <c r="BB38" s="35"/>
      <c r="BI38" s="36"/>
      <c r="BJ38" s="36"/>
      <c r="CI38" s="37"/>
      <c r="EI38" s="31">
        <f t="shared" si="16"/>
        <v>1</v>
      </c>
      <c r="EJ38" s="31">
        <f t="shared" si="16"/>
        <v>1</v>
      </c>
      <c r="EK38" s="47">
        <v>2</v>
      </c>
      <c r="EL38" s="47">
        <v>2</v>
      </c>
      <c r="EM38" s="47">
        <v>4</v>
      </c>
      <c r="EN38" s="47">
        <v>4</v>
      </c>
      <c r="EO38" s="47">
        <v>6</v>
      </c>
      <c r="EP38" s="47">
        <v>6</v>
      </c>
      <c r="EQ38" s="47">
        <v>8</v>
      </c>
      <c r="ER38" s="47">
        <v>8</v>
      </c>
      <c r="ES38" s="47">
        <v>10</v>
      </c>
      <c r="ET38" s="47">
        <v>10</v>
      </c>
      <c r="EU38" s="48">
        <v>20</v>
      </c>
      <c r="EV38" s="48">
        <v>20</v>
      </c>
      <c r="EW38" s="48">
        <v>40</v>
      </c>
      <c r="EX38" s="48">
        <v>40</v>
      </c>
      <c r="EY38" s="48">
        <v>60</v>
      </c>
      <c r="EZ38" s="48">
        <v>60</v>
      </c>
      <c r="FA38" s="48">
        <v>80</v>
      </c>
      <c r="FB38" s="48">
        <v>80</v>
      </c>
      <c r="FC38" s="48">
        <v>100</v>
      </c>
      <c r="FD38" s="48">
        <v>100</v>
      </c>
    </row>
    <row r="39" spans="1:214" x14ac:dyDescent="0.25">
      <c r="D39" s="31" t="s">
        <v>344</v>
      </c>
      <c r="F39" s="32">
        <v>391</v>
      </c>
      <c r="G39" s="32">
        <f t="shared" si="0"/>
        <v>39.1</v>
      </c>
      <c r="M39" s="31">
        <f t="shared" si="13"/>
        <v>3.91</v>
      </c>
      <c r="N39" s="31">
        <f t="shared" si="1"/>
        <v>3.91</v>
      </c>
      <c r="O39" s="31">
        <f t="shared" si="2"/>
        <v>7.82</v>
      </c>
      <c r="P39" s="31">
        <f t="shared" si="3"/>
        <v>7.82</v>
      </c>
      <c r="Q39" s="31">
        <f t="shared" si="4"/>
        <v>11.73</v>
      </c>
      <c r="R39" s="31">
        <f t="shared" si="5"/>
        <v>11.73</v>
      </c>
      <c r="S39" s="31">
        <f t="shared" si="6"/>
        <v>15.64</v>
      </c>
      <c r="T39" s="31">
        <f t="shared" si="7"/>
        <v>15.64</v>
      </c>
      <c r="U39" s="31">
        <f t="shared" si="8"/>
        <v>19.55</v>
      </c>
      <c r="V39" s="31">
        <f t="shared" si="9"/>
        <v>19.55</v>
      </c>
      <c r="W39" s="38">
        <f t="shared" si="17"/>
        <v>39.1</v>
      </c>
      <c r="X39" s="38">
        <f t="shared" si="10"/>
        <v>39.1</v>
      </c>
      <c r="Y39" s="38">
        <f t="shared" si="18"/>
        <v>78.2</v>
      </c>
      <c r="Z39" s="38">
        <f t="shared" si="22"/>
        <v>78.2</v>
      </c>
      <c r="AA39" s="38">
        <f t="shared" si="19"/>
        <v>117.3</v>
      </c>
      <c r="AB39" s="38">
        <f t="shared" si="23"/>
        <v>117.3</v>
      </c>
      <c r="AC39" s="38">
        <f t="shared" si="20"/>
        <v>156.4</v>
      </c>
      <c r="AD39" s="38">
        <f t="shared" si="24"/>
        <v>156.4</v>
      </c>
      <c r="AE39" s="38">
        <f t="shared" si="21"/>
        <v>195.5</v>
      </c>
      <c r="AF39" s="38">
        <f t="shared" si="25"/>
        <v>195.5</v>
      </c>
      <c r="EI39" s="31">
        <f t="shared" si="16"/>
        <v>2.0049999999999999</v>
      </c>
      <c r="EJ39" s="31">
        <f t="shared" si="16"/>
        <v>2.0049999999999999</v>
      </c>
      <c r="EK39" s="47">
        <v>4.01</v>
      </c>
      <c r="EL39" s="47">
        <v>4.01</v>
      </c>
      <c r="EM39" s="47">
        <v>8.02</v>
      </c>
      <c r="EN39" s="47">
        <v>8.02</v>
      </c>
      <c r="EO39" s="47">
        <v>12.03</v>
      </c>
      <c r="EP39" s="47">
        <v>12.03</v>
      </c>
      <c r="EQ39" s="47">
        <v>16.04</v>
      </c>
      <c r="ER39" s="47">
        <v>16.04</v>
      </c>
      <c r="ES39" s="47">
        <v>20.05</v>
      </c>
      <c r="ET39" s="47">
        <v>20.05</v>
      </c>
      <c r="EU39" s="48">
        <v>40.1</v>
      </c>
      <c r="EV39" s="48">
        <v>40.1</v>
      </c>
      <c r="EW39" s="48">
        <v>80.2</v>
      </c>
      <c r="EX39" s="48">
        <v>80.2</v>
      </c>
      <c r="EY39" s="48">
        <v>120.3</v>
      </c>
      <c r="EZ39" s="48">
        <v>120.3</v>
      </c>
      <c r="FA39" s="48">
        <v>160.4</v>
      </c>
      <c r="FB39" s="48">
        <v>160.4</v>
      </c>
      <c r="FC39" s="48">
        <v>200.5</v>
      </c>
      <c r="FD39" s="48">
        <v>200.5</v>
      </c>
    </row>
    <row r="40" spans="1:214" s="52" customFormat="1" x14ac:dyDescent="0.25">
      <c r="C40" s="52" t="s">
        <v>449</v>
      </c>
      <c r="D40" s="114" t="s">
        <v>345</v>
      </c>
      <c r="E40" s="31"/>
      <c r="F40" s="32">
        <v>201</v>
      </c>
      <c r="G40" s="32">
        <f t="shared" si="0"/>
        <v>20.100000000000001</v>
      </c>
      <c r="H40" s="38"/>
      <c r="I40" s="38"/>
      <c r="J40" s="31"/>
      <c r="K40" s="31"/>
      <c r="L40" s="31"/>
      <c r="M40" s="31">
        <f t="shared" si="13"/>
        <v>2.0100000000000002</v>
      </c>
      <c r="N40" s="31">
        <f t="shared" si="1"/>
        <v>2.0100000000000002</v>
      </c>
      <c r="O40" s="31">
        <f t="shared" si="2"/>
        <v>4.0200000000000005</v>
      </c>
      <c r="P40" s="31">
        <f t="shared" si="3"/>
        <v>4.0200000000000005</v>
      </c>
      <c r="Q40" s="31">
        <f t="shared" si="4"/>
        <v>6.03</v>
      </c>
      <c r="R40" s="31">
        <f t="shared" si="5"/>
        <v>6.03</v>
      </c>
      <c r="S40" s="31">
        <f t="shared" si="6"/>
        <v>8.0400000000000009</v>
      </c>
      <c r="T40" s="31">
        <f t="shared" si="7"/>
        <v>8.0400000000000009</v>
      </c>
      <c r="U40" s="31">
        <f t="shared" si="8"/>
        <v>10.050000000000001</v>
      </c>
      <c r="V40" s="31">
        <f t="shared" si="9"/>
        <v>10.050000000000001</v>
      </c>
      <c r="W40" s="38">
        <f t="shared" si="17"/>
        <v>20.100000000000001</v>
      </c>
      <c r="X40" s="38">
        <f t="shared" si="10"/>
        <v>20.100000000000001</v>
      </c>
      <c r="Y40" s="38">
        <f t="shared" si="18"/>
        <v>40.200000000000003</v>
      </c>
      <c r="Z40" s="38">
        <f t="shared" si="22"/>
        <v>40.200000000000003</v>
      </c>
      <c r="AA40" s="38">
        <f t="shared" si="19"/>
        <v>60.3</v>
      </c>
      <c r="AB40" s="38">
        <f t="shared" si="23"/>
        <v>60.3</v>
      </c>
      <c r="AC40" s="38">
        <f t="shared" si="20"/>
        <v>80.400000000000006</v>
      </c>
      <c r="AD40" s="38">
        <f t="shared" si="24"/>
        <v>80.400000000000006</v>
      </c>
      <c r="AE40" s="38">
        <f t="shared" si="21"/>
        <v>100.5</v>
      </c>
      <c r="AF40" s="38">
        <f t="shared" si="25"/>
        <v>100.5</v>
      </c>
      <c r="BB40" s="35"/>
      <c r="BI40" s="36"/>
      <c r="BJ40" s="36"/>
      <c r="CI40" s="37"/>
      <c r="EI40" s="31">
        <f t="shared" si="16"/>
        <v>1</v>
      </c>
      <c r="EJ40" s="31">
        <f t="shared" si="16"/>
        <v>1</v>
      </c>
      <c r="EK40" s="47">
        <v>2</v>
      </c>
      <c r="EL40" s="47">
        <v>2</v>
      </c>
      <c r="EM40" s="47">
        <v>4</v>
      </c>
      <c r="EN40" s="47">
        <v>4</v>
      </c>
      <c r="EO40" s="47">
        <v>6</v>
      </c>
      <c r="EP40" s="47">
        <v>6</v>
      </c>
      <c r="EQ40" s="47">
        <v>8</v>
      </c>
      <c r="ER40" s="47">
        <v>8</v>
      </c>
      <c r="ES40" s="47">
        <v>10</v>
      </c>
      <c r="ET40" s="47">
        <v>10</v>
      </c>
      <c r="EU40" s="48">
        <v>20</v>
      </c>
      <c r="EV40" s="48">
        <v>20</v>
      </c>
      <c r="EW40" s="48">
        <v>40</v>
      </c>
      <c r="EX40" s="48">
        <v>40</v>
      </c>
      <c r="EY40" s="48">
        <v>60</v>
      </c>
      <c r="EZ40" s="48">
        <v>60</v>
      </c>
      <c r="FA40" s="48">
        <v>80</v>
      </c>
      <c r="FB40" s="48">
        <v>80</v>
      </c>
      <c r="FC40" s="48">
        <v>100</v>
      </c>
      <c r="FD40" s="48">
        <v>100</v>
      </c>
    </row>
    <row r="41" spans="1:214" x14ac:dyDescent="0.25">
      <c r="D41" s="31" t="s">
        <v>346</v>
      </c>
      <c r="F41" s="32">
        <v>198</v>
      </c>
      <c r="G41" s="32">
        <f t="shared" si="0"/>
        <v>19.8</v>
      </c>
      <c r="M41" s="31">
        <f t="shared" si="13"/>
        <v>1.98</v>
      </c>
      <c r="N41" s="31">
        <f t="shared" si="1"/>
        <v>1.98</v>
      </c>
      <c r="O41" s="31">
        <f t="shared" si="2"/>
        <v>3.96</v>
      </c>
      <c r="P41" s="31">
        <f t="shared" si="3"/>
        <v>3.96</v>
      </c>
      <c r="Q41" s="31">
        <f t="shared" si="4"/>
        <v>5.94</v>
      </c>
      <c r="R41" s="31">
        <f t="shared" si="5"/>
        <v>5.94</v>
      </c>
      <c r="S41" s="31">
        <f t="shared" si="6"/>
        <v>7.92</v>
      </c>
      <c r="T41" s="31">
        <f t="shared" si="7"/>
        <v>7.92</v>
      </c>
      <c r="U41" s="31">
        <f t="shared" si="8"/>
        <v>9.9</v>
      </c>
      <c r="V41" s="31">
        <f t="shared" si="9"/>
        <v>9.9</v>
      </c>
      <c r="W41" s="38">
        <f t="shared" si="17"/>
        <v>19.8</v>
      </c>
      <c r="X41" s="38">
        <f t="shared" si="10"/>
        <v>19.8</v>
      </c>
      <c r="Y41" s="38">
        <f t="shared" si="18"/>
        <v>39.6</v>
      </c>
      <c r="Z41" s="38">
        <f t="shared" si="22"/>
        <v>39.6</v>
      </c>
      <c r="AA41" s="38">
        <f t="shared" si="19"/>
        <v>59.4</v>
      </c>
      <c r="AB41" s="38">
        <f t="shared" si="23"/>
        <v>59.4</v>
      </c>
      <c r="AC41" s="38">
        <f t="shared" si="20"/>
        <v>79.2</v>
      </c>
      <c r="AD41" s="38">
        <f t="shared" si="24"/>
        <v>79.2</v>
      </c>
      <c r="AE41" s="38">
        <f t="shared" si="21"/>
        <v>99</v>
      </c>
      <c r="AF41" s="38">
        <f t="shared" si="25"/>
        <v>99</v>
      </c>
      <c r="EI41" s="31">
        <f t="shared" si="16"/>
        <v>1</v>
      </c>
      <c r="EJ41" s="31">
        <f t="shared" si="16"/>
        <v>1</v>
      </c>
      <c r="EK41" s="47">
        <v>2</v>
      </c>
      <c r="EL41" s="47">
        <v>2</v>
      </c>
      <c r="EM41" s="47">
        <v>4</v>
      </c>
      <c r="EN41" s="47">
        <v>4</v>
      </c>
      <c r="EO41" s="47">
        <v>6</v>
      </c>
      <c r="EP41" s="47">
        <v>6</v>
      </c>
      <c r="EQ41" s="47">
        <v>8</v>
      </c>
      <c r="ER41" s="47">
        <v>8</v>
      </c>
      <c r="ES41" s="47">
        <v>10</v>
      </c>
      <c r="ET41" s="47">
        <v>10</v>
      </c>
      <c r="EU41" s="48">
        <v>20</v>
      </c>
      <c r="EV41" s="48">
        <v>20</v>
      </c>
      <c r="EW41" s="48">
        <v>40</v>
      </c>
      <c r="EX41" s="48">
        <v>40</v>
      </c>
      <c r="EY41" s="48">
        <v>60</v>
      </c>
      <c r="EZ41" s="48">
        <v>60</v>
      </c>
      <c r="FA41" s="48">
        <v>80</v>
      </c>
      <c r="FB41" s="48">
        <v>80</v>
      </c>
      <c r="FC41" s="48">
        <v>100</v>
      </c>
      <c r="FD41" s="48">
        <v>100</v>
      </c>
    </row>
    <row r="42" spans="1:214" s="52" customFormat="1" x14ac:dyDescent="0.25">
      <c r="C42" s="52" t="s">
        <v>449</v>
      </c>
      <c r="D42" s="114" t="s">
        <v>347</v>
      </c>
      <c r="E42" s="31"/>
      <c r="F42" s="32">
        <v>206</v>
      </c>
      <c r="G42" s="32">
        <f t="shared" si="0"/>
        <v>20.6</v>
      </c>
      <c r="H42" s="38"/>
      <c r="I42" s="38"/>
      <c r="J42" s="31"/>
      <c r="K42" s="31"/>
      <c r="L42" s="31"/>
      <c r="M42" s="31">
        <f t="shared" si="13"/>
        <v>2.06</v>
      </c>
      <c r="N42" s="31">
        <f t="shared" si="1"/>
        <v>2.06</v>
      </c>
      <c r="O42" s="31">
        <f t="shared" si="2"/>
        <v>4.12</v>
      </c>
      <c r="P42" s="31">
        <f t="shared" si="3"/>
        <v>4.12</v>
      </c>
      <c r="Q42" s="31">
        <f t="shared" si="4"/>
        <v>6.18</v>
      </c>
      <c r="R42" s="31">
        <f t="shared" si="5"/>
        <v>6.18</v>
      </c>
      <c r="S42" s="31">
        <f t="shared" si="6"/>
        <v>8.24</v>
      </c>
      <c r="T42" s="31">
        <f t="shared" si="7"/>
        <v>8.24</v>
      </c>
      <c r="U42" s="31">
        <f t="shared" si="8"/>
        <v>10.3</v>
      </c>
      <c r="V42" s="31">
        <f t="shared" si="9"/>
        <v>10.3</v>
      </c>
      <c r="W42" s="38">
        <f t="shared" si="17"/>
        <v>20.6</v>
      </c>
      <c r="X42" s="38">
        <f t="shared" si="10"/>
        <v>20.6</v>
      </c>
      <c r="Y42" s="38">
        <f t="shared" si="18"/>
        <v>41.2</v>
      </c>
      <c r="Z42" s="38">
        <f t="shared" si="22"/>
        <v>41.2</v>
      </c>
      <c r="AA42" s="38">
        <f t="shared" si="19"/>
        <v>61.8</v>
      </c>
      <c r="AB42" s="38">
        <f t="shared" si="23"/>
        <v>61.8</v>
      </c>
      <c r="AC42" s="38">
        <f t="shared" si="20"/>
        <v>82.4</v>
      </c>
      <c r="AD42" s="38">
        <f t="shared" si="24"/>
        <v>82.4</v>
      </c>
      <c r="AE42" s="38">
        <f t="shared" si="21"/>
        <v>103</v>
      </c>
      <c r="AF42" s="38">
        <f t="shared" si="25"/>
        <v>103</v>
      </c>
      <c r="BB42" s="35"/>
      <c r="BI42" s="36"/>
      <c r="BJ42" s="36"/>
      <c r="CI42" s="37"/>
      <c r="EI42" s="31">
        <f t="shared" si="16"/>
        <v>1</v>
      </c>
      <c r="EJ42" s="31">
        <f t="shared" si="16"/>
        <v>1</v>
      </c>
      <c r="EK42" s="47">
        <v>2</v>
      </c>
      <c r="EL42" s="47">
        <v>2</v>
      </c>
      <c r="EM42" s="47">
        <v>4</v>
      </c>
      <c r="EN42" s="47">
        <v>4</v>
      </c>
      <c r="EO42" s="47">
        <v>6</v>
      </c>
      <c r="EP42" s="47">
        <v>6</v>
      </c>
      <c r="EQ42" s="47">
        <v>8</v>
      </c>
      <c r="ER42" s="47">
        <v>8</v>
      </c>
      <c r="ES42" s="47">
        <v>10</v>
      </c>
      <c r="ET42" s="47">
        <v>10</v>
      </c>
      <c r="EU42" s="48">
        <v>20</v>
      </c>
      <c r="EV42" s="48">
        <v>20</v>
      </c>
      <c r="EW42" s="48">
        <v>40</v>
      </c>
      <c r="EX42" s="48">
        <v>40</v>
      </c>
      <c r="EY42" s="48">
        <v>60</v>
      </c>
      <c r="EZ42" s="48">
        <v>60</v>
      </c>
      <c r="FA42" s="48">
        <v>80</v>
      </c>
      <c r="FB42" s="48">
        <v>80</v>
      </c>
      <c r="FC42" s="48">
        <v>100</v>
      </c>
      <c r="FD42" s="48">
        <v>100</v>
      </c>
    </row>
    <row r="43" spans="1:214" x14ac:dyDescent="0.25">
      <c r="FE43" s="31" t="s">
        <v>348</v>
      </c>
    </row>
    <row r="44" spans="1:214" x14ac:dyDescent="0.25">
      <c r="D44" s="55" t="s">
        <v>349</v>
      </c>
      <c r="E44" s="55"/>
      <c r="F44" s="32">
        <f>SUM(F6:F42)</f>
        <v>9908</v>
      </c>
      <c r="M44" s="49" t="s">
        <v>266</v>
      </c>
      <c r="N44" s="49" t="s">
        <v>266</v>
      </c>
      <c r="O44" s="49" t="s">
        <v>267</v>
      </c>
      <c r="P44" s="49" t="s">
        <v>267</v>
      </c>
      <c r="Q44" s="49" t="s">
        <v>268</v>
      </c>
      <c r="R44" s="49" t="s">
        <v>268</v>
      </c>
      <c r="S44" s="49" t="s">
        <v>269</v>
      </c>
      <c r="T44" s="49" t="s">
        <v>269</v>
      </c>
      <c r="U44" s="49" t="s">
        <v>270</v>
      </c>
      <c r="V44" s="49" t="s">
        <v>270</v>
      </c>
      <c r="W44" s="49" t="s">
        <v>271</v>
      </c>
      <c r="X44" s="49" t="s">
        <v>271</v>
      </c>
      <c r="Y44" s="49" t="s">
        <v>272</v>
      </c>
      <c r="Z44" s="49" t="s">
        <v>272</v>
      </c>
      <c r="AA44" s="49" t="s">
        <v>273</v>
      </c>
      <c r="AB44" s="49" t="s">
        <v>273</v>
      </c>
      <c r="AC44" s="49" t="s">
        <v>274</v>
      </c>
      <c r="AD44" s="49" t="s">
        <v>274</v>
      </c>
      <c r="AE44" s="49" t="s">
        <v>275</v>
      </c>
      <c r="AF44" s="49" t="s">
        <v>275</v>
      </c>
      <c r="AG44" s="31" t="s">
        <v>3</v>
      </c>
      <c r="AM44" s="49" t="s">
        <v>4</v>
      </c>
      <c r="AS44" s="47" t="s">
        <v>5</v>
      </c>
      <c r="AT44" s="47"/>
      <c r="AU44" s="47"/>
      <c r="AV44" s="47"/>
      <c r="AW44" s="47"/>
      <c r="AX44" s="47"/>
      <c r="AY44" s="49" t="s">
        <v>60</v>
      </c>
      <c r="BE44" s="56" t="s">
        <v>350</v>
      </c>
      <c r="BK44" s="49" t="s">
        <v>351</v>
      </c>
      <c r="FE44" s="31" t="s">
        <v>3</v>
      </c>
      <c r="FK44" s="49" t="s">
        <v>4</v>
      </c>
      <c r="FQ44" s="47" t="s">
        <v>5</v>
      </c>
      <c r="FR44" s="47"/>
      <c r="FS44" s="47"/>
      <c r="FT44" s="47"/>
      <c r="FU44" s="47"/>
      <c r="FV44" s="47"/>
      <c r="FW44" s="49" t="s">
        <v>60</v>
      </c>
      <c r="FZ44" s="35"/>
      <c r="GC44" s="56" t="s">
        <v>350</v>
      </c>
      <c r="GG44" s="36"/>
      <c r="GH44" s="36"/>
      <c r="GI44" s="49" t="s">
        <v>351</v>
      </c>
      <c r="GO44" s="57" t="s">
        <v>35</v>
      </c>
      <c r="GP44" s="57"/>
      <c r="GQ44" s="57"/>
      <c r="GR44" s="57"/>
      <c r="GS44" s="57"/>
      <c r="GT44" s="57"/>
      <c r="GU44" s="58" t="s">
        <v>44</v>
      </c>
      <c r="GV44" s="57"/>
      <c r="GW44" s="57"/>
      <c r="GX44" s="57"/>
      <c r="GY44" s="57"/>
      <c r="GZ44" s="57"/>
      <c r="HA44" s="58" t="s">
        <v>5</v>
      </c>
      <c r="HB44" s="57"/>
      <c r="HC44" s="57"/>
      <c r="HD44" s="57"/>
      <c r="HE44" s="57"/>
      <c r="HF44" s="57"/>
    </row>
    <row r="45" spans="1:214" x14ac:dyDescent="0.25">
      <c r="A45" s="49" t="s">
        <v>352</v>
      </c>
      <c r="B45" s="31" t="s">
        <v>244</v>
      </c>
      <c r="F45" s="42" t="s">
        <v>197</v>
      </c>
      <c r="G45" s="42" t="s">
        <v>245</v>
      </c>
      <c r="H45" s="43" t="s">
        <v>197</v>
      </c>
      <c r="I45" s="43" t="s">
        <v>245</v>
      </c>
      <c r="M45" s="31" t="s">
        <v>278</v>
      </c>
      <c r="O45" s="31" t="s">
        <v>278</v>
      </c>
      <c r="Q45" s="31" t="s">
        <v>278</v>
      </c>
      <c r="S45" s="31" t="s">
        <v>278</v>
      </c>
      <c r="U45" s="31" t="s">
        <v>278</v>
      </c>
      <c r="W45" s="31" t="s">
        <v>278</v>
      </c>
      <c r="Y45" s="31" t="s">
        <v>278</v>
      </c>
      <c r="AA45" s="31" t="s">
        <v>278</v>
      </c>
      <c r="AC45" s="31" t="s">
        <v>278</v>
      </c>
      <c r="AE45" s="31" t="s">
        <v>278</v>
      </c>
      <c r="AG45" s="31" t="s">
        <v>353</v>
      </c>
      <c r="AH45" s="31" t="s">
        <v>354</v>
      </c>
      <c r="AI45" s="31" t="s">
        <v>355</v>
      </c>
      <c r="AJ45" s="31" t="s">
        <v>356</v>
      </c>
      <c r="AK45" s="31" t="s">
        <v>357</v>
      </c>
      <c r="AL45" s="31" t="s">
        <v>358</v>
      </c>
      <c r="AM45" s="31" t="s">
        <v>353</v>
      </c>
      <c r="AN45" s="31" t="s">
        <v>354</v>
      </c>
      <c r="AO45" s="31" t="s">
        <v>355</v>
      </c>
      <c r="AP45" s="31" t="s">
        <v>356</v>
      </c>
      <c r="AQ45" s="31" t="s">
        <v>357</v>
      </c>
      <c r="AR45" s="31" t="s">
        <v>358</v>
      </c>
      <c r="AS45" s="47" t="s">
        <v>353</v>
      </c>
      <c r="AT45" s="47" t="s">
        <v>354</v>
      </c>
      <c r="AU45" s="47" t="s">
        <v>355</v>
      </c>
      <c r="AV45" s="47" t="s">
        <v>356</v>
      </c>
      <c r="AW45" s="47" t="s">
        <v>357</v>
      </c>
      <c r="AX45" s="47" t="s">
        <v>358</v>
      </c>
      <c r="AY45" s="31" t="s">
        <v>353</v>
      </c>
      <c r="AZ45" s="31" t="s">
        <v>354</v>
      </c>
      <c r="BA45" s="31" t="s">
        <v>355</v>
      </c>
      <c r="BB45" s="35" t="s">
        <v>356</v>
      </c>
      <c r="BC45" s="31" t="s">
        <v>357</v>
      </c>
      <c r="BD45" s="31" t="s">
        <v>358</v>
      </c>
      <c r="BE45" s="47" t="s">
        <v>353</v>
      </c>
      <c r="BF45" s="47" t="s">
        <v>354</v>
      </c>
      <c r="BG45" s="47" t="s">
        <v>355</v>
      </c>
      <c r="BH45" s="47" t="s">
        <v>356</v>
      </c>
      <c r="BI45" s="59" t="s">
        <v>357</v>
      </c>
      <c r="BJ45" s="59" t="s">
        <v>358</v>
      </c>
      <c r="BK45" s="47" t="s">
        <v>353</v>
      </c>
      <c r="BL45" s="47" t="s">
        <v>354</v>
      </c>
      <c r="BM45" s="47" t="s">
        <v>355</v>
      </c>
      <c r="BN45" s="47" t="s">
        <v>356</v>
      </c>
      <c r="BO45" s="47" t="s">
        <v>357</v>
      </c>
      <c r="BP45" s="47" t="s">
        <v>358</v>
      </c>
      <c r="BQ45" s="57" t="s">
        <v>35</v>
      </c>
      <c r="BR45" s="57"/>
      <c r="BS45" s="57"/>
      <c r="BT45" s="57"/>
      <c r="BU45" s="57"/>
      <c r="BV45" s="57"/>
      <c r="BW45" s="58" t="s">
        <v>44</v>
      </c>
      <c r="BX45" s="57"/>
      <c r="BY45" s="57"/>
      <c r="BZ45" s="57"/>
      <c r="CA45" s="57"/>
      <c r="CB45" s="57"/>
      <c r="CC45" s="58" t="s">
        <v>5</v>
      </c>
      <c r="CD45" s="57"/>
      <c r="CE45" s="57"/>
      <c r="CF45" s="57"/>
      <c r="CG45" s="57"/>
      <c r="CH45" s="57"/>
      <c r="FE45" s="31" t="s">
        <v>353</v>
      </c>
      <c r="FF45" s="31" t="s">
        <v>354</v>
      </c>
      <c r="FG45" s="31" t="s">
        <v>355</v>
      </c>
      <c r="FH45" s="31" t="s">
        <v>356</v>
      </c>
      <c r="FI45" s="31" t="s">
        <v>357</v>
      </c>
      <c r="FJ45" s="31" t="s">
        <v>358</v>
      </c>
      <c r="FK45" s="31" t="s">
        <v>353</v>
      </c>
      <c r="FL45" s="31" t="s">
        <v>354</v>
      </c>
      <c r="FM45" s="31" t="s">
        <v>355</v>
      </c>
      <c r="FN45" s="31" t="s">
        <v>356</v>
      </c>
      <c r="FO45" s="31" t="s">
        <v>357</v>
      </c>
      <c r="FP45" s="31" t="s">
        <v>358</v>
      </c>
      <c r="FQ45" s="47" t="s">
        <v>353</v>
      </c>
      <c r="FR45" s="47" t="s">
        <v>354</v>
      </c>
      <c r="FS45" s="47" t="s">
        <v>355</v>
      </c>
      <c r="FT45" s="47" t="s">
        <v>356</v>
      </c>
      <c r="FU45" s="47" t="s">
        <v>357</v>
      </c>
      <c r="FV45" s="47" t="s">
        <v>358</v>
      </c>
      <c r="FW45" s="31" t="s">
        <v>353</v>
      </c>
      <c r="FX45" s="31" t="s">
        <v>354</v>
      </c>
      <c r="FY45" s="31" t="s">
        <v>355</v>
      </c>
      <c r="FZ45" s="35" t="s">
        <v>356</v>
      </c>
      <c r="GA45" s="31" t="s">
        <v>357</v>
      </c>
      <c r="GB45" s="31" t="s">
        <v>358</v>
      </c>
      <c r="GC45" s="47" t="s">
        <v>353</v>
      </c>
      <c r="GD45" s="47" t="s">
        <v>354</v>
      </c>
      <c r="GE45" s="47" t="s">
        <v>355</v>
      </c>
      <c r="GF45" s="47" t="s">
        <v>356</v>
      </c>
      <c r="GG45" s="59" t="s">
        <v>357</v>
      </c>
      <c r="GH45" s="59" t="s">
        <v>358</v>
      </c>
      <c r="GI45" s="47" t="s">
        <v>353</v>
      </c>
      <c r="GJ45" s="47" t="s">
        <v>354</v>
      </c>
      <c r="GK45" s="47" t="s">
        <v>355</v>
      </c>
      <c r="GL45" s="47" t="s">
        <v>356</v>
      </c>
      <c r="GM45" s="47" t="s">
        <v>357</v>
      </c>
      <c r="GN45" s="47" t="s">
        <v>358</v>
      </c>
      <c r="GO45" s="57" t="s">
        <v>353</v>
      </c>
      <c r="GP45" s="57" t="s">
        <v>354</v>
      </c>
      <c r="GQ45" s="57" t="s">
        <v>355</v>
      </c>
      <c r="GR45" s="57" t="s">
        <v>356</v>
      </c>
      <c r="GS45" s="57" t="s">
        <v>357</v>
      </c>
      <c r="GT45" s="57" t="s">
        <v>358</v>
      </c>
      <c r="GU45" s="57" t="s">
        <v>353</v>
      </c>
      <c r="GV45" s="57" t="s">
        <v>354</v>
      </c>
      <c r="GW45" s="57" t="s">
        <v>355</v>
      </c>
      <c r="GX45" s="57" t="s">
        <v>356</v>
      </c>
      <c r="GY45" s="57" t="s">
        <v>357</v>
      </c>
      <c r="GZ45" s="57" t="s">
        <v>358</v>
      </c>
      <c r="HA45" s="57" t="s">
        <v>353</v>
      </c>
      <c r="HB45" s="57" t="s">
        <v>354</v>
      </c>
      <c r="HC45" s="57" t="s">
        <v>355</v>
      </c>
      <c r="HD45" s="57" t="s">
        <v>356</v>
      </c>
      <c r="HE45" s="57" t="s">
        <v>357</v>
      </c>
      <c r="HF45" s="57" t="s">
        <v>358</v>
      </c>
    </row>
    <row r="46" spans="1:214" x14ac:dyDescent="0.25">
      <c r="F46" s="42" t="s">
        <v>359</v>
      </c>
      <c r="G46" s="42" t="s">
        <v>359</v>
      </c>
      <c r="H46" s="43" t="s">
        <v>360</v>
      </c>
      <c r="I46" s="43" t="s">
        <v>360</v>
      </c>
      <c r="AS46" s="47"/>
      <c r="AT46" s="47"/>
      <c r="AU46" s="47"/>
      <c r="AV46" s="47"/>
      <c r="AW46" s="47"/>
      <c r="AX46" s="47"/>
      <c r="BE46" s="47"/>
      <c r="BF46" s="47"/>
      <c r="BG46" s="47"/>
      <c r="BH46" s="47"/>
      <c r="BI46" s="59"/>
      <c r="BJ46" s="59"/>
      <c r="BK46" s="47"/>
      <c r="BM46" s="47"/>
      <c r="BN46" s="47"/>
      <c r="BO46" s="47"/>
      <c r="BP46" s="47"/>
      <c r="BQ46" s="57" t="s">
        <v>353</v>
      </c>
      <c r="BR46" s="57" t="s">
        <v>354</v>
      </c>
      <c r="BS46" s="57" t="s">
        <v>355</v>
      </c>
      <c r="BT46" s="57" t="s">
        <v>356</v>
      </c>
      <c r="BU46" s="57" t="s">
        <v>357</v>
      </c>
      <c r="BV46" s="57" t="s">
        <v>358</v>
      </c>
      <c r="BW46" s="57" t="s">
        <v>353</v>
      </c>
      <c r="BX46" s="57" t="s">
        <v>354</v>
      </c>
      <c r="BY46" s="57" t="s">
        <v>355</v>
      </c>
      <c r="BZ46" s="57" t="s">
        <v>356</v>
      </c>
      <c r="CA46" s="57" t="s">
        <v>357</v>
      </c>
      <c r="CB46" s="57" t="s">
        <v>358</v>
      </c>
      <c r="CC46" s="57" t="s">
        <v>353</v>
      </c>
      <c r="CD46" s="57" t="s">
        <v>354</v>
      </c>
      <c r="CE46" s="57" t="s">
        <v>355</v>
      </c>
      <c r="CF46" s="57" t="s">
        <v>356</v>
      </c>
      <c r="CG46" s="57" t="s">
        <v>357</v>
      </c>
      <c r="CH46" s="57" t="s">
        <v>358</v>
      </c>
      <c r="CI46" s="60" t="s">
        <v>361</v>
      </c>
      <c r="CJ46" s="60" t="s">
        <v>361</v>
      </c>
      <c r="CK46" s="37" t="s">
        <v>39</v>
      </c>
      <c r="CL46" s="37" t="s">
        <v>39</v>
      </c>
      <c r="CM46" s="60" t="s">
        <v>362</v>
      </c>
      <c r="CN46" s="60" t="s">
        <v>362</v>
      </c>
      <c r="CO46" s="60" t="s">
        <v>363</v>
      </c>
      <c r="CP46" s="60" t="s">
        <v>363</v>
      </c>
      <c r="CQ46" s="60" t="s">
        <v>364</v>
      </c>
      <c r="CR46" s="60" t="s">
        <v>364</v>
      </c>
      <c r="CS46" s="60" t="s">
        <v>92</v>
      </c>
      <c r="CT46" s="60" t="s">
        <v>55</v>
      </c>
      <c r="CU46" s="60" t="s">
        <v>91</v>
      </c>
      <c r="CV46" s="60" t="s">
        <v>56</v>
      </c>
      <c r="CW46" s="60" t="s">
        <v>365</v>
      </c>
      <c r="CY46" s="60" t="s">
        <v>366</v>
      </c>
      <c r="CZ46" s="60" t="s">
        <v>366</v>
      </c>
      <c r="DA46" s="60" t="s">
        <v>367</v>
      </c>
      <c r="DB46" s="60" t="s">
        <v>367</v>
      </c>
      <c r="DC46" s="60" t="s">
        <v>96</v>
      </c>
      <c r="DD46" s="60" t="s">
        <v>96</v>
      </c>
      <c r="DE46" s="60" t="s">
        <v>97</v>
      </c>
      <c r="DF46" s="60" t="s">
        <v>97</v>
      </c>
      <c r="DG46" s="60" t="s">
        <v>368</v>
      </c>
      <c r="DH46" s="60" t="s">
        <v>368</v>
      </c>
      <c r="DI46" s="60" t="s">
        <v>369</v>
      </c>
      <c r="DJ46" s="60" t="s">
        <v>369</v>
      </c>
      <c r="DK46" s="60" t="s">
        <v>370</v>
      </c>
      <c r="DL46" s="60" t="s">
        <v>370</v>
      </c>
      <c r="DM46" s="60" t="s">
        <v>87</v>
      </c>
      <c r="DN46" s="60" t="s">
        <v>87</v>
      </c>
      <c r="DO46" s="60" t="s">
        <v>93</v>
      </c>
      <c r="DP46" s="60" t="s">
        <v>93</v>
      </c>
      <c r="DQ46" s="60" t="s">
        <v>371</v>
      </c>
      <c r="DR46" s="60" t="s">
        <v>371</v>
      </c>
      <c r="DS46" s="60" t="s">
        <v>372</v>
      </c>
      <c r="DT46" s="60" t="s">
        <v>372</v>
      </c>
      <c r="DU46" s="60" t="s">
        <v>373</v>
      </c>
      <c r="DV46" s="60" t="s">
        <v>373</v>
      </c>
      <c r="DW46" s="60" t="s">
        <v>89</v>
      </c>
      <c r="DX46" s="60" t="s">
        <v>89</v>
      </c>
      <c r="DY46" s="60" t="s">
        <v>88</v>
      </c>
      <c r="DZ46" s="60" t="s">
        <v>88</v>
      </c>
      <c r="EA46" s="60" t="s">
        <v>94</v>
      </c>
      <c r="EB46" s="60" t="s">
        <v>94</v>
      </c>
      <c r="EC46" s="60" t="s">
        <v>374</v>
      </c>
      <c r="ED46" s="60" t="s">
        <v>374</v>
      </c>
      <c r="EE46" s="60" t="s">
        <v>375</v>
      </c>
      <c r="EF46" s="60" t="s">
        <v>375</v>
      </c>
      <c r="EG46" s="60" t="s">
        <v>376</v>
      </c>
      <c r="EH46" s="60" t="s">
        <v>376</v>
      </c>
      <c r="EI46" s="60" t="s">
        <v>377</v>
      </c>
      <c r="EJ46" s="36"/>
      <c r="EK46" s="60" t="s">
        <v>266</v>
      </c>
      <c r="EL46" s="36"/>
      <c r="EM46" s="60" t="s">
        <v>267</v>
      </c>
      <c r="EN46" s="60" t="s">
        <v>267</v>
      </c>
      <c r="EO46" s="60" t="s">
        <v>268</v>
      </c>
      <c r="EP46" s="36"/>
      <c r="EQ46" s="60" t="s">
        <v>269</v>
      </c>
      <c r="ER46" s="36"/>
      <c r="ES46" s="60" t="s">
        <v>270</v>
      </c>
      <c r="ET46" s="60" t="s">
        <v>270</v>
      </c>
      <c r="EU46" s="60" t="s">
        <v>271</v>
      </c>
      <c r="EV46" s="60" t="s">
        <v>271</v>
      </c>
      <c r="EW46" s="60" t="s">
        <v>272</v>
      </c>
      <c r="EX46" s="60" t="s">
        <v>272</v>
      </c>
      <c r="EY46" s="60" t="s">
        <v>273</v>
      </c>
      <c r="EZ46" s="60" t="s">
        <v>273</v>
      </c>
      <c r="FA46" s="60" t="s">
        <v>274</v>
      </c>
      <c r="FB46" s="60" t="s">
        <v>274</v>
      </c>
      <c r="FC46" s="60" t="s">
        <v>275</v>
      </c>
      <c r="FD46" s="60" t="s">
        <v>275</v>
      </c>
      <c r="FQ46" s="47"/>
      <c r="FR46" s="47"/>
      <c r="FS46" s="47"/>
      <c r="FT46" s="47"/>
      <c r="FU46" s="47"/>
      <c r="FV46" s="47"/>
      <c r="FZ46" s="35"/>
      <c r="GC46" s="47"/>
      <c r="GD46" s="47"/>
      <c r="GE46" s="47"/>
      <c r="GF46" s="47"/>
      <c r="GG46" s="59"/>
      <c r="GH46" s="59"/>
      <c r="GI46" s="47"/>
      <c r="GK46" s="47"/>
      <c r="GL46" s="47"/>
      <c r="GM46" s="47"/>
      <c r="GN46" s="47"/>
    </row>
    <row r="47" spans="1:214" x14ac:dyDescent="0.25">
      <c r="A47" s="49" t="s">
        <v>69</v>
      </c>
      <c r="D47" s="49" t="s">
        <v>293</v>
      </c>
      <c r="T47" s="31" t="s">
        <v>378</v>
      </c>
      <c r="V47" s="31" t="s">
        <v>378</v>
      </c>
      <c r="X47" s="31" t="s">
        <v>378</v>
      </c>
      <c r="Z47" s="31" t="s">
        <v>378</v>
      </c>
      <c r="AB47" s="31" t="s">
        <v>378</v>
      </c>
      <c r="AD47" s="31" t="s">
        <v>378</v>
      </c>
      <c r="AF47" s="31" t="s">
        <v>378</v>
      </c>
      <c r="AS47" s="47"/>
      <c r="AT47" s="47"/>
      <c r="AU47" s="47"/>
      <c r="AV47" s="47"/>
      <c r="AW47" s="47"/>
      <c r="AX47" s="47"/>
      <c r="BE47" s="47"/>
      <c r="BG47" s="47"/>
      <c r="BH47" s="47"/>
      <c r="BI47" s="59"/>
      <c r="BJ47" s="59"/>
      <c r="BK47" s="47"/>
      <c r="BM47" s="47"/>
      <c r="BN47" s="47"/>
      <c r="BO47" s="47"/>
      <c r="EJ47" s="36"/>
      <c r="EL47" s="36"/>
      <c r="EP47" s="36"/>
      <c r="ER47" s="36"/>
      <c r="FQ47" s="47"/>
      <c r="FR47" s="47"/>
      <c r="FS47" s="47"/>
      <c r="FT47" s="47"/>
      <c r="FU47" s="47"/>
      <c r="FV47" s="47"/>
      <c r="FZ47" s="35"/>
      <c r="GC47" s="47"/>
      <c r="GE47" s="47"/>
      <c r="GF47" s="47"/>
      <c r="GG47" s="59"/>
      <c r="GH47" s="59"/>
      <c r="GI47" s="47"/>
      <c r="GK47" s="47"/>
      <c r="GL47" s="47"/>
      <c r="GM47" s="47"/>
    </row>
    <row r="48" spans="1:214" ht="14.4" x14ac:dyDescent="0.3">
      <c r="A48" s="31">
        <v>2</v>
      </c>
      <c r="B48" s="52">
        <v>4.0999999999999996</v>
      </c>
      <c r="C48" s="52" t="s">
        <v>379</v>
      </c>
      <c r="D48" s="31" t="s">
        <v>294</v>
      </c>
      <c r="F48" s="32">
        <f>INTERCEPT(W48:AF48,M7:V7)</f>
        <v>867376.94999999832</v>
      </c>
      <c r="G48" s="61">
        <f t="shared" ref="G48:G65" si="26">SLOPE(W48:AF48,M7:V7)</f>
        <v>446682.68447837158</v>
      </c>
      <c r="H48" s="62">
        <f t="shared" ref="H48:H64" si="27">INTERCEPT(M48:V48,M6:V6)</f>
        <v>-25852.499999999651</v>
      </c>
      <c r="I48" s="62">
        <f t="shared" ref="I48:I64" si="28">SLOPE(M48:V48,M6:V6)</f>
        <v>74668.41432225061</v>
      </c>
      <c r="M48" s="63">
        <v>172986</v>
      </c>
      <c r="N48" s="52">
        <v>442958</v>
      </c>
      <c r="O48" s="63">
        <v>328213</v>
      </c>
      <c r="P48" s="52">
        <v>717039</v>
      </c>
      <c r="Q48" s="63">
        <v>418359</v>
      </c>
      <c r="R48" s="52">
        <v>1164998</v>
      </c>
      <c r="S48" s="52">
        <v>586734</v>
      </c>
      <c r="T48" s="52">
        <v>1808110</v>
      </c>
      <c r="U48" s="63">
        <v>773239</v>
      </c>
      <c r="V48" s="52">
        <v>2087444</v>
      </c>
      <c r="W48" s="52">
        <v>1896206</v>
      </c>
      <c r="X48" s="52">
        <v>1976815</v>
      </c>
      <c r="Y48" s="52">
        <v>4325910</v>
      </c>
      <c r="Z48" s="52">
        <v>4944185</v>
      </c>
      <c r="AA48" s="52">
        <v>5984030</v>
      </c>
      <c r="AB48" s="52">
        <v>7202912</v>
      </c>
      <c r="AC48" s="64">
        <v>8776922</v>
      </c>
      <c r="AD48" s="52">
        <v>9112882</v>
      </c>
      <c r="AE48" s="52">
        <v>8129824</v>
      </c>
      <c r="AF48" s="35">
        <v>8987972</v>
      </c>
      <c r="AG48" s="35">
        <v>11707</v>
      </c>
      <c r="AJ48" s="35">
        <v>7874</v>
      </c>
      <c r="AK48" s="52">
        <v>5735</v>
      </c>
      <c r="AN48" s="35">
        <v>8258</v>
      </c>
      <c r="AO48" s="35">
        <v>16917</v>
      </c>
      <c r="AR48" s="35"/>
      <c r="AS48" s="63">
        <v>47355</v>
      </c>
      <c r="AT48" s="65">
        <v>50214</v>
      </c>
      <c r="AU48" s="65">
        <v>27446</v>
      </c>
      <c r="AV48" s="65">
        <v>30633</v>
      </c>
      <c r="AW48" s="65">
        <v>20622</v>
      </c>
      <c r="AX48" s="47"/>
      <c r="BE48" s="63">
        <v>33327</v>
      </c>
      <c r="BG48" s="47"/>
      <c r="BH48" s="47"/>
      <c r="BI48" s="59"/>
      <c r="BJ48" s="59"/>
      <c r="BK48" s="63">
        <v>195402</v>
      </c>
      <c r="BL48" s="52">
        <v>178513</v>
      </c>
      <c r="BM48" s="63">
        <v>198419</v>
      </c>
      <c r="BN48" s="52">
        <v>222248</v>
      </c>
      <c r="BO48" s="63">
        <v>1583961</v>
      </c>
      <c r="BP48" s="52">
        <v>1526644</v>
      </c>
      <c r="BQ48" s="35">
        <v>13019</v>
      </c>
      <c r="BR48" s="35">
        <v>3512</v>
      </c>
      <c r="BW48" s="35">
        <v>10946</v>
      </c>
      <c r="BY48" s="35">
        <v>9751</v>
      </c>
      <c r="BZ48" s="35">
        <v>5006</v>
      </c>
      <c r="CA48" s="35">
        <v>15786</v>
      </c>
      <c r="CB48" s="35">
        <v>10284</v>
      </c>
      <c r="CR48" s="47"/>
      <c r="EI48" s="66">
        <v>46789</v>
      </c>
      <c r="EJ48" s="36"/>
      <c r="EK48" s="66">
        <v>94113</v>
      </c>
      <c r="EL48" s="36"/>
      <c r="EM48" s="52">
        <v>157748</v>
      </c>
      <c r="EN48" s="52">
        <v>977412</v>
      </c>
      <c r="EO48" s="52">
        <v>417632</v>
      </c>
      <c r="EP48" s="36"/>
      <c r="EQ48" s="52">
        <v>592949</v>
      </c>
      <c r="ER48" s="36"/>
      <c r="ES48" s="52">
        <v>680071</v>
      </c>
      <c r="ET48" s="52">
        <v>978510</v>
      </c>
      <c r="EU48" s="52">
        <v>1475256</v>
      </c>
      <c r="EV48" s="52">
        <v>2118468</v>
      </c>
      <c r="EW48" s="52">
        <v>3353471</v>
      </c>
      <c r="EX48" s="52">
        <v>4421820</v>
      </c>
      <c r="EY48" s="52">
        <v>4797064</v>
      </c>
      <c r="EZ48" s="52">
        <v>7214843</v>
      </c>
      <c r="FA48" s="52">
        <v>1526867</v>
      </c>
      <c r="FB48" s="52">
        <v>9064001</v>
      </c>
      <c r="FC48" s="52">
        <v>7073620</v>
      </c>
      <c r="FD48" s="52">
        <v>10864899</v>
      </c>
      <c r="FE48" s="35">
        <v>11707</v>
      </c>
      <c r="FH48" s="35">
        <v>7874</v>
      </c>
      <c r="FI48" s="52">
        <v>5735</v>
      </c>
      <c r="FL48" s="35">
        <v>8258</v>
      </c>
      <c r="FM48" s="35">
        <v>16917</v>
      </c>
      <c r="FP48" s="35"/>
      <c r="FQ48" s="63">
        <v>47355</v>
      </c>
      <c r="FR48" s="65">
        <v>50214</v>
      </c>
      <c r="FS48" s="65">
        <v>27446</v>
      </c>
      <c r="FT48" s="65">
        <v>30633</v>
      </c>
      <c r="FU48" s="65">
        <v>20622</v>
      </c>
      <c r="FV48" s="47"/>
      <c r="FZ48" s="35"/>
      <c r="GC48" s="63">
        <v>33327</v>
      </c>
      <c r="GE48" s="47"/>
      <c r="GF48" s="47"/>
      <c r="GG48" s="59"/>
      <c r="GH48" s="59"/>
      <c r="GI48" s="63">
        <v>195402</v>
      </c>
      <c r="GJ48" s="52">
        <v>178513</v>
      </c>
      <c r="GK48" s="63">
        <v>198419</v>
      </c>
      <c r="GL48" s="52">
        <v>222248</v>
      </c>
      <c r="GM48" s="63">
        <v>1583961</v>
      </c>
      <c r="GN48" s="52">
        <v>1526644</v>
      </c>
      <c r="GO48" s="35">
        <v>13019</v>
      </c>
      <c r="GP48" s="35">
        <v>3512</v>
      </c>
      <c r="GU48" s="35">
        <v>10946</v>
      </c>
      <c r="GW48" s="35">
        <v>9751</v>
      </c>
      <c r="GX48" s="35">
        <v>5006</v>
      </c>
      <c r="GY48" s="35">
        <v>15786</v>
      </c>
      <c r="GZ48" s="35">
        <v>10284</v>
      </c>
    </row>
    <row r="49" spans="1:214" ht="14.4" x14ac:dyDescent="0.3">
      <c r="A49" s="31">
        <v>3</v>
      </c>
      <c r="B49" s="52">
        <v>5.38</v>
      </c>
      <c r="C49" s="52" t="s">
        <v>380</v>
      </c>
      <c r="D49" s="31" t="s">
        <v>295</v>
      </c>
      <c r="F49" s="32">
        <f t="shared" ref="F49:F65" si="29">INTERCEPT(W49:AF49,M8:V8)</f>
        <v>1435147.8999999994</v>
      </c>
      <c r="G49" s="61">
        <f t="shared" si="26"/>
        <v>498367.60814249364</v>
      </c>
      <c r="H49" s="62">
        <f t="shared" si="27"/>
        <v>52587.050000000047</v>
      </c>
      <c r="I49" s="62">
        <f t="shared" si="28"/>
        <v>98881.513994910943</v>
      </c>
      <c r="M49" s="63">
        <v>214688</v>
      </c>
      <c r="N49" s="52">
        <v>673751</v>
      </c>
      <c r="O49" s="63">
        <v>440352</v>
      </c>
      <c r="P49" s="52">
        <v>1170925</v>
      </c>
      <c r="Q49" s="63">
        <v>573614</v>
      </c>
      <c r="R49" s="52">
        <v>1792658</v>
      </c>
      <c r="S49" s="52">
        <v>748207</v>
      </c>
      <c r="T49" s="52">
        <v>2727577</v>
      </c>
      <c r="U49" s="63">
        <v>951896</v>
      </c>
      <c r="V49" s="52">
        <v>2890333</v>
      </c>
      <c r="W49" s="52">
        <v>2462499</v>
      </c>
      <c r="X49" s="52">
        <v>2579869</v>
      </c>
      <c r="Y49" s="52">
        <v>5462569</v>
      </c>
      <c r="Z49" s="52">
        <v>6000592</v>
      </c>
      <c r="AA49" s="52">
        <v>6884191</v>
      </c>
      <c r="AB49" s="52">
        <v>8937661</v>
      </c>
      <c r="AC49" s="64">
        <v>10155213</v>
      </c>
      <c r="AD49" s="52">
        <v>10688474</v>
      </c>
      <c r="AE49" s="52">
        <v>9486359</v>
      </c>
      <c r="AF49" s="35">
        <v>10451593</v>
      </c>
      <c r="AG49" s="35">
        <v>17667</v>
      </c>
      <c r="AH49" s="35">
        <v>40730</v>
      </c>
      <c r="AI49" s="35">
        <v>20072</v>
      </c>
      <c r="AJ49" s="35">
        <v>37683</v>
      </c>
      <c r="AK49" s="52">
        <v>39148</v>
      </c>
      <c r="AL49" s="35">
        <v>17097</v>
      </c>
      <c r="AM49" s="35">
        <v>53590</v>
      </c>
      <c r="AN49" s="35">
        <v>49965</v>
      </c>
      <c r="AO49" s="35">
        <v>33103</v>
      </c>
      <c r="AP49" s="35">
        <v>52672</v>
      </c>
      <c r="AQ49" s="35">
        <v>28689</v>
      </c>
      <c r="AR49" s="35">
        <v>60033</v>
      </c>
      <c r="AS49" s="63">
        <v>217956</v>
      </c>
      <c r="AT49" s="63">
        <v>249208</v>
      </c>
      <c r="AU49" s="65">
        <v>22771</v>
      </c>
      <c r="AV49" s="65">
        <v>26603</v>
      </c>
      <c r="AW49" s="65">
        <v>28903</v>
      </c>
      <c r="AX49" s="65">
        <v>26602</v>
      </c>
      <c r="AY49" s="35">
        <v>39780</v>
      </c>
      <c r="AZ49" s="35">
        <v>26251</v>
      </c>
      <c r="BB49" s="66">
        <v>31195</v>
      </c>
      <c r="BC49" s="35">
        <v>30698</v>
      </c>
      <c r="BD49" s="35">
        <v>24319</v>
      </c>
      <c r="BE49" s="63">
        <v>96342</v>
      </c>
      <c r="BF49" s="52">
        <v>90979</v>
      </c>
      <c r="BG49" s="47"/>
      <c r="BH49" s="35">
        <v>87428</v>
      </c>
      <c r="BI49" s="59"/>
      <c r="BJ49" s="59"/>
      <c r="BK49" s="65">
        <v>111304</v>
      </c>
      <c r="BL49" s="67">
        <v>52597</v>
      </c>
      <c r="BM49" s="47"/>
      <c r="BN49" s="67">
        <v>123566</v>
      </c>
      <c r="BO49" s="63">
        <v>6471579</v>
      </c>
      <c r="BP49" s="52">
        <v>6386005</v>
      </c>
      <c r="BS49" s="35">
        <v>12660</v>
      </c>
      <c r="BT49" s="35">
        <v>6842</v>
      </c>
      <c r="BY49" s="35">
        <v>5549</v>
      </c>
      <c r="CA49" s="35">
        <v>9522</v>
      </c>
      <c r="CB49" s="35">
        <v>8995</v>
      </c>
      <c r="CC49" s="52">
        <v>8673</v>
      </c>
      <c r="CD49" s="66">
        <v>13300</v>
      </c>
      <c r="CR49" s="47"/>
      <c r="DM49" s="66">
        <v>132533</v>
      </c>
      <c r="DN49" s="52">
        <v>125765</v>
      </c>
      <c r="DZ49" s="52">
        <v>114749</v>
      </c>
      <c r="EI49" s="66">
        <v>78091</v>
      </c>
      <c r="EJ49" s="36"/>
      <c r="EK49" s="66">
        <v>117878</v>
      </c>
      <c r="EL49" s="36"/>
      <c r="EM49" s="52">
        <v>225338</v>
      </c>
      <c r="EN49" s="52">
        <v>1416073</v>
      </c>
      <c r="EO49" s="52">
        <v>531376</v>
      </c>
      <c r="EP49" s="36"/>
      <c r="EQ49" s="52">
        <v>734765</v>
      </c>
      <c r="ER49" s="36"/>
      <c r="ES49" s="52">
        <v>960516</v>
      </c>
      <c r="ET49" s="52">
        <v>1264852</v>
      </c>
      <c r="EU49" s="52">
        <v>1889388</v>
      </c>
      <c r="EV49" s="52">
        <v>2773974</v>
      </c>
      <c r="EW49" s="52">
        <v>3987564</v>
      </c>
      <c r="EX49" s="52">
        <v>5255130</v>
      </c>
      <c r="EY49" s="52">
        <v>5776828</v>
      </c>
      <c r="EZ49" s="52">
        <v>8584239</v>
      </c>
      <c r="FA49" s="52">
        <v>6040784</v>
      </c>
      <c r="FB49" s="52">
        <v>10841260</v>
      </c>
      <c r="FC49" s="52">
        <v>8396252</v>
      </c>
      <c r="FD49" s="52">
        <v>13057413</v>
      </c>
      <c r="FE49" s="35">
        <v>17667</v>
      </c>
      <c r="FF49" s="35">
        <v>40730</v>
      </c>
      <c r="FG49" s="35">
        <v>20072</v>
      </c>
      <c r="FH49" s="35">
        <v>37683</v>
      </c>
      <c r="FI49" s="52">
        <v>39148</v>
      </c>
      <c r="FJ49" s="35">
        <v>17097</v>
      </c>
      <c r="FK49" s="35">
        <v>53590</v>
      </c>
      <c r="FL49" s="35">
        <v>49965</v>
      </c>
      <c r="FM49" s="35">
        <v>33103</v>
      </c>
      <c r="FN49" s="35">
        <v>52672</v>
      </c>
      <c r="FO49" s="35">
        <v>28689</v>
      </c>
      <c r="FP49" s="35">
        <v>60033</v>
      </c>
      <c r="FQ49" s="63">
        <v>217956</v>
      </c>
      <c r="FR49" s="63">
        <v>249208</v>
      </c>
      <c r="FS49" s="65">
        <v>22771</v>
      </c>
      <c r="FT49" s="65">
        <v>26603</v>
      </c>
      <c r="FU49" s="65">
        <v>28903</v>
      </c>
      <c r="FV49" s="65">
        <v>26602</v>
      </c>
      <c r="FW49" s="35">
        <v>39780</v>
      </c>
      <c r="FX49" s="35">
        <v>26251</v>
      </c>
      <c r="FZ49" s="66">
        <v>31195</v>
      </c>
      <c r="GA49" s="35">
        <v>30698</v>
      </c>
      <c r="GB49" s="35">
        <v>24319</v>
      </c>
      <c r="GC49" s="63">
        <v>96342</v>
      </c>
      <c r="GD49" s="52">
        <v>90979</v>
      </c>
      <c r="GE49" s="47"/>
      <c r="GF49" s="35">
        <v>87428</v>
      </c>
      <c r="GG49" s="59"/>
      <c r="GH49" s="59"/>
      <c r="GI49" s="65">
        <v>111304</v>
      </c>
      <c r="GJ49" s="67">
        <v>52597</v>
      </c>
      <c r="GK49" s="47"/>
      <c r="GL49" s="67">
        <v>123566</v>
      </c>
      <c r="GM49" s="63">
        <v>6471579</v>
      </c>
      <c r="GN49" s="52">
        <v>6386005</v>
      </c>
      <c r="GQ49" s="35">
        <v>12660</v>
      </c>
      <c r="GR49" s="35">
        <v>6842</v>
      </c>
      <c r="GW49" s="35">
        <v>5549</v>
      </c>
      <c r="GY49" s="35">
        <v>9522</v>
      </c>
      <c r="GZ49" s="35">
        <v>8995</v>
      </c>
      <c r="HA49" s="52">
        <v>8673</v>
      </c>
      <c r="HB49" s="66">
        <v>13300</v>
      </c>
    </row>
    <row r="50" spans="1:214" ht="14.4" x14ac:dyDescent="0.3">
      <c r="A50" s="31">
        <v>4</v>
      </c>
      <c r="B50" s="52">
        <v>6.48</v>
      </c>
      <c r="C50" s="52" t="s">
        <v>381</v>
      </c>
      <c r="D50" s="49" t="s">
        <v>382</v>
      </c>
      <c r="F50" s="32">
        <f t="shared" si="29"/>
        <v>1692310.9000000004</v>
      </c>
      <c r="G50" s="61">
        <f t="shared" si="26"/>
        <v>528951.20603015064</v>
      </c>
      <c r="H50" s="62">
        <f t="shared" si="27"/>
        <v>191289.74999999953</v>
      </c>
      <c r="I50" s="62">
        <f t="shared" si="28"/>
        <v>91646.832061068722</v>
      </c>
      <c r="M50" s="63">
        <v>246750</v>
      </c>
      <c r="N50" s="52">
        <v>785861</v>
      </c>
      <c r="O50" s="63">
        <v>517734</v>
      </c>
      <c r="P50" s="52">
        <v>1353898</v>
      </c>
      <c r="Q50" s="63">
        <v>650562</v>
      </c>
      <c r="R50" s="52">
        <v>1856717</v>
      </c>
      <c r="S50" s="52">
        <v>845288</v>
      </c>
      <c r="T50" s="52">
        <v>2627491</v>
      </c>
      <c r="U50" s="63">
        <v>1098342</v>
      </c>
      <c r="V50" s="52">
        <v>2735416</v>
      </c>
      <c r="W50" s="52">
        <v>2768770</v>
      </c>
      <c r="X50" s="52">
        <v>2845651</v>
      </c>
      <c r="Y50" s="52">
        <v>6059636</v>
      </c>
      <c r="Z50" s="52">
        <v>6637857</v>
      </c>
      <c r="AA50" s="52">
        <v>7580656</v>
      </c>
      <c r="AB50" s="52">
        <v>9847650</v>
      </c>
      <c r="AC50" s="64">
        <v>10973674</v>
      </c>
      <c r="AD50" s="52">
        <v>11674801</v>
      </c>
      <c r="AE50" s="52">
        <v>10240884</v>
      </c>
      <c r="AF50" s="35">
        <v>11450304</v>
      </c>
      <c r="AG50" s="35">
        <v>12564</v>
      </c>
      <c r="AH50" s="35">
        <v>82112</v>
      </c>
      <c r="AK50" s="52"/>
      <c r="AM50" s="35">
        <v>23680</v>
      </c>
      <c r="AN50" s="35">
        <v>23377</v>
      </c>
      <c r="AO50" s="35">
        <v>14664</v>
      </c>
      <c r="AP50" s="35">
        <v>26065</v>
      </c>
      <c r="AQ50" s="35">
        <v>10534</v>
      </c>
      <c r="AS50" s="63">
        <v>1142918</v>
      </c>
      <c r="AT50" s="63">
        <v>1219314</v>
      </c>
      <c r="AU50" s="47"/>
      <c r="AV50" s="47"/>
      <c r="AW50" s="47"/>
      <c r="AX50" s="47"/>
      <c r="AY50" s="35">
        <v>17322</v>
      </c>
      <c r="BA50" s="35">
        <v>14601</v>
      </c>
      <c r="BC50" s="35">
        <v>11965</v>
      </c>
      <c r="BE50" s="65">
        <v>73833</v>
      </c>
      <c r="BF50" s="67">
        <v>91744</v>
      </c>
      <c r="BG50" s="65">
        <v>85786</v>
      </c>
      <c r="BH50" s="35">
        <v>96958</v>
      </c>
      <c r="BI50" s="59"/>
      <c r="BJ50" s="59"/>
      <c r="BK50" s="47"/>
      <c r="BL50" s="67">
        <v>70458</v>
      </c>
      <c r="BM50" s="47"/>
      <c r="BN50" s="67">
        <v>57767</v>
      </c>
      <c r="BO50" s="63">
        <v>18418214</v>
      </c>
      <c r="BP50" s="52">
        <v>16391984</v>
      </c>
      <c r="CA50" s="35">
        <v>9755</v>
      </c>
      <c r="CR50" s="47"/>
      <c r="EI50" s="66">
        <v>1737866</v>
      </c>
      <c r="EJ50" s="36"/>
      <c r="EK50" s="66">
        <v>311980</v>
      </c>
      <c r="EL50" s="36"/>
      <c r="EM50" s="66">
        <v>1505149</v>
      </c>
      <c r="EN50" s="52">
        <v>1104350</v>
      </c>
      <c r="EO50" s="66">
        <v>1371464</v>
      </c>
      <c r="EP50" s="36"/>
      <c r="EQ50" s="52">
        <v>1445990</v>
      </c>
      <c r="ER50" s="36"/>
      <c r="ES50" s="52">
        <v>1797051</v>
      </c>
      <c r="ET50" s="52">
        <v>1355525</v>
      </c>
      <c r="EU50" s="52">
        <v>2590231</v>
      </c>
      <c r="EV50" s="52">
        <v>3804898</v>
      </c>
      <c r="EW50" s="52">
        <v>4932897</v>
      </c>
      <c r="EX50" s="52">
        <v>6181537</v>
      </c>
      <c r="EY50" s="52">
        <v>6879691</v>
      </c>
      <c r="EZ50" s="52">
        <v>9721988</v>
      </c>
      <c r="FA50" s="52">
        <v>8340760</v>
      </c>
      <c r="FB50" s="52">
        <v>12624713</v>
      </c>
      <c r="FC50" s="52">
        <v>9397313</v>
      </c>
      <c r="FD50" s="52">
        <v>14345807</v>
      </c>
      <c r="FE50" s="35">
        <v>12564</v>
      </c>
      <c r="FF50" s="35">
        <v>82112</v>
      </c>
      <c r="FI50" s="52"/>
      <c r="FK50" s="35">
        <v>23680</v>
      </c>
      <c r="FL50" s="35">
        <v>23377</v>
      </c>
      <c r="FM50" s="35">
        <v>14664</v>
      </c>
      <c r="FN50" s="35">
        <v>26065</v>
      </c>
      <c r="FO50" s="35">
        <v>10534</v>
      </c>
      <c r="FQ50" s="63">
        <v>1142918</v>
      </c>
      <c r="FR50" s="63">
        <v>1219314</v>
      </c>
      <c r="FS50" s="47"/>
      <c r="FT50" s="47"/>
      <c r="FU50" s="47"/>
      <c r="FV50" s="47"/>
      <c r="FW50" s="35">
        <v>17322</v>
      </c>
      <c r="FY50" s="35">
        <v>14601</v>
      </c>
      <c r="FZ50" s="35"/>
      <c r="GA50" s="35">
        <v>11965</v>
      </c>
      <c r="GC50" s="65">
        <v>73833</v>
      </c>
      <c r="GD50" s="67">
        <v>91744</v>
      </c>
      <c r="GE50" s="65">
        <v>85786</v>
      </c>
      <c r="GF50" s="35">
        <v>96958</v>
      </c>
      <c r="GG50" s="59"/>
      <c r="GH50" s="59"/>
      <c r="GI50" s="47"/>
      <c r="GJ50" s="67">
        <v>70458</v>
      </c>
      <c r="GK50" s="47"/>
      <c r="GL50" s="67">
        <v>57767</v>
      </c>
      <c r="GM50" s="63">
        <v>18418214</v>
      </c>
      <c r="GN50" s="52">
        <v>16391984</v>
      </c>
      <c r="GY50" s="35">
        <v>9755</v>
      </c>
    </row>
    <row r="51" spans="1:214" ht="14.4" x14ac:dyDescent="0.3">
      <c r="A51" s="31">
        <v>5</v>
      </c>
      <c r="B51" s="52">
        <v>6.97</v>
      </c>
      <c r="C51" s="52" t="s">
        <v>383</v>
      </c>
      <c r="D51" s="31" t="s">
        <v>297</v>
      </c>
      <c r="F51" s="32">
        <f t="shared" si="29"/>
        <v>836039.29999999981</v>
      </c>
      <c r="G51" s="61">
        <f t="shared" si="26"/>
        <v>564211.06598984776</v>
      </c>
      <c r="H51" s="62">
        <f t="shared" si="27"/>
        <v>120403.04999999987</v>
      </c>
      <c r="I51" s="62">
        <f t="shared" si="28"/>
        <v>43420.565326633172</v>
      </c>
      <c r="M51" s="63">
        <v>131792</v>
      </c>
      <c r="N51" s="52">
        <v>429835</v>
      </c>
      <c r="O51" s="65">
        <v>305164</v>
      </c>
      <c r="P51" s="52">
        <v>656918</v>
      </c>
      <c r="Q51" s="65">
        <v>349160</v>
      </c>
      <c r="R51" s="52">
        <v>896847</v>
      </c>
      <c r="S51" s="52">
        <v>447079</v>
      </c>
      <c r="T51" s="52">
        <v>1248768</v>
      </c>
      <c r="U51" s="65">
        <v>567878</v>
      </c>
      <c r="V51" s="52">
        <v>1355005</v>
      </c>
      <c r="W51" s="52">
        <v>1431378</v>
      </c>
      <c r="X51" s="52">
        <v>1506116</v>
      </c>
      <c r="Y51" s="52">
        <v>3081180</v>
      </c>
      <c r="Z51" s="52">
        <v>3415867</v>
      </c>
      <c r="AA51" s="52">
        <v>3931812</v>
      </c>
      <c r="AB51" s="52">
        <v>5102454</v>
      </c>
      <c r="AC51" s="64">
        <v>5781112</v>
      </c>
      <c r="AD51" s="52">
        <v>6089857</v>
      </c>
      <c r="AE51" s="52">
        <v>5398849</v>
      </c>
      <c r="AF51" s="35">
        <v>5966642</v>
      </c>
      <c r="AS51" s="63">
        <v>280298</v>
      </c>
      <c r="AT51" s="65">
        <v>276018</v>
      </c>
      <c r="AU51" s="47"/>
      <c r="AV51" s="47"/>
      <c r="AW51" s="47"/>
      <c r="AX51" s="47"/>
      <c r="BE51" s="65">
        <v>43749</v>
      </c>
      <c r="BF51" s="67">
        <v>53923</v>
      </c>
      <c r="BG51" s="65">
        <v>55513</v>
      </c>
      <c r="BH51" s="35">
        <v>148924</v>
      </c>
      <c r="BI51" s="59"/>
      <c r="BJ51" s="59"/>
      <c r="BK51" s="65">
        <v>69352</v>
      </c>
      <c r="BL51" s="67">
        <v>201067</v>
      </c>
      <c r="BM51" s="65">
        <v>107841</v>
      </c>
      <c r="BN51" s="67">
        <v>64161</v>
      </c>
      <c r="BO51" s="63">
        <v>3198026</v>
      </c>
      <c r="BP51" s="67">
        <v>3953523</v>
      </c>
      <c r="BS51" s="35">
        <v>71814</v>
      </c>
      <c r="BY51" s="66">
        <v>37509</v>
      </c>
      <c r="BZ51" s="66"/>
      <c r="CA51" s="66">
        <v>39707</v>
      </c>
      <c r="CR51" s="47"/>
      <c r="DW51" s="66">
        <v>169829</v>
      </c>
      <c r="EA51" s="66">
        <v>164693</v>
      </c>
      <c r="EB51" s="66">
        <v>246873</v>
      </c>
      <c r="EI51" s="66">
        <v>1252761</v>
      </c>
      <c r="EJ51" s="36"/>
      <c r="EK51" s="66">
        <v>53210</v>
      </c>
      <c r="EL51" s="36"/>
      <c r="EM51" s="66">
        <v>109204</v>
      </c>
      <c r="EN51" s="52">
        <v>512294</v>
      </c>
      <c r="EO51" s="52">
        <v>268239</v>
      </c>
      <c r="EP51" s="36"/>
      <c r="EQ51" s="52">
        <v>364733</v>
      </c>
      <c r="ER51" s="36"/>
      <c r="ES51" s="52">
        <v>483303</v>
      </c>
      <c r="ET51" s="52">
        <v>663875</v>
      </c>
      <c r="EU51" s="52">
        <v>1004772</v>
      </c>
      <c r="EV51" s="52">
        <v>1413024</v>
      </c>
      <c r="EW51" s="52">
        <v>2063969</v>
      </c>
      <c r="EX51" s="52">
        <v>2812735</v>
      </c>
      <c r="EY51" s="52">
        <v>3023472</v>
      </c>
      <c r="EZ51" s="52">
        <v>4786775</v>
      </c>
      <c r="FA51" s="52">
        <v>3841324</v>
      </c>
      <c r="FB51" s="52">
        <v>6084404</v>
      </c>
      <c r="FC51" s="52">
        <v>4455956</v>
      </c>
      <c r="FD51" s="52">
        <v>7034761</v>
      </c>
      <c r="FQ51" s="63">
        <v>280298</v>
      </c>
      <c r="FR51" s="65">
        <v>276018</v>
      </c>
      <c r="FS51" s="47"/>
      <c r="FT51" s="47"/>
      <c r="FU51" s="47"/>
      <c r="FV51" s="47"/>
      <c r="FZ51" s="35"/>
      <c r="GC51" s="65">
        <v>43749</v>
      </c>
      <c r="GD51" s="67">
        <v>53923</v>
      </c>
      <c r="GE51" s="65">
        <v>55513</v>
      </c>
      <c r="GF51" s="35">
        <v>148924</v>
      </c>
      <c r="GG51" s="59"/>
      <c r="GH51" s="59"/>
      <c r="GI51" s="65">
        <v>69352</v>
      </c>
      <c r="GJ51" s="67">
        <v>201067</v>
      </c>
      <c r="GK51" s="65">
        <v>107841</v>
      </c>
      <c r="GL51" s="67">
        <v>64161</v>
      </c>
      <c r="GM51" s="63">
        <v>3198026</v>
      </c>
      <c r="GN51" s="67">
        <v>3953523</v>
      </c>
      <c r="GQ51" s="35">
        <v>71814</v>
      </c>
      <c r="GW51" s="66">
        <v>37509</v>
      </c>
      <c r="GX51" s="66"/>
      <c r="GY51" s="66">
        <v>39707</v>
      </c>
    </row>
    <row r="52" spans="1:214" ht="14.4" x14ac:dyDescent="0.3">
      <c r="A52" s="31">
        <v>6</v>
      </c>
      <c r="B52" s="52">
        <v>7.41</v>
      </c>
      <c r="C52" s="52" t="s">
        <v>384</v>
      </c>
      <c r="D52" s="31" t="s">
        <v>298</v>
      </c>
      <c r="F52" s="32">
        <f t="shared" si="29"/>
        <v>1748478.2500000009</v>
      </c>
      <c r="G52" s="61">
        <f t="shared" si="26"/>
        <v>560624.46835443028</v>
      </c>
      <c r="H52" s="62">
        <f t="shared" si="27"/>
        <v>200503.39999999991</v>
      </c>
      <c r="I52" s="62">
        <f t="shared" si="28"/>
        <v>182063.5532994924</v>
      </c>
      <c r="M52" s="63">
        <v>305854</v>
      </c>
      <c r="N52" s="52">
        <v>819391</v>
      </c>
      <c r="O52" s="63">
        <v>543941</v>
      </c>
      <c r="P52" s="52">
        <v>1275549</v>
      </c>
      <c r="Q52" s="65">
        <v>738338</v>
      </c>
      <c r="R52" s="52">
        <v>1742560</v>
      </c>
      <c r="S52" s="52">
        <v>920865</v>
      </c>
      <c r="T52" s="52">
        <v>2514565</v>
      </c>
      <c r="U52" s="63">
        <v>1240431</v>
      </c>
      <c r="V52" s="52">
        <v>2663496</v>
      </c>
      <c r="W52" s="52">
        <v>2875599</v>
      </c>
      <c r="X52" s="52">
        <v>3079114</v>
      </c>
      <c r="Y52" s="52">
        <v>6245648</v>
      </c>
      <c r="Z52" s="52">
        <v>6925263</v>
      </c>
      <c r="AA52" s="52">
        <v>7875253</v>
      </c>
      <c r="AB52" s="52">
        <v>10282756</v>
      </c>
      <c r="AC52" s="64">
        <v>11598117</v>
      </c>
      <c r="AD52" s="52">
        <v>12302511</v>
      </c>
      <c r="AE52" s="52">
        <v>10815737</v>
      </c>
      <c r="AF52" s="35">
        <v>11918784</v>
      </c>
      <c r="AG52" s="35">
        <v>46814</v>
      </c>
      <c r="AI52" s="35">
        <v>41135</v>
      </c>
      <c r="AJ52" s="35">
        <v>55966</v>
      </c>
      <c r="AK52" s="35">
        <v>14908</v>
      </c>
      <c r="AM52" s="35">
        <v>48384</v>
      </c>
      <c r="AN52" s="35">
        <v>48780</v>
      </c>
      <c r="AO52" s="35">
        <v>28644</v>
      </c>
      <c r="AQ52" s="35">
        <v>22677</v>
      </c>
      <c r="AR52" s="35">
        <v>21258</v>
      </c>
      <c r="AS52" s="63">
        <v>74688</v>
      </c>
      <c r="AT52" s="65">
        <v>87349</v>
      </c>
      <c r="AU52" s="65">
        <v>58966</v>
      </c>
      <c r="AV52" s="65">
        <v>55925</v>
      </c>
      <c r="AW52" s="65">
        <v>60844</v>
      </c>
      <c r="AX52" s="65">
        <v>39750</v>
      </c>
      <c r="AY52" s="35">
        <v>64311</v>
      </c>
      <c r="AZ52" s="35">
        <v>64206</v>
      </c>
      <c r="BA52" s="35">
        <v>60788</v>
      </c>
      <c r="BB52" s="35">
        <v>64737</v>
      </c>
      <c r="BC52" s="35">
        <v>67980</v>
      </c>
      <c r="BD52" s="35">
        <v>78578</v>
      </c>
      <c r="BE52" s="63">
        <v>1072626</v>
      </c>
      <c r="BF52" s="52">
        <v>1162926</v>
      </c>
      <c r="BG52" s="63">
        <v>1300942</v>
      </c>
      <c r="BH52" s="52">
        <v>1286613</v>
      </c>
      <c r="BI52" s="59"/>
      <c r="BJ52" s="59"/>
      <c r="BK52" s="65">
        <v>937125</v>
      </c>
      <c r="BL52" s="67">
        <v>900707</v>
      </c>
      <c r="BM52" s="65">
        <v>808534</v>
      </c>
      <c r="BN52" s="52">
        <v>784327</v>
      </c>
      <c r="BO52" s="65">
        <v>3534754</v>
      </c>
      <c r="BP52" s="52">
        <v>3234244</v>
      </c>
      <c r="BS52" s="35">
        <v>19822</v>
      </c>
      <c r="BW52" s="35">
        <v>11393</v>
      </c>
      <c r="BZ52" s="66"/>
      <c r="CA52" s="66">
        <v>22822</v>
      </c>
      <c r="CB52" s="35">
        <v>11516</v>
      </c>
      <c r="CC52" s="52">
        <v>20193</v>
      </c>
      <c r="CR52" s="47"/>
      <c r="DK52" s="66">
        <v>227105</v>
      </c>
      <c r="DL52" s="66">
        <v>244226</v>
      </c>
      <c r="DM52" s="66">
        <v>195893</v>
      </c>
      <c r="DN52" s="66">
        <v>201201</v>
      </c>
      <c r="DO52" s="66">
        <v>142496</v>
      </c>
      <c r="DP52" s="66">
        <v>130671</v>
      </c>
      <c r="DW52" s="66">
        <v>222151</v>
      </c>
      <c r="DX52" s="66">
        <v>217881</v>
      </c>
      <c r="DY52" s="66">
        <v>256844</v>
      </c>
      <c r="DZ52" s="66">
        <v>261870</v>
      </c>
      <c r="EA52" s="66">
        <v>197583</v>
      </c>
      <c r="EB52" s="66">
        <v>186137</v>
      </c>
      <c r="EI52" s="66">
        <v>81244</v>
      </c>
      <c r="EJ52" s="36"/>
      <c r="EK52" s="66">
        <v>147907</v>
      </c>
      <c r="EL52" s="36"/>
      <c r="EM52" s="52">
        <v>338459</v>
      </c>
      <c r="EN52" s="52">
        <v>1129318</v>
      </c>
      <c r="EO52" s="52">
        <v>635800</v>
      </c>
      <c r="EP52" s="36"/>
      <c r="EQ52" s="52">
        <v>884612</v>
      </c>
      <c r="ER52" s="36"/>
      <c r="ES52" s="52">
        <v>1094747</v>
      </c>
      <c r="ET52" s="52">
        <v>1427847</v>
      </c>
      <c r="EU52" s="52">
        <v>2191554</v>
      </c>
      <c r="EV52" s="52">
        <v>2915532</v>
      </c>
      <c r="EW52" s="52">
        <v>4649170</v>
      </c>
      <c r="EX52" s="52">
        <v>5974253</v>
      </c>
      <c r="EY52" s="52">
        <v>6599471</v>
      </c>
      <c r="EZ52" s="52">
        <v>9972115</v>
      </c>
      <c r="FA52" s="52">
        <v>8256242</v>
      </c>
      <c r="FB52" s="52">
        <v>12409046</v>
      </c>
      <c r="FC52" s="52">
        <v>9577558</v>
      </c>
      <c r="FD52" s="52">
        <v>14702626</v>
      </c>
      <c r="FE52" s="35">
        <v>46814</v>
      </c>
      <c r="FG52" s="35">
        <v>41135</v>
      </c>
      <c r="FH52" s="35">
        <v>55966</v>
      </c>
      <c r="FI52" s="35">
        <v>14908</v>
      </c>
      <c r="FK52" s="35">
        <v>48384</v>
      </c>
      <c r="FL52" s="35">
        <v>48780</v>
      </c>
      <c r="FM52" s="35">
        <v>28644</v>
      </c>
      <c r="FO52" s="35">
        <v>22677</v>
      </c>
      <c r="FP52" s="35">
        <v>21258</v>
      </c>
      <c r="FQ52" s="63">
        <v>74688</v>
      </c>
      <c r="FR52" s="65">
        <v>87349</v>
      </c>
      <c r="FS52" s="65">
        <v>58966</v>
      </c>
      <c r="FT52" s="65">
        <v>55925</v>
      </c>
      <c r="FU52" s="65">
        <v>60844</v>
      </c>
      <c r="FV52" s="65">
        <v>39750</v>
      </c>
      <c r="FW52" s="35">
        <v>64311</v>
      </c>
      <c r="FX52" s="35">
        <v>64206</v>
      </c>
      <c r="FY52" s="35">
        <v>60788</v>
      </c>
      <c r="FZ52" s="35">
        <v>64737</v>
      </c>
      <c r="GA52" s="35">
        <v>67980</v>
      </c>
      <c r="GB52" s="35">
        <v>78578</v>
      </c>
      <c r="GC52" s="63">
        <v>1072626</v>
      </c>
      <c r="GD52" s="52">
        <v>1162926</v>
      </c>
      <c r="GE52" s="63">
        <v>1300942</v>
      </c>
      <c r="GF52" s="52">
        <v>1286613</v>
      </c>
      <c r="GG52" s="59"/>
      <c r="GH52" s="59"/>
      <c r="GI52" s="65">
        <v>937125</v>
      </c>
      <c r="GJ52" s="67">
        <v>900707</v>
      </c>
      <c r="GK52" s="65">
        <v>808534</v>
      </c>
      <c r="GL52" s="52">
        <v>784327</v>
      </c>
      <c r="GM52" s="65">
        <v>3534754</v>
      </c>
      <c r="GN52" s="52">
        <v>3234244</v>
      </c>
      <c r="GQ52" s="35">
        <v>19822</v>
      </c>
      <c r="GU52" s="35">
        <v>11393</v>
      </c>
      <c r="GX52" s="66"/>
      <c r="GY52" s="66">
        <v>22822</v>
      </c>
      <c r="GZ52" s="35">
        <v>11516</v>
      </c>
      <c r="HA52" s="52">
        <v>20193</v>
      </c>
    </row>
    <row r="53" spans="1:214" ht="14.4" x14ac:dyDescent="0.3">
      <c r="A53" s="31">
        <v>7</v>
      </c>
      <c r="B53" s="52">
        <v>7.94</v>
      </c>
      <c r="C53" s="52" t="s">
        <v>385</v>
      </c>
      <c r="D53" s="31" t="s">
        <v>299</v>
      </c>
      <c r="F53" s="32">
        <f t="shared" si="29"/>
        <v>847111.80000000028</v>
      </c>
      <c r="G53" s="61">
        <f t="shared" si="26"/>
        <v>571400.66326530615</v>
      </c>
      <c r="H53" s="62">
        <f t="shared" si="27"/>
        <v>101406.30000000005</v>
      </c>
      <c r="I53" s="62">
        <f t="shared" si="28"/>
        <v>44547.3164556962</v>
      </c>
      <c r="M53" s="63">
        <v>149042</v>
      </c>
      <c r="N53" s="52">
        <v>404132</v>
      </c>
      <c r="O53" s="63">
        <v>287051</v>
      </c>
      <c r="P53" s="35">
        <v>628227</v>
      </c>
      <c r="Q53" s="65">
        <v>372780</v>
      </c>
      <c r="R53" s="52">
        <v>842643</v>
      </c>
      <c r="S53" s="52">
        <v>459329</v>
      </c>
      <c r="T53" s="52">
        <v>1217897</v>
      </c>
      <c r="U53" s="63">
        <v>619231</v>
      </c>
      <c r="V53" s="52">
        <v>1312588</v>
      </c>
      <c r="W53" s="52">
        <v>1424223</v>
      </c>
      <c r="X53" s="52">
        <v>1528687</v>
      </c>
      <c r="Y53" s="52">
        <v>3107520</v>
      </c>
      <c r="Z53" s="52">
        <v>3423372</v>
      </c>
      <c r="AA53" s="52">
        <v>3972619</v>
      </c>
      <c r="AB53" s="52">
        <v>5190804</v>
      </c>
      <c r="AC53" s="64">
        <v>5828624</v>
      </c>
      <c r="AD53" s="52">
        <v>6180262</v>
      </c>
      <c r="AE53" s="52">
        <v>5408567</v>
      </c>
      <c r="AF53" s="35">
        <v>6004799</v>
      </c>
      <c r="AG53" s="35">
        <v>64931</v>
      </c>
      <c r="AI53" s="35">
        <v>20587</v>
      </c>
      <c r="AJ53" s="35">
        <v>11617</v>
      </c>
      <c r="AN53" s="35">
        <v>40632</v>
      </c>
      <c r="AS53" s="47"/>
      <c r="AT53" s="47"/>
      <c r="AU53" s="47"/>
      <c r="AV53" s="47"/>
      <c r="AW53" s="47"/>
      <c r="AX53" s="47"/>
      <c r="BD53" s="35">
        <v>51247</v>
      </c>
      <c r="BE53" s="47"/>
      <c r="BF53" s="67">
        <v>519989</v>
      </c>
      <c r="BG53" s="47"/>
      <c r="BH53" s="52">
        <v>455243</v>
      </c>
      <c r="BI53" s="59"/>
      <c r="BJ53" s="59"/>
      <c r="BK53" s="47"/>
      <c r="BL53" s="67">
        <v>471003</v>
      </c>
      <c r="BM53" s="47"/>
      <c r="BN53" s="67">
        <v>385293</v>
      </c>
      <c r="BO53" s="65">
        <v>412592</v>
      </c>
      <c r="BP53" s="67">
        <v>468110</v>
      </c>
      <c r="BQ53" s="35">
        <v>20843</v>
      </c>
      <c r="BR53" s="35">
        <v>12413</v>
      </c>
      <c r="BX53" s="35">
        <v>12128</v>
      </c>
      <c r="CR53" s="47"/>
      <c r="DM53" s="66">
        <v>131788</v>
      </c>
      <c r="DN53" s="66">
        <v>118299</v>
      </c>
      <c r="DO53" s="66">
        <v>83155</v>
      </c>
      <c r="DP53" s="66">
        <v>50956</v>
      </c>
      <c r="DY53" s="66">
        <v>110856</v>
      </c>
      <c r="DZ53" s="66">
        <v>56075</v>
      </c>
      <c r="EA53" s="66">
        <v>57532</v>
      </c>
      <c r="EB53" s="66">
        <v>64624</v>
      </c>
      <c r="EI53" s="66">
        <v>65901</v>
      </c>
      <c r="EJ53" s="36"/>
      <c r="EK53" s="66">
        <v>66654</v>
      </c>
      <c r="EL53" s="36"/>
      <c r="EM53" s="52">
        <v>175531</v>
      </c>
      <c r="EN53" s="52">
        <v>606179</v>
      </c>
      <c r="EO53" s="52">
        <v>335224</v>
      </c>
      <c r="EP53" s="36"/>
      <c r="EQ53" s="52">
        <v>481403</v>
      </c>
      <c r="ER53" s="36"/>
      <c r="ES53" s="52">
        <v>563479</v>
      </c>
      <c r="ET53" s="52">
        <v>724207</v>
      </c>
      <c r="EU53" s="52">
        <v>1125412</v>
      </c>
      <c r="EV53" s="52">
        <v>1489187</v>
      </c>
      <c r="EW53" s="52">
        <v>2375871</v>
      </c>
      <c r="EX53" s="52">
        <v>3110755</v>
      </c>
      <c r="EY53" s="52">
        <v>3433598</v>
      </c>
      <c r="EZ53" s="52">
        <v>5251223</v>
      </c>
      <c r="FA53" s="52">
        <v>4272608</v>
      </c>
      <c r="FB53" s="52">
        <v>6600747</v>
      </c>
      <c r="FC53" s="52">
        <v>4998008</v>
      </c>
      <c r="FD53" s="52">
        <v>7959199</v>
      </c>
      <c r="FE53" s="35">
        <v>64931</v>
      </c>
      <c r="FG53" s="35">
        <v>20587</v>
      </c>
      <c r="FH53" s="35">
        <v>11617</v>
      </c>
      <c r="FL53" s="35">
        <v>40632</v>
      </c>
      <c r="FQ53" s="47"/>
      <c r="FR53" s="47"/>
      <c r="FS53" s="47"/>
      <c r="FT53" s="47"/>
      <c r="FU53" s="47"/>
      <c r="FV53" s="47"/>
      <c r="FZ53" s="35"/>
      <c r="GB53" s="35">
        <v>51247</v>
      </c>
      <c r="GC53" s="47"/>
      <c r="GD53" s="67">
        <v>519989</v>
      </c>
      <c r="GE53" s="47"/>
      <c r="GF53" s="52">
        <v>455243</v>
      </c>
      <c r="GG53" s="59"/>
      <c r="GH53" s="59"/>
      <c r="GI53" s="47"/>
      <c r="GJ53" s="67">
        <v>471003</v>
      </c>
      <c r="GK53" s="47"/>
      <c r="GL53" s="67">
        <v>385293</v>
      </c>
      <c r="GM53" s="65">
        <v>412592</v>
      </c>
      <c r="GN53" s="67">
        <v>468110</v>
      </c>
      <c r="GO53" s="35">
        <v>20843</v>
      </c>
      <c r="GP53" s="35">
        <v>12413</v>
      </c>
      <c r="GV53" s="35">
        <v>12128</v>
      </c>
    </row>
    <row r="54" spans="1:214" s="69" customFormat="1" ht="14.4" x14ac:dyDescent="0.3">
      <c r="A54" s="68" t="s">
        <v>386</v>
      </c>
      <c r="B54" s="69">
        <v>8.2200000000000006</v>
      </c>
      <c r="C54" s="69" t="s">
        <v>387</v>
      </c>
      <c r="D54" s="68" t="s">
        <v>388</v>
      </c>
      <c r="F54" s="70">
        <f t="shared" si="29"/>
        <v>1346790.3</v>
      </c>
      <c r="G54" s="71">
        <f t="shared" si="26"/>
        <v>8658.9367088607596</v>
      </c>
      <c r="H54" s="72">
        <f t="shared" si="27"/>
        <v>2642075.6500000004</v>
      </c>
      <c r="I54" s="72">
        <f t="shared" si="28"/>
        <v>797.27040816325166</v>
      </c>
      <c r="M54" s="73">
        <v>1266001</v>
      </c>
      <c r="N54" s="69">
        <v>3997356</v>
      </c>
      <c r="O54" s="73">
        <v>1411292</v>
      </c>
      <c r="P54" s="69">
        <v>3719741</v>
      </c>
      <c r="Q54" s="73">
        <v>1481641</v>
      </c>
      <c r="R54" s="69">
        <v>3988638</v>
      </c>
      <c r="S54" s="69">
        <v>1399535</v>
      </c>
      <c r="T54" s="69">
        <v>4117399</v>
      </c>
      <c r="U54" s="73">
        <v>1466349</v>
      </c>
      <c r="V54" s="69">
        <v>3619684</v>
      </c>
      <c r="W54" s="69">
        <v>1290819</v>
      </c>
      <c r="X54" s="69">
        <v>1452674</v>
      </c>
      <c r="Y54" s="69">
        <v>1298613</v>
      </c>
      <c r="Z54" s="69">
        <v>1521092</v>
      </c>
      <c r="AA54" s="69">
        <v>1263372</v>
      </c>
      <c r="AB54" s="69">
        <v>1628592</v>
      </c>
      <c r="AC54" s="74">
        <v>1474761</v>
      </c>
      <c r="AD54" s="69">
        <v>1612142</v>
      </c>
      <c r="AE54" s="69">
        <v>1381116</v>
      </c>
      <c r="AF54" s="69">
        <v>1570806</v>
      </c>
      <c r="AG54" s="69">
        <v>1390911</v>
      </c>
      <c r="AH54" s="69">
        <v>1510278</v>
      </c>
      <c r="AI54" s="69">
        <v>1389278</v>
      </c>
      <c r="AJ54" s="69">
        <v>1499490</v>
      </c>
      <c r="AK54" s="69">
        <v>1548654</v>
      </c>
      <c r="AL54" s="69">
        <v>1323382</v>
      </c>
      <c r="AM54" s="69">
        <v>1391422</v>
      </c>
      <c r="AN54" s="69">
        <v>1498606</v>
      </c>
      <c r="AO54" s="69">
        <v>1415087</v>
      </c>
      <c r="AP54" s="69">
        <v>1530400</v>
      </c>
      <c r="AQ54" s="69">
        <v>1418176</v>
      </c>
      <c r="AR54" s="52">
        <v>1531973</v>
      </c>
      <c r="AS54" s="73">
        <v>1570576</v>
      </c>
      <c r="AT54" s="73">
        <v>1645904</v>
      </c>
      <c r="AU54" s="73">
        <v>1530110</v>
      </c>
      <c r="AV54" s="73">
        <v>1665063</v>
      </c>
      <c r="AW54" s="73">
        <v>1508651</v>
      </c>
      <c r="AX54" s="73">
        <v>1499434</v>
      </c>
      <c r="AY54" s="69">
        <v>1435974</v>
      </c>
      <c r="AZ54" s="69">
        <v>1535834</v>
      </c>
      <c r="BA54" s="69">
        <v>1448075</v>
      </c>
      <c r="BB54" s="69">
        <v>1547770</v>
      </c>
      <c r="BC54" s="52">
        <v>1455096</v>
      </c>
      <c r="BD54" s="69">
        <v>1548903</v>
      </c>
      <c r="BE54" s="65">
        <v>1470574</v>
      </c>
      <c r="BF54" s="67">
        <v>1637891</v>
      </c>
      <c r="BG54" s="65">
        <v>1466486</v>
      </c>
      <c r="BH54" s="52">
        <v>1453147</v>
      </c>
      <c r="BI54" s="59"/>
      <c r="BJ54" s="59"/>
      <c r="BK54" s="65">
        <v>1552947</v>
      </c>
      <c r="BL54" s="67">
        <v>1525357</v>
      </c>
      <c r="BM54" s="65">
        <v>1528570</v>
      </c>
      <c r="BN54" s="67">
        <v>1486937</v>
      </c>
      <c r="BO54" s="63">
        <v>1903765</v>
      </c>
      <c r="BP54" s="52">
        <v>1890072</v>
      </c>
      <c r="BQ54" s="52">
        <v>531100</v>
      </c>
      <c r="BR54" s="52">
        <v>601906</v>
      </c>
      <c r="BS54" s="52">
        <v>553567</v>
      </c>
      <c r="BT54" s="52">
        <v>607140</v>
      </c>
      <c r="BU54" s="52">
        <v>605713</v>
      </c>
      <c r="BV54" s="52">
        <v>604895</v>
      </c>
      <c r="BW54" s="52">
        <v>571900</v>
      </c>
      <c r="BX54" s="52">
        <v>633857</v>
      </c>
      <c r="BY54" s="52">
        <v>583189</v>
      </c>
      <c r="BZ54" s="52">
        <v>603211</v>
      </c>
      <c r="CA54" s="52">
        <v>613096</v>
      </c>
      <c r="CB54" s="52">
        <v>649038</v>
      </c>
      <c r="CC54" s="52">
        <v>551781</v>
      </c>
      <c r="CD54" s="52">
        <v>595840</v>
      </c>
      <c r="CE54" s="52">
        <v>596729</v>
      </c>
      <c r="CF54" s="52">
        <v>593332</v>
      </c>
      <c r="CG54" s="52">
        <v>610641</v>
      </c>
      <c r="CH54" s="52">
        <v>617876</v>
      </c>
      <c r="CI54" s="37">
        <v>2230554</v>
      </c>
      <c r="CJ54" s="52">
        <v>2301575</v>
      </c>
      <c r="CK54" s="52">
        <v>2163365</v>
      </c>
      <c r="CL54" s="52">
        <v>2285112</v>
      </c>
      <c r="CM54" s="52">
        <v>2006109</v>
      </c>
      <c r="CN54" s="52">
        <v>2037804</v>
      </c>
      <c r="CO54" s="52">
        <v>1999272</v>
      </c>
      <c r="CP54" s="52">
        <v>2031928</v>
      </c>
      <c r="CR54" s="52">
        <v>2064433</v>
      </c>
      <c r="CS54" s="52">
        <v>2148995</v>
      </c>
      <c r="CT54" s="52">
        <v>2260401</v>
      </c>
      <c r="CU54" s="52">
        <v>2239719</v>
      </c>
      <c r="CV54" s="52">
        <v>2383513</v>
      </c>
      <c r="CW54" s="52">
        <v>2114330</v>
      </c>
      <c r="CY54" s="52">
        <v>1969097</v>
      </c>
      <c r="CZ54" s="52">
        <v>2089351</v>
      </c>
      <c r="DA54" s="52">
        <v>2121162</v>
      </c>
      <c r="DB54" s="52">
        <v>2051181</v>
      </c>
      <c r="DC54" s="52">
        <v>2346979</v>
      </c>
      <c r="DD54" s="52">
        <v>2510192</v>
      </c>
      <c r="DE54" s="52">
        <v>2321820</v>
      </c>
      <c r="DF54" s="52">
        <v>2518590</v>
      </c>
      <c r="DG54" s="52">
        <v>2005401</v>
      </c>
      <c r="DH54" s="52">
        <v>2028703</v>
      </c>
      <c r="DI54" s="52">
        <v>2135424</v>
      </c>
      <c r="DJ54" s="52">
        <v>2163167</v>
      </c>
      <c r="DK54" s="52">
        <v>2211737</v>
      </c>
      <c r="DL54" s="52">
        <v>2285602</v>
      </c>
      <c r="DM54" s="52">
        <v>2276263</v>
      </c>
      <c r="DN54" s="52">
        <v>2392209</v>
      </c>
      <c r="DO54" s="52">
        <v>2338442</v>
      </c>
      <c r="DP54" s="52">
        <v>2378743</v>
      </c>
      <c r="DQ54" s="52">
        <v>2246674</v>
      </c>
      <c r="DR54" s="52">
        <v>2229630</v>
      </c>
      <c r="DS54" s="52">
        <v>2110992</v>
      </c>
      <c r="DT54" s="52">
        <v>2128869</v>
      </c>
      <c r="DU54" s="52">
        <v>1996996</v>
      </c>
      <c r="DV54" s="52">
        <v>2052011</v>
      </c>
      <c r="DW54" s="52">
        <v>2300155</v>
      </c>
      <c r="DX54" s="52">
        <v>2328601</v>
      </c>
      <c r="DY54" s="52">
        <v>2319064</v>
      </c>
      <c r="DZ54" s="52">
        <v>2348320</v>
      </c>
      <c r="EA54" s="52">
        <v>2332082</v>
      </c>
      <c r="EB54" s="52">
        <v>2410832</v>
      </c>
      <c r="EC54" s="52">
        <v>2009416</v>
      </c>
      <c r="ED54" s="52">
        <v>2053335</v>
      </c>
      <c r="EE54" s="52">
        <v>1983158</v>
      </c>
      <c r="EF54" s="52">
        <v>2076890</v>
      </c>
      <c r="EG54" s="52">
        <v>2000746</v>
      </c>
      <c r="EH54" s="52">
        <v>2005614</v>
      </c>
      <c r="EI54" s="52">
        <v>1895238</v>
      </c>
      <c r="EJ54" s="36"/>
      <c r="EK54" s="52">
        <v>2158641</v>
      </c>
      <c r="EL54" s="36"/>
      <c r="EM54" s="52">
        <v>2111156</v>
      </c>
      <c r="EN54" s="52">
        <v>7507435</v>
      </c>
      <c r="EO54" s="52">
        <v>2117945</v>
      </c>
      <c r="EP54" s="36"/>
      <c r="EQ54" s="52">
        <v>1975464</v>
      </c>
      <c r="ER54" s="36"/>
      <c r="ES54" s="52">
        <v>2290988</v>
      </c>
      <c r="ET54" s="52">
        <v>2983763</v>
      </c>
      <c r="EU54" s="52">
        <v>2218390</v>
      </c>
      <c r="EV54" s="52">
        <v>3049564</v>
      </c>
      <c r="EW54" s="52">
        <v>2155388</v>
      </c>
      <c r="EX54" s="52">
        <v>2840315</v>
      </c>
      <c r="EY54" s="52">
        <v>2239011</v>
      </c>
      <c r="EZ54" s="52">
        <v>3432015</v>
      </c>
      <c r="FA54" s="52">
        <v>2095363</v>
      </c>
      <c r="FB54" s="52">
        <v>3247671</v>
      </c>
      <c r="FC54" s="52">
        <v>2087729</v>
      </c>
      <c r="FD54" s="52">
        <v>3308642</v>
      </c>
      <c r="FE54" s="69">
        <v>1390911</v>
      </c>
      <c r="FF54" s="69">
        <v>1510278</v>
      </c>
      <c r="FG54" s="69">
        <v>1389278</v>
      </c>
      <c r="FH54" s="69">
        <v>1499490</v>
      </c>
      <c r="FI54" s="69">
        <v>1548654</v>
      </c>
      <c r="FJ54" s="69">
        <v>1323382</v>
      </c>
      <c r="FK54" s="69">
        <v>1391422</v>
      </c>
      <c r="FL54" s="69">
        <v>1498606</v>
      </c>
      <c r="FM54" s="69">
        <v>1415087</v>
      </c>
      <c r="FN54" s="69">
        <v>1530400</v>
      </c>
      <c r="FO54" s="69">
        <v>1418176</v>
      </c>
      <c r="FP54" s="52">
        <v>1531973</v>
      </c>
      <c r="FQ54" s="73">
        <v>1570576</v>
      </c>
      <c r="FR54" s="73">
        <v>1645904</v>
      </c>
      <c r="FS54" s="73">
        <v>1530110</v>
      </c>
      <c r="FT54" s="73">
        <v>1665063</v>
      </c>
      <c r="FU54" s="73">
        <v>1508651</v>
      </c>
      <c r="FV54" s="73">
        <v>1499434</v>
      </c>
      <c r="FW54" s="69">
        <v>1435974</v>
      </c>
      <c r="FX54" s="69">
        <v>1535834</v>
      </c>
      <c r="FY54" s="69">
        <v>1448075</v>
      </c>
      <c r="FZ54" s="69">
        <v>1547770</v>
      </c>
      <c r="GA54" s="52">
        <v>1455096</v>
      </c>
      <c r="GB54" s="69">
        <v>1548903</v>
      </c>
      <c r="GC54" s="65">
        <v>1470574</v>
      </c>
      <c r="GD54" s="67">
        <v>1637891</v>
      </c>
      <c r="GE54" s="65">
        <v>1466486</v>
      </c>
      <c r="GF54" s="52">
        <v>1453147</v>
      </c>
      <c r="GG54" s="59"/>
      <c r="GH54" s="59"/>
      <c r="GI54" s="65">
        <v>1552947</v>
      </c>
      <c r="GJ54" s="67">
        <v>1525357</v>
      </c>
      <c r="GK54" s="65">
        <v>1528570</v>
      </c>
      <c r="GL54" s="67">
        <v>1486937</v>
      </c>
      <c r="GM54" s="63">
        <v>1903765</v>
      </c>
      <c r="GN54" s="52">
        <v>1890072</v>
      </c>
      <c r="GO54" s="52">
        <v>531100</v>
      </c>
      <c r="GP54" s="52">
        <v>601906</v>
      </c>
      <c r="GQ54" s="52">
        <v>553567</v>
      </c>
      <c r="GR54" s="52">
        <v>607140</v>
      </c>
      <c r="GS54" s="52">
        <v>605713</v>
      </c>
      <c r="GT54" s="52">
        <v>604895</v>
      </c>
      <c r="GU54" s="52">
        <v>571900</v>
      </c>
      <c r="GV54" s="52">
        <v>633857</v>
      </c>
      <c r="GW54" s="52">
        <v>583189</v>
      </c>
      <c r="GX54" s="52">
        <v>603211</v>
      </c>
      <c r="GY54" s="52">
        <v>613096</v>
      </c>
      <c r="GZ54" s="52">
        <v>649038</v>
      </c>
      <c r="HA54" s="52">
        <v>551781</v>
      </c>
      <c r="HB54" s="52">
        <v>595840</v>
      </c>
      <c r="HC54" s="52">
        <v>596729</v>
      </c>
      <c r="HD54" s="52">
        <v>593332</v>
      </c>
      <c r="HE54" s="52">
        <v>610641</v>
      </c>
      <c r="HF54" s="52">
        <v>617876</v>
      </c>
    </row>
    <row r="55" spans="1:214" ht="14.4" x14ac:dyDescent="0.3">
      <c r="A55" s="31">
        <v>8</v>
      </c>
      <c r="B55" s="52">
        <v>8.4499999999999993</v>
      </c>
      <c r="C55" s="52" t="s">
        <v>389</v>
      </c>
      <c r="D55" s="31" t="s">
        <v>301</v>
      </c>
      <c r="F55" s="32">
        <f t="shared" si="29"/>
        <v>1826677.8500000015</v>
      </c>
      <c r="G55" s="61">
        <f t="shared" si="26"/>
        <v>1144904.4358974358</v>
      </c>
      <c r="H55" s="62">
        <f t="shared" si="27"/>
        <v>170414.59999999986</v>
      </c>
      <c r="I55" s="62">
        <f t="shared" si="28"/>
        <v>90645.493670886091</v>
      </c>
      <c r="M55" s="63">
        <v>289808</v>
      </c>
      <c r="N55" s="52">
        <v>740792</v>
      </c>
      <c r="O55" s="63">
        <v>534705</v>
      </c>
      <c r="P55" s="35">
        <v>1265538</v>
      </c>
      <c r="Q55" s="65">
        <v>767000</v>
      </c>
      <c r="R55" s="52">
        <v>1661436</v>
      </c>
      <c r="S55" s="52">
        <v>935571</v>
      </c>
      <c r="T55" s="52">
        <v>2414708</v>
      </c>
      <c r="U55" s="63">
        <v>1229080</v>
      </c>
      <c r="V55" s="52">
        <v>2606999</v>
      </c>
      <c r="W55" s="52">
        <v>2984217</v>
      </c>
      <c r="X55" s="52">
        <v>3071454</v>
      </c>
      <c r="Y55" s="52">
        <v>6402849</v>
      </c>
      <c r="Z55" s="52">
        <v>7069961</v>
      </c>
      <c r="AA55" s="52">
        <v>8021132</v>
      </c>
      <c r="AB55" s="52">
        <v>10538726</v>
      </c>
      <c r="AC55" s="64">
        <v>11689718</v>
      </c>
      <c r="AD55" s="52">
        <v>12385555</v>
      </c>
      <c r="AE55" s="52">
        <v>10985513</v>
      </c>
      <c r="AF55" s="35">
        <v>12094563</v>
      </c>
      <c r="AG55" s="35">
        <v>119085</v>
      </c>
      <c r="AH55" s="35">
        <v>157495</v>
      </c>
      <c r="AI55" s="35">
        <v>106212</v>
      </c>
      <c r="AJ55" s="35">
        <v>131647</v>
      </c>
      <c r="AK55" s="35">
        <v>75806</v>
      </c>
      <c r="AL55" s="35">
        <v>83872</v>
      </c>
      <c r="AM55" s="35">
        <v>103781</v>
      </c>
      <c r="AN55" s="35">
        <v>135161</v>
      </c>
      <c r="AO55" s="35">
        <v>113173</v>
      </c>
      <c r="AP55" s="35">
        <v>163782</v>
      </c>
      <c r="AQ55" s="35">
        <v>84471</v>
      </c>
      <c r="AR55" s="35">
        <v>97561</v>
      </c>
      <c r="AS55" s="63">
        <v>164965</v>
      </c>
      <c r="AT55" s="65">
        <v>191370</v>
      </c>
      <c r="AU55" s="65">
        <v>104476</v>
      </c>
      <c r="AV55" s="65">
        <v>107306</v>
      </c>
      <c r="AW55" s="65">
        <v>131565</v>
      </c>
      <c r="AX55" s="65">
        <v>123752</v>
      </c>
      <c r="AY55" s="52">
        <v>138026</v>
      </c>
      <c r="AZ55" s="52">
        <v>162665</v>
      </c>
      <c r="BA55" s="35">
        <v>124251</v>
      </c>
      <c r="BB55" s="35">
        <v>115685</v>
      </c>
      <c r="BC55" s="52">
        <v>125295</v>
      </c>
      <c r="BD55" s="52">
        <v>127664</v>
      </c>
      <c r="BE55" s="63">
        <v>10355540</v>
      </c>
      <c r="BF55" s="52">
        <v>10697174</v>
      </c>
      <c r="BG55" s="63">
        <v>12047884</v>
      </c>
      <c r="BH55" s="52">
        <v>12083505</v>
      </c>
      <c r="BI55" s="59"/>
      <c r="BJ55" s="59"/>
      <c r="BK55" s="63">
        <v>9359915</v>
      </c>
      <c r="BL55" s="52">
        <v>8439696</v>
      </c>
      <c r="BM55" s="63">
        <v>8480237</v>
      </c>
      <c r="BN55" s="52">
        <v>7663178</v>
      </c>
      <c r="BO55" s="63">
        <v>8812489</v>
      </c>
      <c r="BP55" s="52">
        <v>7892119</v>
      </c>
      <c r="BQ55" s="35">
        <v>36168</v>
      </c>
      <c r="BR55" s="35">
        <v>36029</v>
      </c>
      <c r="BS55" s="35">
        <v>33807</v>
      </c>
      <c r="BT55" s="35">
        <v>52038</v>
      </c>
      <c r="BU55" s="35">
        <v>44285</v>
      </c>
      <c r="BV55" s="35">
        <v>39585</v>
      </c>
      <c r="BX55" s="35">
        <v>54434</v>
      </c>
      <c r="BY55" s="35">
        <v>60834</v>
      </c>
      <c r="BZ55" s="35">
        <v>40502</v>
      </c>
      <c r="CA55" s="35">
        <v>86847</v>
      </c>
      <c r="CB55" s="35">
        <v>75889</v>
      </c>
      <c r="CI55" s="37">
        <v>143129</v>
      </c>
      <c r="CJ55" s="66">
        <v>147398</v>
      </c>
      <c r="CK55" s="66">
        <v>144715</v>
      </c>
      <c r="CL55" s="52">
        <v>154360</v>
      </c>
      <c r="CR55" s="66">
        <v>139292</v>
      </c>
      <c r="CU55" s="52">
        <v>474944</v>
      </c>
      <c r="CV55" s="52">
        <v>504127</v>
      </c>
      <c r="DC55" s="66">
        <v>165556</v>
      </c>
      <c r="DD55" s="66">
        <v>162351</v>
      </c>
      <c r="DE55" s="66">
        <v>169367</v>
      </c>
      <c r="DF55" s="66">
        <v>178702</v>
      </c>
      <c r="DK55" s="52">
        <v>1599700</v>
      </c>
      <c r="DL55" s="52">
        <v>1641017</v>
      </c>
      <c r="DM55" s="52">
        <v>1609532</v>
      </c>
      <c r="DN55" s="52">
        <v>1691398</v>
      </c>
      <c r="DO55" s="52">
        <v>1172167</v>
      </c>
      <c r="DP55" s="52">
        <v>1176592</v>
      </c>
      <c r="DQ55" s="52">
        <v>138883</v>
      </c>
      <c r="DR55" s="52">
        <v>139574</v>
      </c>
      <c r="DS55" s="52">
        <v>140537</v>
      </c>
      <c r="DT55" s="52">
        <v>131114</v>
      </c>
      <c r="DU55" s="66">
        <v>104914</v>
      </c>
      <c r="DV55" s="66">
        <v>114272</v>
      </c>
      <c r="DW55" s="52">
        <v>2142616</v>
      </c>
      <c r="DX55" s="52">
        <v>2130830</v>
      </c>
      <c r="DY55" s="52">
        <v>2361740</v>
      </c>
      <c r="DZ55" s="52">
        <v>2414613</v>
      </c>
      <c r="EA55" s="52">
        <v>1968125</v>
      </c>
      <c r="EB55" s="52">
        <v>1960409</v>
      </c>
      <c r="EC55" s="52">
        <v>196259</v>
      </c>
      <c r="ED55" s="52">
        <v>195142</v>
      </c>
      <c r="EE55" s="52">
        <v>186437</v>
      </c>
      <c r="EF55" s="52">
        <v>195065</v>
      </c>
      <c r="EG55" s="66">
        <v>153944</v>
      </c>
      <c r="EH55" s="52">
        <v>163620</v>
      </c>
      <c r="EI55" s="52">
        <v>73657</v>
      </c>
      <c r="EJ55" s="36"/>
      <c r="EK55" s="52">
        <v>145895</v>
      </c>
      <c r="EL55" s="36"/>
      <c r="EM55" s="52">
        <v>358490</v>
      </c>
      <c r="EN55" s="52">
        <v>1224760</v>
      </c>
      <c r="EO55" s="52">
        <v>665810</v>
      </c>
      <c r="EP55" s="36"/>
      <c r="EQ55" s="52">
        <v>909565</v>
      </c>
      <c r="ER55" s="36"/>
      <c r="ES55" s="52">
        <v>1126738</v>
      </c>
      <c r="ET55" s="52">
        <v>1419187</v>
      </c>
      <c r="EU55" s="52">
        <v>2227632</v>
      </c>
      <c r="EV55" s="52">
        <v>2942862</v>
      </c>
      <c r="EW55" s="52">
        <v>4659369</v>
      </c>
      <c r="EX55" s="52">
        <v>6046885</v>
      </c>
      <c r="EY55" s="52">
        <v>6649074</v>
      </c>
      <c r="EZ55" s="52">
        <v>10096670</v>
      </c>
      <c r="FA55" s="52">
        <v>9013320</v>
      </c>
      <c r="FB55" s="52">
        <v>12706569</v>
      </c>
      <c r="FC55" s="52">
        <v>9512885</v>
      </c>
      <c r="FD55" s="52">
        <v>15260381</v>
      </c>
      <c r="FE55" s="35">
        <v>119085</v>
      </c>
      <c r="FF55" s="35">
        <v>157495</v>
      </c>
      <c r="FG55" s="35">
        <v>106212</v>
      </c>
      <c r="FH55" s="35">
        <v>131647</v>
      </c>
      <c r="FI55" s="35">
        <v>75806</v>
      </c>
      <c r="FJ55" s="35">
        <v>83872</v>
      </c>
      <c r="FK55" s="35">
        <v>103781</v>
      </c>
      <c r="FL55" s="35">
        <v>135161</v>
      </c>
      <c r="FM55" s="35">
        <v>113173</v>
      </c>
      <c r="FN55" s="35">
        <v>163782</v>
      </c>
      <c r="FO55" s="35">
        <v>84471</v>
      </c>
      <c r="FP55" s="35">
        <v>97561</v>
      </c>
      <c r="FQ55" s="63">
        <v>164965</v>
      </c>
      <c r="FR55" s="65">
        <v>191370</v>
      </c>
      <c r="FS55" s="65">
        <v>104476</v>
      </c>
      <c r="FT55" s="65">
        <v>107306</v>
      </c>
      <c r="FU55" s="65">
        <v>131565</v>
      </c>
      <c r="FV55" s="65">
        <v>123752</v>
      </c>
      <c r="FW55" s="52">
        <v>138026</v>
      </c>
      <c r="FX55" s="52">
        <v>162665</v>
      </c>
      <c r="FY55" s="35">
        <v>124251</v>
      </c>
      <c r="FZ55" s="35">
        <v>115685</v>
      </c>
      <c r="GA55" s="52">
        <v>125295</v>
      </c>
      <c r="GB55" s="52">
        <v>127664</v>
      </c>
      <c r="GC55" s="63">
        <v>10355540</v>
      </c>
      <c r="GD55" s="52">
        <v>10697174</v>
      </c>
      <c r="GE55" s="63">
        <v>12047884</v>
      </c>
      <c r="GF55" s="52">
        <v>12083505</v>
      </c>
      <c r="GG55" s="59"/>
      <c r="GH55" s="59"/>
      <c r="GI55" s="63">
        <v>9359915</v>
      </c>
      <c r="GJ55" s="52">
        <v>8439696</v>
      </c>
      <c r="GK55" s="63">
        <v>8480237</v>
      </c>
      <c r="GL55" s="52">
        <v>7663178</v>
      </c>
      <c r="GM55" s="63">
        <v>8812489</v>
      </c>
      <c r="GN55" s="52">
        <v>7892119</v>
      </c>
      <c r="GO55" s="35">
        <v>36168</v>
      </c>
      <c r="GP55" s="35">
        <v>36029</v>
      </c>
      <c r="GQ55" s="35">
        <v>33807</v>
      </c>
      <c r="GR55" s="35">
        <v>52038</v>
      </c>
      <c r="GS55" s="35">
        <v>44285</v>
      </c>
      <c r="GT55" s="35">
        <v>39585</v>
      </c>
      <c r="GV55" s="35">
        <v>54434</v>
      </c>
      <c r="GW55" s="35">
        <v>60834</v>
      </c>
      <c r="GX55" s="35">
        <v>40502</v>
      </c>
      <c r="GY55" s="35">
        <v>86847</v>
      </c>
      <c r="GZ55" s="35">
        <v>75889</v>
      </c>
    </row>
    <row r="56" spans="1:214" ht="14.4" x14ac:dyDescent="0.3">
      <c r="A56" s="31">
        <v>9</v>
      </c>
      <c r="B56" s="52">
        <v>8.69</v>
      </c>
      <c r="C56" s="52" t="s">
        <v>390</v>
      </c>
      <c r="D56" s="49" t="s">
        <v>391</v>
      </c>
      <c r="F56" s="32">
        <f t="shared" si="29"/>
        <v>763672.25000000047</v>
      </c>
      <c r="G56" s="61">
        <f t="shared" si="26"/>
        <v>561790.17857142852</v>
      </c>
      <c r="H56" s="62">
        <f t="shared" si="27"/>
        <v>67136.350000000093</v>
      </c>
      <c r="I56" s="62">
        <f t="shared" si="28"/>
        <v>89716.641025641016</v>
      </c>
      <c r="M56" s="65">
        <v>110788</v>
      </c>
      <c r="N56" s="52">
        <v>371171</v>
      </c>
      <c r="O56" s="65">
        <v>261516</v>
      </c>
      <c r="P56" s="35">
        <v>562764</v>
      </c>
      <c r="Q56" s="65">
        <v>342364</v>
      </c>
      <c r="R56" s="52">
        <v>806595</v>
      </c>
      <c r="S56" s="52">
        <v>465340</v>
      </c>
      <c r="T56" s="52">
        <v>1176691</v>
      </c>
      <c r="U56" s="65">
        <v>557132</v>
      </c>
      <c r="V56" s="52">
        <v>1265426</v>
      </c>
      <c r="W56" s="52">
        <v>1363490</v>
      </c>
      <c r="X56" s="52">
        <v>1491695</v>
      </c>
      <c r="Y56" s="52">
        <v>2926037</v>
      </c>
      <c r="Z56" s="52">
        <v>3369467</v>
      </c>
      <c r="AA56" s="52">
        <v>3835581</v>
      </c>
      <c r="AB56" s="52">
        <v>4789077</v>
      </c>
      <c r="AC56" s="64">
        <v>5740237</v>
      </c>
      <c r="AD56" s="52">
        <v>6020990</v>
      </c>
      <c r="AE56" s="52">
        <v>5312851</v>
      </c>
      <c r="AF56" s="35">
        <v>5820560</v>
      </c>
      <c r="AG56" s="35">
        <v>227194</v>
      </c>
      <c r="AH56" s="35">
        <v>274254</v>
      </c>
      <c r="AI56" s="35">
        <v>73615</v>
      </c>
      <c r="AJ56" s="35">
        <v>70343</v>
      </c>
      <c r="AS56" s="47"/>
      <c r="AT56" s="47"/>
      <c r="AU56" s="47"/>
      <c r="AV56" s="47"/>
      <c r="AW56" s="47"/>
      <c r="AX56" s="47"/>
      <c r="BE56" s="47"/>
      <c r="BF56" s="67">
        <v>108109</v>
      </c>
      <c r="BG56" s="47"/>
      <c r="BH56" s="35">
        <v>72041</v>
      </c>
      <c r="BI56" s="59"/>
      <c r="BJ56" s="59"/>
      <c r="BK56" s="47"/>
      <c r="BL56" s="47"/>
      <c r="BM56" s="47"/>
      <c r="BN56" s="47"/>
      <c r="BO56" s="47"/>
      <c r="BP56" s="67">
        <v>689695</v>
      </c>
      <c r="BQ56" s="52">
        <v>16820</v>
      </c>
      <c r="BV56" s="35">
        <v>30620</v>
      </c>
      <c r="BW56" s="35">
        <v>59390</v>
      </c>
      <c r="BY56" s="35">
        <v>33951</v>
      </c>
      <c r="BZ56" s="35">
        <v>13109</v>
      </c>
      <c r="CA56" s="35">
        <v>37676</v>
      </c>
      <c r="CB56" s="35">
        <v>25653</v>
      </c>
      <c r="CR56" s="66">
        <v>82397</v>
      </c>
      <c r="CS56" s="66">
        <v>97234</v>
      </c>
      <c r="CT56" s="66">
        <v>86974</v>
      </c>
      <c r="DC56" s="66">
        <v>91073</v>
      </c>
      <c r="DD56" s="66">
        <v>93834</v>
      </c>
      <c r="DE56" s="66">
        <v>97062</v>
      </c>
      <c r="EI56" s="66">
        <v>62798</v>
      </c>
      <c r="EJ56" s="36"/>
      <c r="EK56" s="52">
        <v>82773</v>
      </c>
      <c r="EL56" s="36"/>
      <c r="EM56" s="52">
        <v>173348</v>
      </c>
      <c r="EN56" s="52">
        <v>565720</v>
      </c>
      <c r="EO56" s="66">
        <v>308766</v>
      </c>
      <c r="EP56" s="36"/>
      <c r="EQ56" s="66">
        <v>418687</v>
      </c>
      <c r="ER56" s="36"/>
      <c r="ES56" s="66">
        <v>482906</v>
      </c>
      <c r="ET56" s="66">
        <v>658630</v>
      </c>
      <c r="EU56" s="52">
        <v>1053614</v>
      </c>
      <c r="EV56" s="66">
        <v>1386122</v>
      </c>
      <c r="EW56" s="52">
        <v>2225407</v>
      </c>
      <c r="EX56" s="52">
        <v>2936017</v>
      </c>
      <c r="EY56" s="52">
        <v>3221343</v>
      </c>
      <c r="EZ56" s="52">
        <v>4956602</v>
      </c>
      <c r="FA56" s="52">
        <v>4248887</v>
      </c>
      <c r="FB56" s="52">
        <v>6215232</v>
      </c>
      <c r="FC56" s="52">
        <v>4651797</v>
      </c>
      <c r="FD56" s="52">
        <v>7419723</v>
      </c>
      <c r="FE56" s="35">
        <v>227194</v>
      </c>
      <c r="FF56" s="35">
        <v>274254</v>
      </c>
      <c r="FG56" s="35">
        <v>73615</v>
      </c>
      <c r="FH56" s="35">
        <v>70343</v>
      </c>
      <c r="FQ56" s="47"/>
      <c r="FR56" s="47"/>
      <c r="FS56" s="47"/>
      <c r="FT56" s="47"/>
      <c r="FU56" s="47"/>
      <c r="FV56" s="47"/>
      <c r="FZ56" s="35"/>
      <c r="GC56" s="47"/>
      <c r="GD56" s="67">
        <v>108109</v>
      </c>
      <c r="GE56" s="47"/>
      <c r="GF56" s="35">
        <v>72041</v>
      </c>
      <c r="GG56" s="59"/>
      <c r="GH56" s="59"/>
      <c r="GI56" s="47"/>
      <c r="GJ56" s="47"/>
      <c r="GK56" s="47"/>
      <c r="GL56" s="47"/>
      <c r="GM56" s="47"/>
      <c r="GN56" s="67">
        <v>689695</v>
      </c>
      <c r="GO56" s="52">
        <v>16820</v>
      </c>
      <c r="GT56" s="35">
        <v>30620</v>
      </c>
      <c r="GU56" s="35">
        <v>59390</v>
      </c>
      <c r="GW56" s="35">
        <v>33951</v>
      </c>
      <c r="GX56" s="35">
        <v>13109</v>
      </c>
      <c r="GY56" s="35">
        <v>37676</v>
      </c>
      <c r="GZ56" s="35">
        <v>25653</v>
      </c>
    </row>
    <row r="57" spans="1:214" ht="14.4" x14ac:dyDescent="0.3">
      <c r="A57" s="31">
        <v>10</v>
      </c>
      <c r="B57" s="52">
        <v>9.02</v>
      </c>
      <c r="C57" s="52" t="s">
        <v>392</v>
      </c>
      <c r="D57" s="31" t="s">
        <v>309</v>
      </c>
      <c r="F57" s="32">
        <f t="shared" si="29"/>
        <v>865593.95000000065</v>
      </c>
      <c r="G57" s="61">
        <f t="shared" si="26"/>
        <v>563320.07499999995</v>
      </c>
      <c r="H57" s="62">
        <f t="shared" si="27"/>
        <v>115366.95000000001</v>
      </c>
      <c r="I57" s="62">
        <f t="shared" si="28"/>
        <v>87771.862244897959</v>
      </c>
      <c r="M57" s="65">
        <v>225422</v>
      </c>
      <c r="N57" s="52">
        <v>370077</v>
      </c>
      <c r="O57" s="63">
        <v>273438</v>
      </c>
      <c r="P57" s="35">
        <v>622873</v>
      </c>
      <c r="Q57" s="65">
        <v>378322</v>
      </c>
      <c r="R57" s="52">
        <v>843563</v>
      </c>
      <c r="S57" s="52">
        <v>480714</v>
      </c>
      <c r="T57" s="52">
        <v>1193240</v>
      </c>
      <c r="U57" s="65">
        <v>611005</v>
      </c>
      <c r="V57" s="52">
        <v>1316001</v>
      </c>
      <c r="W57" s="52">
        <v>1488914</v>
      </c>
      <c r="X57" s="52">
        <v>1530481</v>
      </c>
      <c r="Y57" s="52">
        <v>3146786</v>
      </c>
      <c r="Z57" s="52">
        <v>3468077</v>
      </c>
      <c r="AA57" s="52">
        <v>3930451</v>
      </c>
      <c r="AB57" s="52">
        <v>5230557</v>
      </c>
      <c r="AC57" s="64">
        <v>5916785</v>
      </c>
      <c r="AD57" s="52">
        <v>6216515</v>
      </c>
      <c r="AE57" s="52">
        <v>5466942</v>
      </c>
      <c r="AF57" s="35">
        <v>6059636</v>
      </c>
      <c r="AG57" s="75">
        <v>21618</v>
      </c>
      <c r="AH57" s="35">
        <v>91253</v>
      </c>
      <c r="AI57" s="35">
        <v>65058</v>
      </c>
      <c r="AJ57" s="35">
        <v>77867</v>
      </c>
      <c r="AK57" s="35">
        <v>51242</v>
      </c>
      <c r="AL57" s="35">
        <v>41391</v>
      </c>
      <c r="AM57" s="35">
        <v>59984</v>
      </c>
      <c r="AN57" s="35">
        <v>75793</v>
      </c>
      <c r="AO57" s="35">
        <v>84324</v>
      </c>
      <c r="AP57" s="35">
        <v>75514</v>
      </c>
      <c r="AQ57" s="35">
        <v>85009</v>
      </c>
      <c r="AR57" s="35">
        <v>65374</v>
      </c>
      <c r="AS57" s="47"/>
      <c r="AT57" s="65">
        <v>218557</v>
      </c>
      <c r="AU57" s="65">
        <v>136642</v>
      </c>
      <c r="AV57" s="65">
        <v>137634</v>
      </c>
      <c r="AW57" s="65">
        <v>185696</v>
      </c>
      <c r="AX57" s="65">
        <v>182744</v>
      </c>
      <c r="AY57" s="35">
        <v>55749</v>
      </c>
      <c r="AZ57" s="35">
        <v>60721</v>
      </c>
      <c r="BA57" s="35">
        <v>63264</v>
      </c>
      <c r="BB57" s="35">
        <v>93711</v>
      </c>
      <c r="BC57" s="35">
        <v>51217</v>
      </c>
      <c r="BE57" s="63">
        <v>4105101</v>
      </c>
      <c r="BF57" s="52">
        <v>4155504</v>
      </c>
      <c r="BG57" s="63">
        <v>4665842</v>
      </c>
      <c r="BH57" s="52">
        <v>5075604</v>
      </c>
      <c r="BI57" s="59"/>
      <c r="BJ57" s="59"/>
      <c r="BK57" s="63">
        <v>2888505</v>
      </c>
      <c r="BL57" s="52">
        <v>2864490</v>
      </c>
      <c r="BM57" s="63">
        <v>2698481</v>
      </c>
      <c r="BN57" s="52">
        <v>2627844</v>
      </c>
      <c r="BO57" s="47"/>
      <c r="BP57" s="52">
        <v>2382019</v>
      </c>
      <c r="CB57" s="35">
        <v>33252</v>
      </c>
      <c r="CR57" s="47"/>
      <c r="CV57" s="66">
        <v>231868</v>
      </c>
      <c r="DF57" s="66">
        <v>95958</v>
      </c>
      <c r="DK57" s="66">
        <v>927107</v>
      </c>
      <c r="DM57" s="66">
        <v>1032121</v>
      </c>
      <c r="DW57" s="66">
        <v>1008418</v>
      </c>
      <c r="EI57" s="66">
        <v>31166</v>
      </c>
      <c r="EJ57" s="36"/>
      <c r="EK57" s="52">
        <v>56851</v>
      </c>
      <c r="EL57" s="36"/>
      <c r="EM57" s="52">
        <v>196679</v>
      </c>
      <c r="EN57" s="52">
        <v>616150</v>
      </c>
      <c r="EO57" s="52">
        <v>336170</v>
      </c>
      <c r="EP57" s="36"/>
      <c r="EQ57" s="66">
        <v>411062</v>
      </c>
      <c r="ER57" s="36"/>
      <c r="ES57" s="52">
        <v>555878</v>
      </c>
      <c r="ET57" s="52">
        <v>703169</v>
      </c>
      <c r="EU57" s="52">
        <v>1102275</v>
      </c>
      <c r="EV57" s="52">
        <v>1495792</v>
      </c>
      <c r="EW57" s="52">
        <v>2391278</v>
      </c>
      <c r="EX57" s="52">
        <v>3101301</v>
      </c>
      <c r="EY57" s="52">
        <v>3430331</v>
      </c>
      <c r="EZ57" s="52">
        <v>5307741</v>
      </c>
      <c r="FA57" s="52">
        <v>4695604</v>
      </c>
      <c r="FB57" s="52">
        <v>6707204</v>
      </c>
      <c r="FC57" s="52">
        <v>4977368</v>
      </c>
      <c r="FD57" s="52">
        <v>8091257</v>
      </c>
      <c r="FE57" s="75">
        <v>21618</v>
      </c>
      <c r="FF57" s="35">
        <v>91253</v>
      </c>
      <c r="FG57" s="35">
        <v>65058</v>
      </c>
      <c r="FH57" s="35">
        <v>77867</v>
      </c>
      <c r="FI57" s="35">
        <v>51242</v>
      </c>
      <c r="FJ57" s="35">
        <v>41391</v>
      </c>
      <c r="FK57" s="35">
        <v>59984</v>
      </c>
      <c r="FL57" s="35">
        <v>75793</v>
      </c>
      <c r="FM57" s="35">
        <v>84324</v>
      </c>
      <c r="FN57" s="35">
        <v>75514</v>
      </c>
      <c r="FO57" s="35">
        <v>85009</v>
      </c>
      <c r="FP57" s="35">
        <v>65374</v>
      </c>
      <c r="FQ57" s="47"/>
      <c r="FR57" s="65">
        <v>218557</v>
      </c>
      <c r="FS57" s="65">
        <v>136642</v>
      </c>
      <c r="FT57" s="65">
        <v>137634</v>
      </c>
      <c r="FU57" s="65">
        <v>185696</v>
      </c>
      <c r="FV57" s="65">
        <v>182744</v>
      </c>
      <c r="FW57" s="35">
        <v>55749</v>
      </c>
      <c r="FX57" s="35">
        <v>60721</v>
      </c>
      <c r="FY57" s="35">
        <v>63264</v>
      </c>
      <c r="FZ57" s="35">
        <v>93711</v>
      </c>
      <c r="GA57" s="35">
        <v>51217</v>
      </c>
      <c r="GC57" s="63">
        <v>4105101</v>
      </c>
      <c r="GD57" s="52">
        <v>4155504</v>
      </c>
      <c r="GE57" s="63">
        <v>4665842</v>
      </c>
      <c r="GF57" s="52">
        <v>5075604</v>
      </c>
      <c r="GG57" s="59"/>
      <c r="GH57" s="59"/>
      <c r="GI57" s="63">
        <v>2888505</v>
      </c>
      <c r="GJ57" s="52">
        <v>2864490</v>
      </c>
      <c r="GK57" s="63">
        <v>2698481</v>
      </c>
      <c r="GL57" s="52">
        <v>2627844</v>
      </c>
      <c r="GM57" s="47"/>
      <c r="GN57" s="52">
        <v>2382019</v>
      </c>
      <c r="GZ57" s="35">
        <v>33252</v>
      </c>
    </row>
    <row r="58" spans="1:214" ht="14.4" x14ac:dyDescent="0.3">
      <c r="A58" s="31">
        <v>11</v>
      </c>
      <c r="B58" s="52">
        <v>9.31</v>
      </c>
      <c r="C58" s="76" t="s">
        <v>393</v>
      </c>
      <c r="D58" s="76" t="s">
        <v>394</v>
      </c>
      <c r="E58" s="76"/>
      <c r="F58" s="32">
        <f t="shared" si="29"/>
        <v>781195.04999999935</v>
      </c>
      <c r="G58" s="61">
        <f t="shared" si="26"/>
        <v>189923.90547263686</v>
      </c>
      <c r="H58" s="62">
        <f t="shared" si="27"/>
        <v>64295.600000000093</v>
      </c>
      <c r="I58" s="62">
        <f t="shared" si="28"/>
        <v>90145.4</v>
      </c>
      <c r="M58" s="65">
        <v>158516</v>
      </c>
      <c r="N58" s="52">
        <v>360841</v>
      </c>
      <c r="O58" s="65">
        <v>239320</v>
      </c>
      <c r="P58" s="35">
        <v>562630</v>
      </c>
      <c r="Q58" s="65">
        <v>343668</v>
      </c>
      <c r="R58" s="52">
        <v>829594</v>
      </c>
      <c r="S58" s="52">
        <v>478821</v>
      </c>
      <c r="T58" s="52">
        <v>1188921</v>
      </c>
      <c r="U58" s="65">
        <v>562493</v>
      </c>
      <c r="V58" s="52">
        <v>1326876</v>
      </c>
      <c r="W58" s="52">
        <v>1409713</v>
      </c>
      <c r="X58" s="35">
        <v>1519058</v>
      </c>
      <c r="Y58" s="52">
        <v>3037492</v>
      </c>
      <c r="Z58" s="52">
        <v>3443586</v>
      </c>
      <c r="AA58" s="52">
        <v>3940184</v>
      </c>
      <c r="AB58" s="52">
        <v>5108755</v>
      </c>
      <c r="AC58" s="64">
        <v>5946708</v>
      </c>
      <c r="AD58" s="52">
        <v>6230643</v>
      </c>
      <c r="AE58" s="52">
        <v>5484188</v>
      </c>
      <c r="AF58" s="35">
        <v>6048858</v>
      </c>
      <c r="AG58" s="75">
        <v>54732</v>
      </c>
      <c r="AN58" s="35">
        <v>24492</v>
      </c>
      <c r="AS58" s="47"/>
      <c r="AT58" s="47"/>
      <c r="AU58" s="47"/>
      <c r="AV58" s="47"/>
      <c r="AW58" s="47"/>
      <c r="AX58" s="47"/>
      <c r="BE58" s="47"/>
      <c r="BF58" s="52">
        <v>6019184</v>
      </c>
      <c r="BG58" s="47"/>
      <c r="BH58" s="52">
        <v>7268156</v>
      </c>
      <c r="BI58" s="59"/>
      <c r="BJ58" s="59"/>
      <c r="BK58" s="47"/>
      <c r="BL58" s="52">
        <v>4534429</v>
      </c>
      <c r="BM58" s="47"/>
      <c r="BN58" s="52">
        <v>4027876</v>
      </c>
      <c r="BO58" s="47"/>
      <c r="BP58" s="67">
        <v>413028</v>
      </c>
      <c r="BQ58" s="66">
        <v>15982</v>
      </c>
      <c r="CR58" s="47"/>
      <c r="DM58" s="66">
        <v>1505917</v>
      </c>
      <c r="DX58" s="52">
        <v>1023162</v>
      </c>
      <c r="EI58" s="66">
        <v>68226</v>
      </c>
      <c r="EJ58" s="36"/>
      <c r="EK58" s="52">
        <v>61929</v>
      </c>
      <c r="EL58" s="36"/>
      <c r="EM58" s="52">
        <v>164873</v>
      </c>
      <c r="EN58" s="66">
        <v>561974</v>
      </c>
      <c r="EO58" s="66">
        <v>298607</v>
      </c>
      <c r="EP58" s="36"/>
      <c r="EQ58" s="66">
        <v>405485</v>
      </c>
      <c r="ER58" s="36"/>
      <c r="ES58" s="66">
        <v>559626</v>
      </c>
      <c r="ET58" s="66">
        <v>691728</v>
      </c>
      <c r="EU58" s="52">
        <v>1065201</v>
      </c>
      <c r="EV58" s="66">
        <v>1412525</v>
      </c>
      <c r="EW58" s="52">
        <v>2254904</v>
      </c>
      <c r="EX58" s="52">
        <v>3004501</v>
      </c>
      <c r="EY58" s="52">
        <v>3287362</v>
      </c>
      <c r="EZ58" s="52">
        <v>5078852</v>
      </c>
      <c r="FA58" s="52">
        <v>4331423</v>
      </c>
      <c r="FB58" s="52">
        <v>6389764</v>
      </c>
      <c r="FC58" s="52">
        <v>4740283</v>
      </c>
      <c r="FD58" s="52">
        <v>7704926</v>
      </c>
      <c r="FE58" s="75">
        <v>54732</v>
      </c>
      <c r="FL58" s="35">
        <v>24492</v>
      </c>
      <c r="FQ58" s="47"/>
      <c r="FR58" s="47"/>
      <c r="FS58" s="47"/>
      <c r="FT58" s="47"/>
      <c r="FU58" s="47"/>
      <c r="FV58" s="47"/>
      <c r="FZ58" s="35"/>
      <c r="GC58" s="47"/>
      <c r="GD58" s="52">
        <v>6019184</v>
      </c>
      <c r="GE58" s="47"/>
      <c r="GF58" s="52">
        <v>7268156</v>
      </c>
      <c r="GG58" s="59"/>
      <c r="GH58" s="59"/>
      <c r="GI58" s="47"/>
      <c r="GJ58" s="52">
        <v>4534429</v>
      </c>
      <c r="GK58" s="47"/>
      <c r="GL58" s="52">
        <v>4027876</v>
      </c>
      <c r="GM58" s="47"/>
      <c r="GN58" s="67">
        <v>413028</v>
      </c>
      <c r="GO58" s="66">
        <v>15982</v>
      </c>
    </row>
    <row r="59" spans="1:214" ht="14.4" x14ac:dyDescent="0.3">
      <c r="A59" s="31">
        <v>12</v>
      </c>
      <c r="B59" s="52">
        <v>9.69</v>
      </c>
      <c r="C59" s="52" t="s">
        <v>395</v>
      </c>
      <c r="D59" s="31" t="s">
        <v>314</v>
      </c>
      <c r="F59" s="32">
        <f t="shared" si="29"/>
        <v>2927193.5999999978</v>
      </c>
      <c r="G59" s="61">
        <f t="shared" si="26"/>
        <v>1627525.1219512196</v>
      </c>
      <c r="H59" s="62">
        <f t="shared" si="27"/>
        <v>333683.29999999958</v>
      </c>
      <c r="I59" s="62">
        <f t="shared" si="28"/>
        <v>91079.386401326716</v>
      </c>
      <c r="M59" s="63">
        <v>470842</v>
      </c>
      <c r="N59" s="52">
        <v>1288830</v>
      </c>
      <c r="O59" s="63">
        <v>854785</v>
      </c>
      <c r="P59" s="52">
        <v>2012705</v>
      </c>
      <c r="Q59" s="65">
        <v>1172415</v>
      </c>
      <c r="R59" s="52">
        <v>2678739</v>
      </c>
      <c r="S59" s="52">
        <v>1456049</v>
      </c>
      <c r="T59" s="52">
        <v>3842499</v>
      </c>
      <c r="U59" s="63">
        <v>1926280</v>
      </c>
      <c r="V59" s="52">
        <v>4109950</v>
      </c>
      <c r="W59" s="52">
        <v>4638790</v>
      </c>
      <c r="X59" s="52">
        <v>4811436</v>
      </c>
      <c r="Y59" s="52">
        <v>9734902</v>
      </c>
      <c r="Z59" s="52">
        <v>10749673</v>
      </c>
      <c r="AA59" s="52">
        <v>12244410</v>
      </c>
      <c r="AB59" s="52">
        <v>15866862</v>
      </c>
      <c r="AC59" s="64">
        <v>17854830</v>
      </c>
      <c r="AD59" s="52">
        <v>18668929</v>
      </c>
      <c r="AE59" s="52">
        <v>16614992</v>
      </c>
      <c r="AF59" s="35">
        <v>18179907</v>
      </c>
      <c r="AG59" s="52">
        <v>16415456</v>
      </c>
      <c r="AH59" s="52">
        <v>17510878</v>
      </c>
      <c r="AI59" s="52">
        <v>17244991</v>
      </c>
      <c r="AJ59" s="52">
        <v>18442785</v>
      </c>
      <c r="AK59" s="52">
        <v>11510570</v>
      </c>
      <c r="AL59" s="52">
        <v>11093575</v>
      </c>
      <c r="AM59" s="52">
        <v>24637471</v>
      </c>
      <c r="AN59" s="52">
        <v>26138124</v>
      </c>
      <c r="AO59" s="52">
        <v>29071053</v>
      </c>
      <c r="AP59" s="52">
        <v>30755323</v>
      </c>
      <c r="AQ59" s="52">
        <v>20426741</v>
      </c>
      <c r="AR59" s="52">
        <v>21670709</v>
      </c>
      <c r="AS59" s="63">
        <v>37599008</v>
      </c>
      <c r="AT59" s="63">
        <v>38666965</v>
      </c>
      <c r="AU59" s="63">
        <v>18769628</v>
      </c>
      <c r="AV59" s="63">
        <v>19247783</v>
      </c>
      <c r="AW59" s="63">
        <v>26011492</v>
      </c>
      <c r="AX59" s="63">
        <v>25996242</v>
      </c>
      <c r="AY59" s="52">
        <v>9044599</v>
      </c>
      <c r="AZ59" s="52">
        <v>9689988</v>
      </c>
      <c r="BA59" s="52">
        <v>8045584</v>
      </c>
      <c r="BB59" s="35">
        <v>8469619</v>
      </c>
      <c r="BC59" s="52">
        <v>8189686</v>
      </c>
      <c r="BD59" s="52">
        <v>8400016</v>
      </c>
      <c r="BE59" s="47"/>
      <c r="BF59" s="52">
        <v>279417448</v>
      </c>
      <c r="BG59" s="47"/>
      <c r="BH59" s="52">
        <v>322510132</v>
      </c>
      <c r="BI59" s="59"/>
      <c r="BJ59" s="59"/>
      <c r="BK59" s="63">
        <v>13695883</v>
      </c>
      <c r="BL59" s="52">
        <v>223488230</v>
      </c>
      <c r="BM59" s="47"/>
      <c r="BN59" s="52">
        <v>207317228</v>
      </c>
      <c r="BO59" s="47"/>
      <c r="BP59" s="52">
        <v>177112305</v>
      </c>
      <c r="BQ59" s="52">
        <v>6209646</v>
      </c>
      <c r="BR59" s="52">
        <v>7414852</v>
      </c>
      <c r="BS59" s="52">
        <v>8117948</v>
      </c>
      <c r="BT59" s="52">
        <v>8543826</v>
      </c>
      <c r="BU59" s="52">
        <v>8844650</v>
      </c>
      <c r="BV59" s="52">
        <v>8570830</v>
      </c>
      <c r="BW59" s="52">
        <v>9934230</v>
      </c>
      <c r="BX59" s="52">
        <v>11201594</v>
      </c>
      <c r="BY59" s="52">
        <v>7702864</v>
      </c>
      <c r="BZ59" s="52">
        <v>7623238</v>
      </c>
      <c r="CA59" s="52">
        <v>15394831</v>
      </c>
      <c r="CB59" s="52">
        <v>15399787</v>
      </c>
      <c r="CC59" s="52">
        <v>5220872</v>
      </c>
      <c r="CD59" s="52">
        <v>5034523</v>
      </c>
      <c r="CE59" s="52">
        <v>4874469</v>
      </c>
      <c r="CF59" s="52">
        <v>4700161</v>
      </c>
      <c r="CG59" s="52">
        <v>5156775</v>
      </c>
      <c r="CH59" s="52">
        <v>4911213</v>
      </c>
      <c r="CI59" s="37">
        <v>23139738</v>
      </c>
      <c r="CJ59" s="52">
        <v>23927665</v>
      </c>
      <c r="CK59" s="52">
        <v>22067103</v>
      </c>
      <c r="CL59" s="52">
        <v>23145535</v>
      </c>
      <c r="CM59" s="52">
        <v>2172204</v>
      </c>
      <c r="CN59" s="52">
        <v>2206065</v>
      </c>
      <c r="CO59" s="52">
        <v>2040172</v>
      </c>
      <c r="CP59" s="52">
        <v>2058962</v>
      </c>
      <c r="CR59" s="52">
        <v>27159706</v>
      </c>
      <c r="CS59" s="52">
        <v>19749870</v>
      </c>
      <c r="CT59" s="52">
        <v>20680707</v>
      </c>
      <c r="CU59" s="52">
        <v>41372739</v>
      </c>
      <c r="CV59" s="52">
        <v>42907650</v>
      </c>
      <c r="CW59" s="52">
        <v>2469933</v>
      </c>
      <c r="CY59" s="52">
        <v>2207226</v>
      </c>
      <c r="CZ59" s="52">
        <v>2330091</v>
      </c>
      <c r="DA59" s="52">
        <v>4608714</v>
      </c>
      <c r="DB59" s="52">
        <v>4294271</v>
      </c>
      <c r="DC59" s="52">
        <v>35389845</v>
      </c>
      <c r="DD59" s="52">
        <v>39278493</v>
      </c>
      <c r="DE59" s="52">
        <v>36111859</v>
      </c>
      <c r="DF59" s="52">
        <v>40585450</v>
      </c>
      <c r="DG59" s="52">
        <v>3419473</v>
      </c>
      <c r="DH59" s="52">
        <v>3480895</v>
      </c>
      <c r="DI59" s="52">
        <v>3783198</v>
      </c>
      <c r="DJ59" s="52">
        <v>3812019</v>
      </c>
      <c r="DK59" s="52">
        <v>70692574</v>
      </c>
      <c r="DL59" s="52">
        <v>71851775</v>
      </c>
      <c r="DM59" s="52">
        <v>70802720</v>
      </c>
      <c r="DN59" s="52">
        <v>72742146</v>
      </c>
      <c r="DO59" s="52">
        <v>56879938</v>
      </c>
      <c r="DP59" s="52">
        <v>57519039</v>
      </c>
      <c r="DQ59" s="52">
        <v>8598854</v>
      </c>
      <c r="DR59" s="52">
        <v>8588465</v>
      </c>
      <c r="DS59" s="52">
        <v>8346451</v>
      </c>
      <c r="DT59" s="52">
        <v>8395565</v>
      </c>
      <c r="DU59" s="52">
        <v>6364821</v>
      </c>
      <c r="DV59" s="52">
        <v>6464590</v>
      </c>
      <c r="DW59" s="52">
        <v>74374704</v>
      </c>
      <c r="DX59" s="52">
        <v>73889605</v>
      </c>
      <c r="DY59" s="52">
        <v>81016924</v>
      </c>
      <c r="DZ59" s="52">
        <v>80491601</v>
      </c>
      <c r="EA59" s="52">
        <v>69786986</v>
      </c>
      <c r="EB59" s="52">
        <v>70263207</v>
      </c>
      <c r="EC59" s="52">
        <v>9690620</v>
      </c>
      <c r="ED59" s="52">
        <v>9732450</v>
      </c>
      <c r="EE59" s="52">
        <v>9375177</v>
      </c>
      <c r="EF59" s="52">
        <v>9736324</v>
      </c>
      <c r="EG59" s="52">
        <v>8143144</v>
      </c>
      <c r="EH59" s="52">
        <v>8263243</v>
      </c>
      <c r="EI59" s="52">
        <v>154669</v>
      </c>
      <c r="EJ59" s="36"/>
      <c r="EK59" s="52">
        <v>276650</v>
      </c>
      <c r="EL59" s="36"/>
      <c r="EM59" s="52">
        <v>589371</v>
      </c>
      <c r="EN59" s="52">
        <v>3535752</v>
      </c>
      <c r="EO59" s="52">
        <v>1075634</v>
      </c>
      <c r="EP59" s="36"/>
      <c r="EQ59" s="52">
        <v>1424045</v>
      </c>
      <c r="ER59" s="36"/>
      <c r="ES59" s="52">
        <v>1793190</v>
      </c>
      <c r="ET59" s="52">
        <v>2195908</v>
      </c>
      <c r="EU59" s="52">
        <v>3388538</v>
      </c>
      <c r="EV59" s="52">
        <v>4545900</v>
      </c>
      <c r="EW59" s="52">
        <v>7064071</v>
      </c>
      <c r="EX59" s="52">
        <v>9257000</v>
      </c>
      <c r="EY59" s="52">
        <v>9991574</v>
      </c>
      <c r="EZ59" s="52">
        <v>15061426</v>
      </c>
      <c r="FA59" s="52">
        <v>13524655</v>
      </c>
      <c r="FB59" s="52">
        <v>18770648</v>
      </c>
      <c r="FC59" s="52">
        <v>14182310</v>
      </c>
      <c r="FD59" s="52">
        <v>22301539</v>
      </c>
      <c r="FE59" s="52">
        <v>16415456</v>
      </c>
      <c r="FF59" s="52">
        <v>17510878</v>
      </c>
      <c r="FG59" s="52">
        <v>17244991</v>
      </c>
      <c r="FH59" s="52">
        <v>18442785</v>
      </c>
      <c r="FI59" s="52">
        <v>11510570</v>
      </c>
      <c r="FJ59" s="52">
        <v>11093575</v>
      </c>
      <c r="FK59" s="52">
        <v>24637471</v>
      </c>
      <c r="FL59" s="52">
        <v>26138124</v>
      </c>
      <c r="FM59" s="52">
        <v>29071053</v>
      </c>
      <c r="FN59" s="52">
        <v>30755323</v>
      </c>
      <c r="FO59" s="52">
        <v>20426741</v>
      </c>
      <c r="FP59" s="52">
        <v>21670709</v>
      </c>
      <c r="FQ59" s="63">
        <v>37599008</v>
      </c>
      <c r="FR59" s="63">
        <v>38666965</v>
      </c>
      <c r="FS59" s="63">
        <v>18769628</v>
      </c>
      <c r="FT59" s="63">
        <v>19247783</v>
      </c>
      <c r="FU59" s="63">
        <v>26011492</v>
      </c>
      <c r="FV59" s="63">
        <v>25996242</v>
      </c>
      <c r="FW59" s="52">
        <v>9044599</v>
      </c>
      <c r="FX59" s="52">
        <v>9689988</v>
      </c>
      <c r="FY59" s="52">
        <v>8045584</v>
      </c>
      <c r="FZ59" s="35">
        <v>8469619</v>
      </c>
      <c r="GA59" s="52">
        <v>8189686</v>
      </c>
      <c r="GB59" s="52">
        <v>8400016</v>
      </c>
      <c r="GC59" s="47"/>
      <c r="GD59" s="52">
        <v>279417448</v>
      </c>
      <c r="GE59" s="47"/>
      <c r="GF59" s="52">
        <v>322510132</v>
      </c>
      <c r="GG59" s="59"/>
      <c r="GH59" s="59"/>
      <c r="GI59" s="63">
        <v>13695883</v>
      </c>
      <c r="GJ59" s="52">
        <v>223488230</v>
      </c>
      <c r="GK59" s="47"/>
      <c r="GL59" s="52">
        <v>207317228</v>
      </c>
      <c r="GM59" s="47"/>
      <c r="GN59" s="52">
        <v>177112305</v>
      </c>
      <c r="GO59" s="52">
        <v>6209646</v>
      </c>
      <c r="GP59" s="52">
        <v>7414852</v>
      </c>
      <c r="GQ59" s="52">
        <v>8117948</v>
      </c>
      <c r="GR59" s="52">
        <v>8543826</v>
      </c>
      <c r="GS59" s="52">
        <v>8844650</v>
      </c>
      <c r="GT59" s="52">
        <v>8570830</v>
      </c>
      <c r="GU59" s="52">
        <v>9934230</v>
      </c>
      <c r="GV59" s="52">
        <v>11201594</v>
      </c>
      <c r="GW59" s="52">
        <v>7702864</v>
      </c>
      <c r="GX59" s="52">
        <v>7623238</v>
      </c>
      <c r="GY59" s="52">
        <v>15394831</v>
      </c>
      <c r="GZ59" s="52">
        <v>15399787</v>
      </c>
      <c r="HA59" s="52">
        <v>5220872</v>
      </c>
      <c r="HB59" s="52">
        <v>5034523</v>
      </c>
      <c r="HC59" s="52">
        <v>4874469</v>
      </c>
      <c r="HD59" s="52">
        <v>4700161</v>
      </c>
      <c r="HE59" s="52">
        <v>5156775</v>
      </c>
      <c r="HF59" s="52">
        <v>4911213</v>
      </c>
    </row>
    <row r="60" spans="1:214" ht="14.4" x14ac:dyDescent="0.3">
      <c r="A60" s="31">
        <v>13</v>
      </c>
      <c r="B60" s="52">
        <v>9.94</v>
      </c>
      <c r="C60" s="52" t="s">
        <v>396</v>
      </c>
      <c r="D60" s="31" t="s">
        <v>315</v>
      </c>
      <c r="F60" s="32">
        <f t="shared" si="29"/>
        <v>687469.64999999944</v>
      </c>
      <c r="G60" s="61">
        <f t="shared" si="26"/>
        <v>556892.58620689658</v>
      </c>
      <c r="H60" s="62">
        <f t="shared" si="27"/>
        <v>82774.599999999977</v>
      </c>
      <c r="I60" s="62">
        <f t="shared" si="28"/>
        <v>84411.268292682929</v>
      </c>
      <c r="M60" s="65">
        <v>125123</v>
      </c>
      <c r="N60" s="52">
        <v>386083</v>
      </c>
      <c r="O60" s="65">
        <v>281231</v>
      </c>
      <c r="P60" s="35">
        <v>581161</v>
      </c>
      <c r="Q60" s="65">
        <v>343416</v>
      </c>
      <c r="R60" s="52">
        <v>824101</v>
      </c>
      <c r="S60" s="52">
        <v>447408</v>
      </c>
      <c r="T60" s="52">
        <v>1162774</v>
      </c>
      <c r="U60" s="65">
        <v>581508</v>
      </c>
      <c r="V60" s="52">
        <v>1286234</v>
      </c>
      <c r="W60" s="52">
        <v>1337113</v>
      </c>
      <c r="X60" s="35">
        <v>1484774</v>
      </c>
      <c r="Y60" s="52">
        <v>2829228</v>
      </c>
      <c r="Z60" s="52">
        <v>3297571</v>
      </c>
      <c r="AA60" s="52">
        <v>3864039</v>
      </c>
      <c r="AB60" s="52">
        <v>4890339</v>
      </c>
      <c r="AC60" s="64">
        <v>5777347</v>
      </c>
      <c r="AD60" s="52">
        <v>6015023</v>
      </c>
      <c r="AE60" s="52">
        <v>5371025</v>
      </c>
      <c r="AF60" s="35">
        <v>5922996</v>
      </c>
      <c r="AG60" s="52">
        <v>512693</v>
      </c>
      <c r="AH60" s="52">
        <v>547355</v>
      </c>
      <c r="AI60" s="52">
        <v>543620</v>
      </c>
      <c r="AJ60" s="52">
        <v>617053</v>
      </c>
      <c r="AK60" s="35">
        <v>379491</v>
      </c>
      <c r="AL60" s="52">
        <v>347482</v>
      </c>
      <c r="AM60" s="52">
        <v>538711</v>
      </c>
      <c r="AN60" s="52">
        <v>662201</v>
      </c>
      <c r="AO60" s="52">
        <v>664457</v>
      </c>
      <c r="AP60" s="52">
        <v>787128</v>
      </c>
      <c r="AQ60" s="35">
        <v>451375</v>
      </c>
      <c r="AR60" s="35">
        <v>526938</v>
      </c>
      <c r="AS60" s="63">
        <v>519595</v>
      </c>
      <c r="AT60" s="65">
        <v>481794</v>
      </c>
      <c r="AU60" s="65">
        <v>215042</v>
      </c>
      <c r="AV60" s="47"/>
      <c r="AW60" s="65">
        <v>312171</v>
      </c>
      <c r="AX60" s="65">
        <v>326372</v>
      </c>
      <c r="AY60" s="35">
        <v>80700</v>
      </c>
      <c r="AZ60" s="35">
        <v>75045</v>
      </c>
      <c r="BA60" s="35">
        <v>70840</v>
      </c>
      <c r="BB60" s="35">
        <v>92110</v>
      </c>
      <c r="BC60" s="52">
        <v>72959</v>
      </c>
      <c r="BD60" s="35">
        <v>125645</v>
      </c>
      <c r="BE60" s="63"/>
      <c r="BF60" s="52">
        <v>23404056</v>
      </c>
      <c r="BG60" s="63">
        <v>26117025</v>
      </c>
      <c r="BH60" s="35">
        <v>28770663</v>
      </c>
      <c r="BI60" s="59"/>
      <c r="BJ60" s="59"/>
      <c r="BK60" s="63">
        <v>7925790</v>
      </c>
      <c r="BL60" s="67">
        <v>14464396</v>
      </c>
      <c r="BM60" s="63">
        <v>7217574</v>
      </c>
      <c r="BN60" s="52">
        <v>11900287</v>
      </c>
      <c r="BO60" s="63">
        <v>6030876</v>
      </c>
      <c r="BP60" s="52">
        <v>6548325</v>
      </c>
      <c r="BQ60" s="35">
        <v>58074</v>
      </c>
      <c r="BX60" s="35">
        <v>83655</v>
      </c>
      <c r="BY60" s="35">
        <v>60885</v>
      </c>
      <c r="BZ60" s="35">
        <v>67868</v>
      </c>
      <c r="CI60" s="37">
        <v>205380</v>
      </c>
      <c r="CJ60" s="66">
        <v>229291</v>
      </c>
      <c r="CK60" s="66">
        <v>203044</v>
      </c>
      <c r="CL60" s="52">
        <v>203065</v>
      </c>
      <c r="CR60" s="52">
        <v>829375</v>
      </c>
      <c r="CU60" s="52">
        <v>1661603</v>
      </c>
      <c r="CV60" s="52">
        <v>1729134</v>
      </c>
      <c r="DC60" s="66">
        <v>416462</v>
      </c>
      <c r="DD60" s="66">
        <v>374976</v>
      </c>
      <c r="DE60" s="66">
        <v>388920</v>
      </c>
      <c r="DF60" s="66">
        <v>389186</v>
      </c>
      <c r="DK60" s="52">
        <v>4335004</v>
      </c>
      <c r="DL60" s="52">
        <v>4445490</v>
      </c>
      <c r="DM60" s="52">
        <v>4312276</v>
      </c>
      <c r="DN60" s="52">
        <v>4519654</v>
      </c>
      <c r="DO60" s="52">
        <v>3353705</v>
      </c>
      <c r="DP60" s="52">
        <v>3310351</v>
      </c>
      <c r="DQ60" s="52">
        <v>365916</v>
      </c>
      <c r="DR60" s="52">
        <v>366618</v>
      </c>
      <c r="DS60" s="52">
        <v>336706</v>
      </c>
      <c r="DT60" s="66">
        <v>323809</v>
      </c>
      <c r="DW60" s="52">
        <v>3219165</v>
      </c>
      <c r="DX60" s="52">
        <v>3143662</v>
      </c>
      <c r="DY60" s="52">
        <v>3577656</v>
      </c>
      <c r="DZ60" s="52">
        <v>3424132</v>
      </c>
      <c r="EA60" s="52">
        <v>2984309</v>
      </c>
      <c r="EB60" s="52">
        <v>2963219</v>
      </c>
      <c r="ED60" s="52">
        <v>288483</v>
      </c>
      <c r="EG60" s="66">
        <v>229048</v>
      </c>
      <c r="EH60" s="66">
        <v>224368</v>
      </c>
      <c r="EI60" s="66">
        <v>98058</v>
      </c>
      <c r="EJ60" s="36"/>
      <c r="EK60" s="52">
        <v>94836</v>
      </c>
      <c r="EL60" s="36"/>
      <c r="EM60" s="52">
        <v>188261</v>
      </c>
      <c r="EN60" s="52">
        <v>609084</v>
      </c>
      <c r="EO60" s="66">
        <v>310127</v>
      </c>
      <c r="EP60" s="36"/>
      <c r="EQ60" s="66">
        <v>444940</v>
      </c>
      <c r="ER60" s="36"/>
      <c r="ES60" s="52">
        <v>451645</v>
      </c>
      <c r="ET60" s="52">
        <v>704417</v>
      </c>
      <c r="EU60" s="52">
        <v>1054424</v>
      </c>
      <c r="EV60" s="52">
        <v>1370192</v>
      </c>
      <c r="EW60" s="52">
        <v>2263619</v>
      </c>
      <c r="EX60" s="52">
        <v>2932596</v>
      </c>
      <c r="EY60" s="52">
        <v>3256632</v>
      </c>
      <c r="EZ60" s="52">
        <v>5017101</v>
      </c>
      <c r="FA60" s="52">
        <v>4227031</v>
      </c>
      <c r="FB60" s="52">
        <v>6242512</v>
      </c>
      <c r="FC60" s="52">
        <v>4583680</v>
      </c>
      <c r="FD60" s="52">
        <v>7552179</v>
      </c>
      <c r="FE60" s="52">
        <v>512693</v>
      </c>
      <c r="FF60" s="52">
        <v>547355</v>
      </c>
      <c r="FG60" s="52">
        <v>543620</v>
      </c>
      <c r="FH60" s="52">
        <v>617053</v>
      </c>
      <c r="FI60" s="35">
        <v>379491</v>
      </c>
      <c r="FJ60" s="52">
        <v>347482</v>
      </c>
      <c r="FK60" s="52">
        <v>538711</v>
      </c>
      <c r="FL60" s="52">
        <v>662201</v>
      </c>
      <c r="FM60" s="52">
        <v>664457</v>
      </c>
      <c r="FN60" s="52">
        <v>787128</v>
      </c>
      <c r="FO60" s="35">
        <v>451375</v>
      </c>
      <c r="FP60" s="35">
        <v>526938</v>
      </c>
      <c r="FQ60" s="63">
        <v>519595</v>
      </c>
      <c r="FR60" s="65">
        <v>481794</v>
      </c>
      <c r="FS60" s="65">
        <v>215042</v>
      </c>
      <c r="FT60" s="47"/>
      <c r="FU60" s="65">
        <v>312171</v>
      </c>
      <c r="FV60" s="65">
        <v>326372</v>
      </c>
      <c r="FW60" s="35">
        <v>80700</v>
      </c>
      <c r="FX60" s="35">
        <v>75045</v>
      </c>
      <c r="FY60" s="35">
        <v>70840</v>
      </c>
      <c r="FZ60" s="35">
        <v>92110</v>
      </c>
      <c r="GA60" s="52">
        <v>72959</v>
      </c>
      <c r="GB60" s="35">
        <v>125645</v>
      </c>
      <c r="GC60" s="63"/>
      <c r="GD60" s="52">
        <v>23404056</v>
      </c>
      <c r="GE60" s="63">
        <v>26117025</v>
      </c>
      <c r="GF60" s="35">
        <v>28770663</v>
      </c>
      <c r="GG60" s="59"/>
      <c r="GH60" s="59"/>
      <c r="GI60" s="63">
        <v>7925790</v>
      </c>
      <c r="GJ60" s="67">
        <v>14464396</v>
      </c>
      <c r="GK60" s="63">
        <v>7217574</v>
      </c>
      <c r="GL60" s="52">
        <v>11900287</v>
      </c>
      <c r="GM60" s="63">
        <v>6030876</v>
      </c>
      <c r="GN60" s="52">
        <v>6548325</v>
      </c>
      <c r="GO60" s="35">
        <v>58074</v>
      </c>
      <c r="GV60" s="35">
        <v>83655</v>
      </c>
      <c r="GW60" s="35">
        <v>60885</v>
      </c>
      <c r="GX60" s="35">
        <v>67868</v>
      </c>
    </row>
    <row r="61" spans="1:214" ht="14.4" x14ac:dyDescent="0.3">
      <c r="A61" s="31">
        <v>14</v>
      </c>
      <c r="B61" s="52">
        <v>10.49</v>
      </c>
      <c r="C61" s="52" t="s">
        <v>397</v>
      </c>
      <c r="D61" s="31" t="s">
        <v>319</v>
      </c>
      <c r="F61" s="32">
        <f t="shared" si="29"/>
        <v>722870.19999999972</v>
      </c>
      <c r="G61" s="61">
        <f t="shared" si="26"/>
        <v>609047.28643216076</v>
      </c>
      <c r="H61" s="62">
        <f t="shared" si="27"/>
        <v>103720.79999999981</v>
      </c>
      <c r="I61" s="62">
        <f t="shared" si="28"/>
        <v>85029.162561576377</v>
      </c>
      <c r="M61" s="65">
        <v>168665</v>
      </c>
      <c r="N61" s="52">
        <v>372711</v>
      </c>
      <c r="O61" s="65">
        <v>295717</v>
      </c>
      <c r="P61" s="35">
        <v>622429</v>
      </c>
      <c r="Q61" s="65">
        <v>371378</v>
      </c>
      <c r="R61" s="52">
        <v>830510</v>
      </c>
      <c r="S61" s="52">
        <v>466694</v>
      </c>
      <c r="T61" s="52">
        <v>1188372</v>
      </c>
      <c r="U61" s="63">
        <v>577823</v>
      </c>
      <c r="V61" s="52">
        <v>1321185</v>
      </c>
      <c r="W61" s="52">
        <v>1397617</v>
      </c>
      <c r="X61" s="35">
        <v>1487398</v>
      </c>
      <c r="Y61" s="52">
        <v>2944372</v>
      </c>
      <c r="Z61" s="52">
        <v>3595975</v>
      </c>
      <c r="AA61" s="52">
        <v>4074505</v>
      </c>
      <c r="AB61" s="52">
        <v>5476128</v>
      </c>
      <c r="AC61" s="64">
        <v>6199083</v>
      </c>
      <c r="AD61" s="52">
        <v>6476118</v>
      </c>
      <c r="AE61" s="52">
        <v>5707437</v>
      </c>
      <c r="AF61" s="35">
        <v>6230192</v>
      </c>
      <c r="AG61" s="35">
        <v>253719</v>
      </c>
      <c r="AH61" s="35">
        <v>305373</v>
      </c>
      <c r="AI61" s="35">
        <v>267418</v>
      </c>
      <c r="AJ61" s="35">
        <v>303197</v>
      </c>
      <c r="AK61" s="35">
        <v>183814</v>
      </c>
      <c r="AL61" s="35">
        <v>162645</v>
      </c>
      <c r="AN61" s="35">
        <v>152599</v>
      </c>
      <c r="AO61" s="35">
        <v>189675</v>
      </c>
      <c r="AP61" s="35">
        <v>188697</v>
      </c>
      <c r="AQ61" s="35">
        <v>121815</v>
      </c>
      <c r="AR61" s="35">
        <v>121025</v>
      </c>
      <c r="AS61" s="63">
        <v>310072</v>
      </c>
      <c r="AT61" s="47"/>
      <c r="AU61" s="65">
        <v>210911</v>
      </c>
      <c r="AV61" s="65">
        <v>211228</v>
      </c>
      <c r="AW61" s="47"/>
      <c r="AX61" s="47"/>
      <c r="AY61" s="52">
        <v>214393</v>
      </c>
      <c r="AZ61" s="35">
        <v>246100</v>
      </c>
      <c r="BA61" s="52">
        <v>202569</v>
      </c>
      <c r="BB61" s="35">
        <v>219733</v>
      </c>
      <c r="BC61" s="35">
        <v>186164</v>
      </c>
      <c r="BD61" s="35">
        <v>216188</v>
      </c>
      <c r="BE61" s="47"/>
      <c r="BF61" s="52">
        <v>10939736</v>
      </c>
      <c r="BG61" s="63">
        <v>11601379</v>
      </c>
      <c r="BH61" s="52">
        <v>13406771</v>
      </c>
      <c r="BI61" s="59"/>
      <c r="BJ61" s="59"/>
      <c r="BK61" s="47"/>
      <c r="BL61" s="52">
        <v>8798080</v>
      </c>
      <c r="BM61" s="47"/>
      <c r="BN61" s="52">
        <v>7053357</v>
      </c>
      <c r="BO61" s="47"/>
      <c r="BP61" s="52">
        <v>4768546</v>
      </c>
      <c r="BQ61" s="35">
        <v>45339</v>
      </c>
      <c r="BS61" s="35">
        <v>56037</v>
      </c>
      <c r="BT61" s="35">
        <v>72340</v>
      </c>
      <c r="BU61" s="35">
        <v>57131</v>
      </c>
      <c r="BV61" s="35">
        <v>60468</v>
      </c>
      <c r="BW61" s="35">
        <v>67781</v>
      </c>
      <c r="BX61" s="35">
        <v>73910</v>
      </c>
      <c r="BY61" s="35">
        <v>58025</v>
      </c>
      <c r="BZ61" s="35">
        <v>45389</v>
      </c>
      <c r="CA61" s="35">
        <v>92895</v>
      </c>
      <c r="CB61" s="35">
        <v>95980</v>
      </c>
      <c r="CI61" s="37">
        <v>166114</v>
      </c>
      <c r="CJ61" s="66">
        <v>190718</v>
      </c>
      <c r="CK61" s="66">
        <v>171144</v>
      </c>
      <c r="CL61" s="52">
        <v>175469</v>
      </c>
      <c r="CR61" s="52">
        <v>168182</v>
      </c>
      <c r="CV61" s="52">
        <v>552837</v>
      </c>
      <c r="DC61" s="66">
        <v>289125</v>
      </c>
      <c r="DD61" s="66">
        <v>279245</v>
      </c>
      <c r="DE61" s="66">
        <v>293074</v>
      </c>
      <c r="DF61" s="66">
        <v>279241</v>
      </c>
      <c r="DK61" s="52">
        <v>1652854</v>
      </c>
      <c r="DL61" s="52">
        <v>1661679</v>
      </c>
      <c r="DM61" s="52">
        <v>1700985</v>
      </c>
      <c r="DN61" s="66">
        <v>1645294</v>
      </c>
      <c r="DO61" s="52">
        <v>1298015</v>
      </c>
      <c r="DP61" s="52">
        <v>1252727</v>
      </c>
      <c r="DW61" s="52">
        <v>1783265</v>
      </c>
      <c r="DX61" s="52">
        <v>1768371</v>
      </c>
      <c r="DY61" s="52">
        <v>1963677</v>
      </c>
      <c r="DZ61" s="52">
        <v>1917123</v>
      </c>
      <c r="EA61" s="52">
        <v>1628941</v>
      </c>
      <c r="EB61" s="52">
        <v>1628086</v>
      </c>
      <c r="EG61" s="66">
        <v>131322</v>
      </c>
      <c r="EH61" s="66">
        <v>129989</v>
      </c>
      <c r="EI61" s="66"/>
      <c r="EJ61" s="36"/>
      <c r="EK61" s="52">
        <v>54643</v>
      </c>
      <c r="EL61" s="36"/>
      <c r="EM61" s="52">
        <v>187016</v>
      </c>
      <c r="EN61" s="52">
        <v>592944</v>
      </c>
      <c r="EO61" s="66">
        <v>333246</v>
      </c>
      <c r="EP61" s="36"/>
      <c r="EQ61" s="66">
        <v>432682</v>
      </c>
      <c r="ER61" s="36"/>
      <c r="ES61" s="66">
        <v>502681</v>
      </c>
      <c r="ET61" s="52">
        <v>687116</v>
      </c>
      <c r="EU61" s="52">
        <v>1131361</v>
      </c>
      <c r="EV61" s="52">
        <v>1450421</v>
      </c>
      <c r="EW61" s="52">
        <v>2375888</v>
      </c>
      <c r="EX61" s="52">
        <v>3136945</v>
      </c>
      <c r="EY61" s="52">
        <v>3448861</v>
      </c>
      <c r="EZ61" s="52">
        <v>5345617</v>
      </c>
      <c r="FA61" s="52">
        <v>4720162</v>
      </c>
      <c r="FB61" s="52">
        <v>6826238</v>
      </c>
      <c r="FC61" s="52">
        <v>4969933</v>
      </c>
      <c r="FD61" s="52">
        <v>8304471</v>
      </c>
      <c r="FE61" s="35">
        <v>253719</v>
      </c>
      <c r="FF61" s="35">
        <v>305373</v>
      </c>
      <c r="FG61" s="35">
        <v>267418</v>
      </c>
      <c r="FH61" s="35">
        <v>303197</v>
      </c>
      <c r="FI61" s="35">
        <v>183814</v>
      </c>
      <c r="FJ61" s="35">
        <v>162645</v>
      </c>
      <c r="FL61" s="35">
        <v>152599</v>
      </c>
      <c r="FM61" s="35">
        <v>189675</v>
      </c>
      <c r="FN61" s="35">
        <v>188697</v>
      </c>
      <c r="FO61" s="35">
        <v>121815</v>
      </c>
      <c r="FP61" s="35">
        <v>121025</v>
      </c>
      <c r="FQ61" s="63">
        <v>310072</v>
      </c>
      <c r="FR61" s="47"/>
      <c r="FS61" s="65">
        <v>210911</v>
      </c>
      <c r="FT61" s="65">
        <v>211228</v>
      </c>
      <c r="FU61" s="47"/>
      <c r="FV61" s="47"/>
      <c r="FW61" s="52">
        <v>214393</v>
      </c>
      <c r="FX61" s="35">
        <v>246100</v>
      </c>
      <c r="FY61" s="52">
        <v>202569</v>
      </c>
      <c r="FZ61" s="35">
        <v>219733</v>
      </c>
      <c r="GA61" s="35">
        <v>186164</v>
      </c>
      <c r="GB61" s="35">
        <v>216188</v>
      </c>
      <c r="GC61" s="47"/>
      <c r="GD61" s="52">
        <v>10939736</v>
      </c>
      <c r="GE61" s="63">
        <v>11601379</v>
      </c>
      <c r="GF61" s="52">
        <v>13406771</v>
      </c>
      <c r="GG61" s="59"/>
      <c r="GH61" s="59"/>
      <c r="GI61" s="47"/>
      <c r="GJ61" s="52">
        <v>8798080</v>
      </c>
      <c r="GK61" s="47"/>
      <c r="GL61" s="52">
        <v>7053357</v>
      </c>
      <c r="GM61" s="47"/>
      <c r="GN61" s="52">
        <v>4768546</v>
      </c>
      <c r="GO61" s="35">
        <v>45339</v>
      </c>
      <c r="GQ61" s="35">
        <v>56037</v>
      </c>
      <c r="GR61" s="35">
        <v>72340</v>
      </c>
      <c r="GS61" s="35">
        <v>57131</v>
      </c>
      <c r="GT61" s="35">
        <v>60468</v>
      </c>
      <c r="GU61" s="35">
        <v>67781</v>
      </c>
      <c r="GV61" s="35">
        <v>73910</v>
      </c>
      <c r="GW61" s="35">
        <v>58025</v>
      </c>
      <c r="GX61" s="35">
        <v>45389</v>
      </c>
      <c r="GY61" s="35">
        <v>92895</v>
      </c>
      <c r="GZ61" s="35">
        <v>95980</v>
      </c>
    </row>
    <row r="62" spans="1:214" ht="14.4" x14ac:dyDescent="0.3">
      <c r="A62" s="31">
        <v>15</v>
      </c>
      <c r="B62" s="52">
        <v>10.81</v>
      </c>
      <c r="C62" s="77" t="s">
        <v>398</v>
      </c>
      <c r="D62" s="49" t="s">
        <v>323</v>
      </c>
      <c r="E62" s="49"/>
      <c r="F62" s="32">
        <f t="shared" si="29"/>
        <v>723442.3055555569</v>
      </c>
      <c r="G62" s="61">
        <f t="shared" si="26"/>
        <v>298092.36111111101</v>
      </c>
      <c r="H62" s="62">
        <f t="shared" si="27"/>
        <v>101327.84999999992</v>
      </c>
      <c r="I62" s="62">
        <f t="shared" si="28"/>
        <v>80658.919597989952</v>
      </c>
      <c r="M62" s="65">
        <v>188301</v>
      </c>
      <c r="N62" s="52">
        <v>351268</v>
      </c>
      <c r="O62" s="65">
        <v>277234</v>
      </c>
      <c r="P62" s="35">
        <v>560430</v>
      </c>
      <c r="Q62" s="65">
        <v>324017</v>
      </c>
      <c r="R62" s="52">
        <v>771806</v>
      </c>
      <c r="S62" s="52">
        <v>421826</v>
      </c>
      <c r="T62" s="52">
        <v>1162267</v>
      </c>
      <c r="U62" s="65">
        <v>496000</v>
      </c>
      <c r="V62" s="52">
        <v>1275467</v>
      </c>
      <c r="W62" s="52">
        <v>1270385</v>
      </c>
      <c r="X62" s="35">
        <v>1489249</v>
      </c>
      <c r="Y62" s="52">
        <v>2967467</v>
      </c>
      <c r="Z62" s="52">
        <v>3523430</v>
      </c>
      <c r="AB62" s="52">
        <v>5123238</v>
      </c>
      <c r="AC62" s="64">
        <v>6101082</v>
      </c>
      <c r="AD62" s="52">
        <v>6298332</v>
      </c>
      <c r="AE62" s="52">
        <v>5550921</v>
      </c>
      <c r="AF62" s="52">
        <v>6058912</v>
      </c>
      <c r="AG62" s="35">
        <v>104036</v>
      </c>
      <c r="AH62" s="35">
        <v>116418</v>
      </c>
      <c r="AI62" s="35">
        <v>80207</v>
      </c>
      <c r="AJ62" s="35">
        <v>129961</v>
      </c>
      <c r="AK62" s="35">
        <v>80852</v>
      </c>
      <c r="AL62" s="35">
        <v>102143</v>
      </c>
      <c r="AN62" s="35">
        <v>46141</v>
      </c>
      <c r="AO62" s="35">
        <v>45705</v>
      </c>
      <c r="AS62" s="47"/>
      <c r="AT62" s="47"/>
      <c r="AU62" s="47"/>
      <c r="AV62" s="47"/>
      <c r="AW62" s="47"/>
      <c r="AX62" s="47"/>
      <c r="AZ62" s="35">
        <v>173302</v>
      </c>
      <c r="BC62" s="35">
        <v>107042</v>
      </c>
      <c r="BD62" s="35">
        <v>156809</v>
      </c>
      <c r="BE62" s="47"/>
      <c r="BF62" s="67">
        <v>1269024</v>
      </c>
      <c r="BG62" s="47"/>
      <c r="BH62" s="35">
        <v>1583107</v>
      </c>
      <c r="BI62" s="59"/>
      <c r="BJ62" s="59"/>
      <c r="BK62" s="47"/>
      <c r="BL62" s="67">
        <v>1062984</v>
      </c>
      <c r="BM62" s="47"/>
      <c r="BN62" s="67">
        <v>1045916</v>
      </c>
      <c r="BO62" s="63">
        <v>89244360</v>
      </c>
      <c r="BS62" s="35">
        <v>40366</v>
      </c>
      <c r="BT62" s="35">
        <v>24681</v>
      </c>
      <c r="BU62" s="35">
        <v>42188</v>
      </c>
      <c r="BV62" s="35">
        <v>33511</v>
      </c>
      <c r="BW62" s="35">
        <v>49236</v>
      </c>
      <c r="BX62" s="35">
        <v>33273</v>
      </c>
      <c r="BY62" s="35">
        <v>40599</v>
      </c>
      <c r="BZ62" s="35"/>
      <c r="CA62" s="35">
        <v>52054</v>
      </c>
      <c r="CB62" s="35">
        <v>65762</v>
      </c>
      <c r="CR62" s="47"/>
      <c r="DC62" s="66">
        <v>138087</v>
      </c>
      <c r="DD62" s="66">
        <v>145798</v>
      </c>
      <c r="DE62" s="66">
        <v>137773</v>
      </c>
      <c r="DF62" s="66">
        <v>136187</v>
      </c>
      <c r="DZ62" s="66">
        <v>156990</v>
      </c>
      <c r="EI62" s="66">
        <v>120587</v>
      </c>
      <c r="EJ62" s="36"/>
      <c r="EK62" s="52">
        <v>53502</v>
      </c>
      <c r="EL62" s="36"/>
      <c r="EM62" s="52">
        <v>185688</v>
      </c>
      <c r="EN62" s="66">
        <v>565009</v>
      </c>
      <c r="EO62" s="66">
        <v>269353</v>
      </c>
      <c r="EP62" s="36"/>
      <c r="EQ62" s="66">
        <v>392203</v>
      </c>
      <c r="ER62" s="36"/>
      <c r="ES62" s="66">
        <v>480523</v>
      </c>
      <c r="ET62" s="66">
        <v>450000</v>
      </c>
      <c r="EU62" s="66">
        <v>1008162</v>
      </c>
      <c r="EV62" s="66">
        <v>1202497</v>
      </c>
      <c r="EW62" s="66">
        <v>2184569</v>
      </c>
      <c r="EX62" s="52">
        <v>2764807</v>
      </c>
      <c r="EY62" s="66">
        <v>3173053</v>
      </c>
      <c r="EZ62" s="52">
        <v>5108385</v>
      </c>
      <c r="FA62" s="52">
        <v>4385688</v>
      </c>
      <c r="FB62" s="52">
        <v>6330029</v>
      </c>
      <c r="FC62" s="66">
        <v>4791183</v>
      </c>
      <c r="FD62" s="52">
        <v>7870826</v>
      </c>
      <c r="FE62" s="35">
        <v>104036</v>
      </c>
      <c r="FF62" s="35">
        <v>116418</v>
      </c>
      <c r="FG62" s="35">
        <v>80207</v>
      </c>
      <c r="FH62" s="35">
        <v>129961</v>
      </c>
      <c r="FI62" s="35">
        <v>80852</v>
      </c>
      <c r="FJ62" s="35">
        <v>102143</v>
      </c>
      <c r="FL62" s="35">
        <v>46141</v>
      </c>
      <c r="FM62" s="35">
        <v>45705</v>
      </c>
      <c r="FQ62" s="47"/>
      <c r="FR62" s="47"/>
      <c r="FS62" s="47"/>
      <c r="FT62" s="47"/>
      <c r="FU62" s="47"/>
      <c r="FV62" s="47"/>
      <c r="FX62" s="35">
        <v>173302</v>
      </c>
      <c r="FZ62" s="35"/>
      <c r="GA62" s="35">
        <v>107042</v>
      </c>
      <c r="GB62" s="35">
        <v>156809</v>
      </c>
      <c r="GC62" s="47"/>
      <c r="GD62" s="67">
        <v>1269024</v>
      </c>
      <c r="GE62" s="47"/>
      <c r="GF62" s="35">
        <v>1583107</v>
      </c>
      <c r="GG62" s="59"/>
      <c r="GH62" s="59"/>
      <c r="GI62" s="47"/>
      <c r="GJ62" s="67">
        <v>1062984</v>
      </c>
      <c r="GK62" s="47"/>
      <c r="GL62" s="67">
        <v>1045916</v>
      </c>
      <c r="GM62" s="63">
        <v>89244360</v>
      </c>
      <c r="GQ62" s="35">
        <v>40366</v>
      </c>
      <c r="GR62" s="35">
        <v>24681</v>
      </c>
      <c r="GS62" s="35">
        <v>42188</v>
      </c>
      <c r="GT62" s="35">
        <v>33511</v>
      </c>
      <c r="GU62" s="35">
        <v>49236</v>
      </c>
      <c r="GV62" s="35">
        <v>33273</v>
      </c>
      <c r="GW62" s="35">
        <v>40599</v>
      </c>
      <c r="GX62" s="35"/>
      <c r="GY62" s="35">
        <v>52054</v>
      </c>
      <c r="GZ62" s="35">
        <v>65762</v>
      </c>
    </row>
    <row r="63" spans="1:214" ht="14.4" x14ac:dyDescent="0.3">
      <c r="A63" s="31">
        <v>16</v>
      </c>
      <c r="B63" s="52">
        <v>11.49</v>
      </c>
      <c r="C63" s="52" t="s">
        <v>399</v>
      </c>
      <c r="D63" s="31" t="s">
        <v>326</v>
      </c>
      <c r="F63" s="32">
        <f t="shared" si="29"/>
        <v>1717416.75</v>
      </c>
      <c r="G63" s="61">
        <f t="shared" si="26"/>
        <v>1195218.7626262626</v>
      </c>
      <c r="H63" s="62">
        <f t="shared" si="27"/>
        <v>231816.44999999995</v>
      </c>
      <c r="I63" s="62">
        <f t="shared" si="28"/>
        <v>83097.007575757583</v>
      </c>
      <c r="M63" s="65">
        <v>320513</v>
      </c>
      <c r="N63" s="52">
        <v>742628</v>
      </c>
      <c r="O63" s="63">
        <v>549494</v>
      </c>
      <c r="P63" s="35">
        <v>1264100</v>
      </c>
      <c r="Q63" s="65">
        <v>733732</v>
      </c>
      <c r="R63" s="52">
        <v>1673193</v>
      </c>
      <c r="S63" s="52">
        <v>911683</v>
      </c>
      <c r="T63" s="52">
        <v>2380016</v>
      </c>
      <c r="U63" s="65">
        <v>1236952</v>
      </c>
      <c r="V63" s="52">
        <v>2377778</v>
      </c>
      <c r="W63" s="52">
        <v>2617798</v>
      </c>
      <c r="X63" s="52">
        <v>3074351</v>
      </c>
      <c r="Y63" s="52">
        <v>6521040</v>
      </c>
      <c r="Z63" s="52">
        <v>7175865</v>
      </c>
      <c r="AA63" s="52">
        <v>9063593</v>
      </c>
      <c r="AB63" s="52">
        <v>10977119</v>
      </c>
      <c r="AC63" s="64">
        <v>12246966</v>
      </c>
      <c r="AD63" s="52">
        <v>12821960</v>
      </c>
      <c r="AE63" s="52">
        <v>11336580</v>
      </c>
      <c r="AF63" s="35">
        <v>12334890</v>
      </c>
      <c r="AG63" s="52">
        <v>2097124</v>
      </c>
      <c r="AH63" s="52">
        <v>2432786</v>
      </c>
      <c r="AI63" s="35">
        <v>2481403</v>
      </c>
      <c r="AJ63" s="52">
        <v>2546634</v>
      </c>
      <c r="AK63" s="52">
        <v>1891259</v>
      </c>
      <c r="AL63" s="52">
        <v>1635476</v>
      </c>
      <c r="AM63" s="52">
        <v>5196283</v>
      </c>
      <c r="AN63" s="52">
        <v>5585587</v>
      </c>
      <c r="AO63" s="52">
        <v>6414582</v>
      </c>
      <c r="AP63" s="52">
        <v>7017917</v>
      </c>
      <c r="AQ63" s="52">
        <v>4227360</v>
      </c>
      <c r="AR63" s="52">
        <v>4643447</v>
      </c>
      <c r="AS63" s="63">
        <v>5198203</v>
      </c>
      <c r="AT63" s="63">
        <v>2488196</v>
      </c>
      <c r="AU63" s="63">
        <v>1956209</v>
      </c>
      <c r="AV63" s="63">
        <v>2018554</v>
      </c>
      <c r="AW63" s="63">
        <v>3031011</v>
      </c>
      <c r="AX63" s="63">
        <v>3508460</v>
      </c>
      <c r="AY63" s="52">
        <v>1435759</v>
      </c>
      <c r="AZ63" s="52">
        <v>1548065</v>
      </c>
      <c r="BA63" s="52">
        <v>1259248</v>
      </c>
      <c r="BB63" s="35">
        <v>1103140</v>
      </c>
      <c r="BC63" s="52">
        <v>1269916</v>
      </c>
      <c r="BD63" s="52">
        <v>1319014</v>
      </c>
      <c r="BE63" s="47"/>
      <c r="BF63" s="52">
        <v>172102804</v>
      </c>
      <c r="BG63" s="47"/>
      <c r="BH63" s="52">
        <v>209511144</v>
      </c>
      <c r="BI63" s="59"/>
      <c r="BJ63" s="59"/>
      <c r="BK63" s="47"/>
      <c r="BL63" s="52">
        <v>164216580</v>
      </c>
      <c r="BM63" s="47"/>
      <c r="BN63" s="52">
        <v>83421984</v>
      </c>
      <c r="BO63" s="47"/>
      <c r="BP63" s="52">
        <v>80379624</v>
      </c>
      <c r="BQ63" s="52">
        <v>858368</v>
      </c>
      <c r="BR63" s="52">
        <v>1183084</v>
      </c>
      <c r="BS63" s="52">
        <v>1160851</v>
      </c>
      <c r="BT63" s="52">
        <v>1188716</v>
      </c>
      <c r="BU63" s="52">
        <v>1271911</v>
      </c>
      <c r="BV63" s="52">
        <v>1202002</v>
      </c>
      <c r="BW63" s="52">
        <v>1197857</v>
      </c>
      <c r="BX63" s="52">
        <v>1358214</v>
      </c>
      <c r="BY63" s="52">
        <v>937575</v>
      </c>
      <c r="BZ63" s="52">
        <v>924359</v>
      </c>
      <c r="CA63" s="52">
        <v>2217367</v>
      </c>
      <c r="CB63" s="52">
        <v>1924546</v>
      </c>
      <c r="CC63" s="52">
        <v>651048</v>
      </c>
      <c r="CD63" s="52">
        <v>593727</v>
      </c>
      <c r="CE63" s="52">
        <v>579858</v>
      </c>
      <c r="CF63" s="52">
        <v>553489</v>
      </c>
      <c r="CG63" s="52">
        <v>609652</v>
      </c>
      <c r="CH63" s="52">
        <v>601404</v>
      </c>
      <c r="CI63" s="37">
        <v>3353247</v>
      </c>
      <c r="CJ63" s="52">
        <v>3892010</v>
      </c>
      <c r="CK63" s="52">
        <v>3267482</v>
      </c>
      <c r="CL63" s="52">
        <v>3401542</v>
      </c>
      <c r="CM63" s="52">
        <v>307070</v>
      </c>
      <c r="CN63" s="66">
        <v>329704</v>
      </c>
      <c r="CO63" s="52">
        <v>310043</v>
      </c>
      <c r="CP63" s="52">
        <v>265456</v>
      </c>
      <c r="CR63" s="52">
        <v>7078971</v>
      </c>
      <c r="CS63" s="52">
        <v>457989</v>
      </c>
      <c r="CT63" s="52">
        <v>4859300</v>
      </c>
      <c r="CU63" s="52">
        <v>13947111</v>
      </c>
      <c r="CV63" s="52">
        <v>14220292</v>
      </c>
      <c r="CW63" s="66">
        <v>473929</v>
      </c>
      <c r="CY63" s="66">
        <v>413422</v>
      </c>
      <c r="CZ63" s="52">
        <v>405512</v>
      </c>
      <c r="DA63" s="66">
        <v>1315536</v>
      </c>
      <c r="DB63" s="66">
        <v>1044243</v>
      </c>
      <c r="DC63" s="52">
        <v>6427543</v>
      </c>
      <c r="DD63" s="52">
        <v>7326585</v>
      </c>
      <c r="DE63" s="52">
        <v>6562637</v>
      </c>
      <c r="DF63" s="52">
        <v>7475165</v>
      </c>
      <c r="DG63" s="66">
        <v>425682</v>
      </c>
      <c r="DH63" s="52">
        <v>506408</v>
      </c>
      <c r="DI63" s="52">
        <v>545882</v>
      </c>
      <c r="DJ63" s="52">
        <v>538765</v>
      </c>
      <c r="DK63" s="52">
        <v>31186942</v>
      </c>
      <c r="DL63" s="52">
        <v>31707782</v>
      </c>
      <c r="DM63" s="52">
        <v>31141541</v>
      </c>
      <c r="DN63" s="52">
        <v>32155587</v>
      </c>
      <c r="DO63" s="52">
        <v>24881907</v>
      </c>
      <c r="DP63" s="52">
        <v>24517099</v>
      </c>
      <c r="DQ63" s="52">
        <v>3136776</v>
      </c>
      <c r="DR63" s="52">
        <v>3136090</v>
      </c>
      <c r="DS63" s="52">
        <v>2999898</v>
      </c>
      <c r="DT63" s="52">
        <v>3377100</v>
      </c>
      <c r="DU63" s="52">
        <v>2265193</v>
      </c>
      <c r="DV63" s="52">
        <v>2293317</v>
      </c>
      <c r="DW63" s="52">
        <v>36826824</v>
      </c>
      <c r="DX63" s="52">
        <v>36768764</v>
      </c>
      <c r="DY63" s="52">
        <v>40305904</v>
      </c>
      <c r="DZ63" s="52">
        <v>40214492</v>
      </c>
      <c r="EA63" s="52">
        <v>34860396</v>
      </c>
      <c r="EB63" s="52">
        <v>34670902</v>
      </c>
      <c r="EC63" s="52">
        <v>3982348</v>
      </c>
      <c r="ED63" s="52">
        <v>4064293</v>
      </c>
      <c r="EE63" s="52">
        <v>3859633</v>
      </c>
      <c r="EF63" s="52">
        <v>3921257</v>
      </c>
      <c r="EG63" s="52">
        <v>3409688</v>
      </c>
      <c r="EH63" s="52">
        <v>3437764</v>
      </c>
      <c r="EI63" s="52">
        <v>69011</v>
      </c>
      <c r="EJ63" s="36"/>
      <c r="EK63" s="52">
        <v>112509</v>
      </c>
      <c r="EL63" s="36"/>
      <c r="EM63" s="52">
        <v>363177</v>
      </c>
      <c r="EN63" s="66">
        <v>1618752</v>
      </c>
      <c r="EO63" s="52">
        <v>650241</v>
      </c>
      <c r="EP63" s="36"/>
      <c r="EQ63" s="52">
        <v>881949</v>
      </c>
      <c r="ER63" s="36"/>
      <c r="ES63" s="66">
        <v>1087594</v>
      </c>
      <c r="ET63" s="52">
        <v>1354642</v>
      </c>
      <c r="EU63" s="52">
        <v>2102507</v>
      </c>
      <c r="EV63" s="52">
        <v>2839884</v>
      </c>
      <c r="EW63" s="52">
        <v>4674479</v>
      </c>
      <c r="EX63" s="66">
        <v>5784817</v>
      </c>
      <c r="EY63" s="52">
        <v>6767719</v>
      </c>
      <c r="EZ63" s="52">
        <v>10401587</v>
      </c>
      <c r="FA63" s="52">
        <v>9369995</v>
      </c>
      <c r="FB63" s="52">
        <v>13294450</v>
      </c>
      <c r="FC63" s="52">
        <v>9800380</v>
      </c>
      <c r="FD63" s="52">
        <v>16141664</v>
      </c>
      <c r="FE63" s="52">
        <v>2097124</v>
      </c>
      <c r="FF63" s="52">
        <v>2432786</v>
      </c>
      <c r="FG63" s="35">
        <v>2481403</v>
      </c>
      <c r="FH63" s="52">
        <v>2546634</v>
      </c>
      <c r="FI63" s="52">
        <v>1891259</v>
      </c>
      <c r="FJ63" s="52">
        <v>1635476</v>
      </c>
      <c r="FK63" s="52">
        <v>5196283</v>
      </c>
      <c r="FL63" s="52">
        <v>5585587</v>
      </c>
      <c r="FM63" s="52">
        <v>6414582</v>
      </c>
      <c r="FN63" s="52">
        <v>7017917</v>
      </c>
      <c r="FO63" s="52">
        <v>4227360</v>
      </c>
      <c r="FP63" s="52">
        <v>4643447</v>
      </c>
      <c r="FQ63" s="63">
        <v>5198203</v>
      </c>
      <c r="FR63" s="63">
        <v>2488196</v>
      </c>
      <c r="FS63" s="63">
        <v>1956209</v>
      </c>
      <c r="FT63" s="63">
        <v>2018554</v>
      </c>
      <c r="FU63" s="63">
        <v>3031011</v>
      </c>
      <c r="FV63" s="63">
        <v>3508460</v>
      </c>
      <c r="FW63" s="52">
        <v>1435759</v>
      </c>
      <c r="FX63" s="52">
        <v>1548065</v>
      </c>
      <c r="FY63" s="52">
        <v>1259248</v>
      </c>
      <c r="FZ63" s="35">
        <v>1103140</v>
      </c>
      <c r="GA63" s="52">
        <v>1269916</v>
      </c>
      <c r="GB63" s="52">
        <v>1319014</v>
      </c>
      <c r="GC63" s="47"/>
      <c r="GD63" s="52">
        <v>172102804</v>
      </c>
      <c r="GE63" s="47"/>
      <c r="GF63" s="52">
        <v>209511144</v>
      </c>
      <c r="GG63" s="59"/>
      <c r="GH63" s="59"/>
      <c r="GI63" s="47"/>
      <c r="GJ63" s="52">
        <v>164216580</v>
      </c>
      <c r="GK63" s="47"/>
      <c r="GL63" s="52">
        <v>83421984</v>
      </c>
      <c r="GM63" s="47"/>
      <c r="GN63" s="52">
        <v>80379624</v>
      </c>
      <c r="GO63" s="52">
        <v>858368</v>
      </c>
      <c r="GP63" s="52">
        <v>1183084</v>
      </c>
      <c r="GQ63" s="52">
        <v>1160851</v>
      </c>
      <c r="GR63" s="52">
        <v>1188716</v>
      </c>
      <c r="GS63" s="52">
        <v>1271911</v>
      </c>
      <c r="GT63" s="52">
        <v>1202002</v>
      </c>
      <c r="GU63" s="52">
        <v>1197857</v>
      </c>
      <c r="GV63" s="52">
        <v>1358214</v>
      </c>
      <c r="GW63" s="52">
        <v>937575</v>
      </c>
      <c r="GX63" s="52">
        <v>924359</v>
      </c>
      <c r="GY63" s="52">
        <v>2217367</v>
      </c>
      <c r="GZ63" s="52">
        <v>1924546</v>
      </c>
      <c r="HA63" s="52">
        <v>651048</v>
      </c>
      <c r="HB63" s="52">
        <v>593727</v>
      </c>
      <c r="HC63" s="52">
        <v>579858</v>
      </c>
      <c r="HD63" s="52">
        <v>553489</v>
      </c>
      <c r="HE63" s="52">
        <v>609652</v>
      </c>
      <c r="HF63" s="52">
        <v>601404</v>
      </c>
    </row>
    <row r="64" spans="1:214" ht="14.4" x14ac:dyDescent="0.3">
      <c r="A64" s="31">
        <v>17</v>
      </c>
      <c r="B64" s="52">
        <v>11.68</v>
      </c>
      <c r="C64" s="52" t="s">
        <v>393</v>
      </c>
      <c r="D64" s="49" t="s">
        <v>400</v>
      </c>
      <c r="F64" s="32">
        <f t="shared" si="29"/>
        <v>-143619.59999999963</v>
      </c>
      <c r="G64" s="61">
        <f t="shared" si="26"/>
        <v>456394.59595959599</v>
      </c>
      <c r="H64" s="62">
        <f t="shared" si="27"/>
        <v>122071.10000000009</v>
      </c>
      <c r="I64" s="62">
        <f t="shared" si="28"/>
        <v>92936.91919191918</v>
      </c>
      <c r="M64" s="65">
        <v>272825</v>
      </c>
      <c r="N64" s="52">
        <v>280026</v>
      </c>
      <c r="O64" s="65">
        <v>439540</v>
      </c>
      <c r="P64" s="52">
        <v>542960</v>
      </c>
      <c r="Q64" s="65">
        <v>682815</v>
      </c>
      <c r="R64" s="75">
        <v>713267</v>
      </c>
      <c r="S64" s="52">
        <v>868202</v>
      </c>
      <c r="T64" s="66">
        <v>982756</v>
      </c>
      <c r="U64" s="65">
        <v>967748</v>
      </c>
      <c r="V64" s="52">
        <v>991025</v>
      </c>
      <c r="W64" s="52">
        <v>2564605</v>
      </c>
      <c r="X64" s="66">
        <v>1209665</v>
      </c>
      <c r="Y64" s="52">
        <v>2963659</v>
      </c>
      <c r="Z64" s="52">
        <v>3211700</v>
      </c>
      <c r="AA64" s="52">
        <v>4088083</v>
      </c>
      <c r="AB64" s="52">
        <v>4966247</v>
      </c>
      <c r="AC64" s="64">
        <v>11710973</v>
      </c>
      <c r="AD64" s="52">
        <v>5977722</v>
      </c>
      <c r="AE64" s="52">
        <v>10529868</v>
      </c>
      <c r="AF64" s="52">
        <v>5560960</v>
      </c>
      <c r="AG64" s="52">
        <v>37783832</v>
      </c>
      <c r="AH64" s="52"/>
      <c r="AI64" s="52"/>
      <c r="AJ64" s="52">
        <v>43191781</v>
      </c>
      <c r="AK64" s="52">
        <v>26560960</v>
      </c>
      <c r="AL64" s="52"/>
      <c r="AM64" s="52"/>
      <c r="AN64" s="52"/>
      <c r="AO64" s="52">
        <v>37808369</v>
      </c>
      <c r="AP64" s="52">
        <v>39775236</v>
      </c>
      <c r="AQ64" s="52">
        <v>25848302</v>
      </c>
      <c r="AR64" s="52">
        <v>28938768</v>
      </c>
      <c r="AS64" s="63">
        <v>11.803000000000001</v>
      </c>
      <c r="AT64" s="63">
        <v>3340297</v>
      </c>
      <c r="AU64" s="63">
        <v>28940156</v>
      </c>
      <c r="AV64" s="63">
        <v>29958765</v>
      </c>
      <c r="AW64" s="63">
        <v>40622007</v>
      </c>
      <c r="AX64" s="63">
        <v>42485436</v>
      </c>
      <c r="AY64" s="52">
        <v>4079369</v>
      </c>
      <c r="AZ64" s="52">
        <v>4446741</v>
      </c>
      <c r="BA64" s="52">
        <v>3002873</v>
      </c>
      <c r="BC64" s="52">
        <v>3538099</v>
      </c>
      <c r="BD64" s="52">
        <v>3607307</v>
      </c>
      <c r="BE64" s="47"/>
      <c r="BF64" s="52">
        <v>133255948</v>
      </c>
      <c r="BG64" s="47"/>
      <c r="BI64" s="59"/>
      <c r="BJ64" s="59"/>
      <c r="BK64" s="47"/>
      <c r="BL64" s="52">
        <v>157800434</v>
      </c>
      <c r="BM64" s="47"/>
      <c r="BN64" s="52">
        <v>13516470</v>
      </c>
      <c r="BO64" s="63">
        <v>24611410</v>
      </c>
      <c r="BP64" s="52">
        <v>66688830</v>
      </c>
      <c r="BQ64" s="52">
        <v>15919671</v>
      </c>
      <c r="BR64" s="52">
        <v>18794880</v>
      </c>
      <c r="BS64" s="52">
        <v>21312841</v>
      </c>
      <c r="BT64" s="52">
        <v>21981513</v>
      </c>
      <c r="BU64" s="52">
        <v>23011370</v>
      </c>
      <c r="BV64" s="52">
        <v>21990555</v>
      </c>
      <c r="BW64" s="52">
        <v>22913010</v>
      </c>
      <c r="BX64" s="52">
        <v>25601889</v>
      </c>
      <c r="BY64" s="52">
        <v>18038452</v>
      </c>
      <c r="BZ64" s="52">
        <v>17572192</v>
      </c>
      <c r="CA64" s="52">
        <v>36078502</v>
      </c>
      <c r="CB64" s="52">
        <v>35794449</v>
      </c>
      <c r="CC64" s="52">
        <v>9204157</v>
      </c>
      <c r="CD64" s="52">
        <v>9126066</v>
      </c>
      <c r="CE64" s="52">
        <v>8895241</v>
      </c>
      <c r="CF64" s="52">
        <v>8582260</v>
      </c>
      <c r="CG64" s="52">
        <v>9432101</v>
      </c>
      <c r="CH64" s="52">
        <v>8889544</v>
      </c>
      <c r="CR64" s="47"/>
      <c r="EI64" s="52">
        <v>29531</v>
      </c>
      <c r="EJ64" s="36"/>
      <c r="EK64" s="52">
        <v>145602</v>
      </c>
      <c r="EL64" s="36"/>
      <c r="EM64" s="52">
        <v>151561</v>
      </c>
      <c r="EN64" s="66">
        <v>463477</v>
      </c>
      <c r="EO64" s="66">
        <v>216725</v>
      </c>
      <c r="EP64" s="36"/>
      <c r="EQ64" s="66">
        <v>335108</v>
      </c>
      <c r="ER64" s="36"/>
      <c r="ES64" s="66">
        <v>459758</v>
      </c>
      <c r="ET64" s="66">
        <v>508955</v>
      </c>
      <c r="EU64" s="66">
        <v>900761</v>
      </c>
      <c r="EV64" s="66">
        <v>986649</v>
      </c>
      <c r="EW64" s="66">
        <v>1967326</v>
      </c>
      <c r="EX64" s="66">
        <v>2404612</v>
      </c>
      <c r="EY64" s="52">
        <v>3016164</v>
      </c>
      <c r="EZ64" s="52">
        <v>4714728</v>
      </c>
      <c r="FA64" s="52">
        <v>4189436</v>
      </c>
      <c r="FB64" s="52">
        <v>6090121</v>
      </c>
      <c r="FC64" s="52">
        <v>4409430</v>
      </c>
      <c r="FD64" s="52">
        <v>7367706</v>
      </c>
      <c r="FE64" s="52">
        <v>37783832</v>
      </c>
      <c r="FF64" s="52"/>
      <c r="FG64" s="52"/>
      <c r="FH64" s="52">
        <v>43191781</v>
      </c>
      <c r="FI64" s="52">
        <v>26560960</v>
      </c>
      <c r="FJ64" s="52"/>
      <c r="FK64" s="52"/>
      <c r="FL64" s="52"/>
      <c r="FM64" s="52">
        <v>37808369</v>
      </c>
      <c r="FN64" s="52">
        <v>39775236</v>
      </c>
      <c r="FO64" s="52">
        <v>25848302</v>
      </c>
      <c r="FP64" s="52">
        <v>28938768</v>
      </c>
      <c r="FQ64" s="52">
        <v>8735341</v>
      </c>
      <c r="FR64" s="63">
        <v>3340297</v>
      </c>
      <c r="FS64" s="63">
        <v>28940156</v>
      </c>
      <c r="FT64" s="63">
        <v>29958765</v>
      </c>
      <c r="FU64" s="63">
        <v>40622007</v>
      </c>
      <c r="FV64" s="63">
        <v>42485436</v>
      </c>
      <c r="FW64" s="52">
        <v>4079369</v>
      </c>
      <c r="FX64" s="52">
        <v>4446741</v>
      </c>
      <c r="FY64" s="52">
        <v>3002873</v>
      </c>
      <c r="FZ64" s="35"/>
      <c r="GA64" s="52">
        <v>3538099</v>
      </c>
      <c r="GB64" s="52">
        <v>3607307</v>
      </c>
      <c r="GC64" s="47"/>
      <c r="GD64" s="52">
        <v>133255948</v>
      </c>
      <c r="GE64" s="47"/>
      <c r="GG64" s="59"/>
      <c r="GH64" s="59"/>
      <c r="GI64" s="47"/>
      <c r="GJ64" s="52">
        <v>157800434</v>
      </c>
      <c r="GK64" s="47"/>
      <c r="GL64" s="52">
        <v>13516470</v>
      </c>
      <c r="GM64" s="63">
        <v>24611410</v>
      </c>
      <c r="GN64" s="52">
        <v>66688830</v>
      </c>
      <c r="GO64" s="52">
        <v>15919671</v>
      </c>
      <c r="GP64" s="52">
        <v>18794880</v>
      </c>
      <c r="GQ64" s="52">
        <v>21312841</v>
      </c>
      <c r="GR64" s="52">
        <v>21981513</v>
      </c>
      <c r="GS64" s="52">
        <v>23011370</v>
      </c>
      <c r="GT64" s="52">
        <v>21990555</v>
      </c>
      <c r="GU64" s="52">
        <v>22913010</v>
      </c>
      <c r="GV64" s="52">
        <v>25601889</v>
      </c>
      <c r="GW64" s="52">
        <v>18038452</v>
      </c>
      <c r="GX64" s="52">
        <v>17572192</v>
      </c>
      <c r="GY64" s="52">
        <v>36078502</v>
      </c>
      <c r="GZ64" s="52">
        <v>35794449</v>
      </c>
      <c r="HA64" s="52">
        <v>9204157</v>
      </c>
      <c r="HB64" s="52">
        <v>9126066</v>
      </c>
      <c r="HC64" s="52">
        <v>8895241</v>
      </c>
      <c r="HD64" s="52">
        <v>8582260</v>
      </c>
      <c r="HE64" s="52">
        <v>9432101</v>
      </c>
      <c r="HF64" s="52">
        <v>8889544</v>
      </c>
    </row>
    <row r="65" spans="1:214" s="66" customFormat="1" ht="14.4" x14ac:dyDescent="0.3">
      <c r="A65" s="66">
        <v>18</v>
      </c>
      <c r="B65" s="66">
        <v>11.82</v>
      </c>
      <c r="C65" s="66" t="s">
        <v>401</v>
      </c>
      <c r="D65" s="31" t="s">
        <v>328</v>
      </c>
      <c r="E65" s="78"/>
      <c r="F65" s="79">
        <f t="shared" si="29"/>
        <v>1197495.9499999993</v>
      </c>
      <c r="G65" s="80">
        <f t="shared" si="26"/>
        <v>840830.02500000002</v>
      </c>
      <c r="H65" s="81"/>
      <c r="I65" s="81"/>
      <c r="M65" s="82">
        <v>344361</v>
      </c>
      <c r="N65" s="35">
        <v>687818</v>
      </c>
      <c r="O65" s="82">
        <v>452169</v>
      </c>
      <c r="P65" s="35">
        <v>1172865</v>
      </c>
      <c r="Q65" s="82">
        <v>698200</v>
      </c>
      <c r="R65" s="52">
        <v>1494001</v>
      </c>
      <c r="T65" s="66">
        <v>2253127</v>
      </c>
      <c r="U65" s="82">
        <v>968509</v>
      </c>
      <c r="V65" s="52">
        <v>2277717</v>
      </c>
      <c r="W65" s="66">
        <v>1136264</v>
      </c>
      <c r="X65" s="66">
        <v>2933532</v>
      </c>
      <c r="Y65" s="66">
        <v>2941674</v>
      </c>
      <c r="Z65" s="52">
        <v>6729205</v>
      </c>
      <c r="AA65" s="66">
        <v>4092807</v>
      </c>
      <c r="AB65" s="52">
        <v>9951688</v>
      </c>
      <c r="AC65" s="83">
        <v>5739271</v>
      </c>
      <c r="AD65" s="52">
        <v>12096239</v>
      </c>
      <c r="AE65" s="66">
        <v>5155178</v>
      </c>
      <c r="AF65" s="35">
        <v>11648903</v>
      </c>
      <c r="AG65" s="66">
        <v>35794677</v>
      </c>
      <c r="AH65" s="52">
        <v>40958696</v>
      </c>
      <c r="AI65" s="52">
        <v>42475305</v>
      </c>
      <c r="AJ65" s="52">
        <v>45414664</v>
      </c>
      <c r="AK65" s="52">
        <v>24753075</v>
      </c>
      <c r="AL65" s="52">
        <v>26147039</v>
      </c>
      <c r="AM65" s="52">
        <v>31577627</v>
      </c>
      <c r="AN65" s="52">
        <v>32478184</v>
      </c>
      <c r="AO65" s="66">
        <v>50106238</v>
      </c>
      <c r="AP65" s="66">
        <v>53048708</v>
      </c>
      <c r="AQ65" s="66">
        <v>34279551</v>
      </c>
      <c r="AR65" s="52">
        <v>26851298</v>
      </c>
      <c r="AS65" s="82">
        <v>621595</v>
      </c>
      <c r="AT65" s="82">
        <v>624981</v>
      </c>
      <c r="AU65" s="82">
        <v>310133</v>
      </c>
      <c r="AV65" s="82">
        <v>362580</v>
      </c>
      <c r="AW65" s="82">
        <v>495610</v>
      </c>
      <c r="AX65" s="82"/>
      <c r="AY65" s="66">
        <v>3754942</v>
      </c>
      <c r="AZ65" s="66">
        <v>4053268</v>
      </c>
      <c r="BA65" s="66">
        <v>3066306</v>
      </c>
      <c r="BB65" s="35">
        <v>3382772</v>
      </c>
      <c r="BC65" s="52">
        <v>297940</v>
      </c>
      <c r="BD65" s="52">
        <v>132313</v>
      </c>
      <c r="BE65" s="82"/>
      <c r="BF65" s="52">
        <v>69377168</v>
      </c>
      <c r="BG65" s="82"/>
      <c r="BH65" s="52">
        <v>245709150</v>
      </c>
      <c r="BI65" s="82"/>
      <c r="BJ65" s="82"/>
      <c r="BK65" s="82"/>
      <c r="BM65" s="82"/>
      <c r="BN65" s="52">
        <v>26658077</v>
      </c>
      <c r="BO65" s="82"/>
      <c r="BP65" s="67">
        <v>53008212</v>
      </c>
      <c r="BQ65" s="52">
        <v>214705</v>
      </c>
      <c r="BR65" s="66">
        <v>244021</v>
      </c>
      <c r="BS65" s="52"/>
      <c r="BV65" s="35">
        <v>279401</v>
      </c>
      <c r="BW65" s="52">
        <v>303661</v>
      </c>
      <c r="CE65" s="66">
        <v>332884</v>
      </c>
      <c r="CG65" s="66">
        <v>352904</v>
      </c>
      <c r="CH65" s="52">
        <v>420862</v>
      </c>
      <c r="CI65" s="37">
        <v>53109455</v>
      </c>
      <c r="CJ65" s="52">
        <v>55118889</v>
      </c>
      <c r="CK65" s="52">
        <v>50161727</v>
      </c>
      <c r="CL65" s="52">
        <v>52221544</v>
      </c>
      <c r="CM65" s="52">
        <v>5540627</v>
      </c>
      <c r="CN65" s="52">
        <v>5293957</v>
      </c>
      <c r="CO65" s="52">
        <v>5071769</v>
      </c>
      <c r="CP65" s="52">
        <v>5064765</v>
      </c>
      <c r="CR65" s="52">
        <v>36131442</v>
      </c>
      <c r="CS65" s="52">
        <v>25124514</v>
      </c>
      <c r="CT65" s="52">
        <v>26156361</v>
      </c>
      <c r="CU65" s="52">
        <v>39025694</v>
      </c>
      <c r="CV65" s="52">
        <v>40206752</v>
      </c>
      <c r="CW65" s="52">
        <v>2914052</v>
      </c>
      <c r="CY65" s="52">
        <v>2643346</v>
      </c>
      <c r="CZ65" s="52">
        <v>2805001</v>
      </c>
      <c r="DA65" s="52">
        <v>4063736</v>
      </c>
      <c r="DB65" s="52">
        <v>3746767</v>
      </c>
      <c r="DC65" s="52">
        <v>89373703</v>
      </c>
      <c r="DD65" s="52">
        <v>96096882</v>
      </c>
      <c r="DE65" s="52">
        <v>91482827</v>
      </c>
      <c r="DF65" s="52">
        <v>98682973</v>
      </c>
      <c r="DG65" s="52">
        <v>10100268</v>
      </c>
      <c r="DH65" s="52">
        <v>10187410</v>
      </c>
      <c r="DI65" s="52">
        <v>10979714</v>
      </c>
      <c r="DJ65" s="52">
        <v>11063597</v>
      </c>
      <c r="DK65" s="52">
        <v>39691569</v>
      </c>
      <c r="DL65" s="52">
        <v>39400804</v>
      </c>
      <c r="DM65" s="52">
        <v>39260412</v>
      </c>
      <c r="DN65" s="52">
        <v>40701643</v>
      </c>
      <c r="DO65" s="52">
        <v>31807527</v>
      </c>
      <c r="DP65" s="52">
        <v>31859515</v>
      </c>
      <c r="DQ65" s="52">
        <v>4206780</v>
      </c>
      <c r="DR65" s="52">
        <v>4105689</v>
      </c>
      <c r="DS65" s="52">
        <v>4022737</v>
      </c>
      <c r="DT65" s="52">
        <v>3799417</v>
      </c>
      <c r="DU65" s="52">
        <v>3081748</v>
      </c>
      <c r="DV65" s="52">
        <v>3227347</v>
      </c>
      <c r="DW65" s="52">
        <v>37857717</v>
      </c>
      <c r="DX65" s="52">
        <v>37328932</v>
      </c>
      <c r="DY65" s="52">
        <v>40786211</v>
      </c>
      <c r="DZ65" s="52">
        <v>40577100</v>
      </c>
      <c r="EA65" s="52">
        <v>35745584</v>
      </c>
      <c r="EB65" s="52">
        <v>35616080</v>
      </c>
      <c r="EC65" s="52">
        <v>4257272</v>
      </c>
      <c r="ED65" s="52">
        <v>4302362</v>
      </c>
      <c r="EE65" s="52">
        <v>4088703</v>
      </c>
      <c r="EF65" s="52">
        <v>4209364</v>
      </c>
      <c r="EG65" s="52">
        <v>3522126</v>
      </c>
      <c r="EH65" s="52">
        <v>3591813</v>
      </c>
      <c r="EI65" s="52">
        <v>82114</v>
      </c>
      <c r="EJ65" s="36"/>
      <c r="EK65" s="52">
        <v>41677</v>
      </c>
      <c r="EL65" s="36"/>
      <c r="EM65" s="52">
        <v>333100</v>
      </c>
      <c r="EN65" s="52">
        <v>2386687</v>
      </c>
      <c r="EO65" s="66">
        <v>594586</v>
      </c>
      <c r="EP65" s="36"/>
      <c r="EQ65" s="66">
        <v>714277</v>
      </c>
      <c r="ER65" s="36"/>
      <c r="ES65" s="66">
        <v>966095</v>
      </c>
      <c r="ET65" s="66">
        <v>838800</v>
      </c>
      <c r="EU65" s="52">
        <v>2012697</v>
      </c>
      <c r="EV65" s="52">
        <v>3014119</v>
      </c>
      <c r="EW65" s="52">
        <v>4186442</v>
      </c>
      <c r="EX65" s="52">
        <v>5747159</v>
      </c>
      <c r="EY65" s="52">
        <v>6096033</v>
      </c>
      <c r="EZ65" s="52">
        <v>9701190</v>
      </c>
      <c r="FA65" s="52">
        <v>8387415</v>
      </c>
      <c r="FB65" s="52">
        <v>12143702</v>
      </c>
      <c r="FC65" s="52">
        <v>8976286</v>
      </c>
      <c r="FD65" s="52">
        <v>14604144</v>
      </c>
      <c r="FE65" s="66">
        <v>35794677</v>
      </c>
      <c r="FF65" s="52">
        <v>40958696</v>
      </c>
      <c r="FG65" s="52">
        <v>42475305</v>
      </c>
      <c r="FH65" s="52">
        <v>45414664</v>
      </c>
      <c r="FI65" s="52">
        <v>24753075</v>
      </c>
      <c r="FJ65" s="52">
        <v>26147039</v>
      </c>
      <c r="FK65" s="52">
        <v>31577627</v>
      </c>
      <c r="FL65" s="52">
        <v>32478184</v>
      </c>
      <c r="FM65" s="66">
        <v>50106238</v>
      </c>
      <c r="FN65" s="66">
        <v>53048708</v>
      </c>
      <c r="FO65" s="66">
        <v>34279551</v>
      </c>
      <c r="FP65" s="52">
        <v>26851298</v>
      </c>
      <c r="FQ65" s="82">
        <v>621595</v>
      </c>
      <c r="FR65" s="82">
        <v>624981</v>
      </c>
      <c r="FS65" s="82">
        <v>310133</v>
      </c>
      <c r="FT65" s="82">
        <v>362580</v>
      </c>
      <c r="FU65" s="82">
        <v>495610</v>
      </c>
      <c r="FV65" s="82"/>
      <c r="FW65" s="66">
        <v>3754942</v>
      </c>
      <c r="FX65" s="66">
        <v>4053268</v>
      </c>
      <c r="FY65" s="66">
        <v>3066306</v>
      </c>
      <c r="FZ65" s="35">
        <v>3382772</v>
      </c>
      <c r="GA65" s="52">
        <v>297940</v>
      </c>
      <c r="GB65" s="52">
        <v>132313</v>
      </c>
      <c r="GC65" s="82"/>
      <c r="GD65" s="52">
        <v>69377168</v>
      </c>
      <c r="GE65" s="82"/>
      <c r="GF65" s="52">
        <v>245709150</v>
      </c>
      <c r="GG65" s="82"/>
      <c r="GH65" s="82"/>
      <c r="GI65" s="82"/>
      <c r="GK65" s="82"/>
      <c r="GL65" s="52">
        <v>26658077</v>
      </c>
      <c r="GM65" s="82"/>
      <c r="GN65" s="67">
        <v>53008212</v>
      </c>
      <c r="GO65" s="52">
        <v>214705</v>
      </c>
      <c r="GP65" s="66">
        <v>244021</v>
      </c>
      <c r="GQ65" s="52"/>
      <c r="GT65" s="35">
        <v>279401</v>
      </c>
      <c r="GU65" s="52">
        <v>303661</v>
      </c>
      <c r="HC65" s="66">
        <v>332884</v>
      </c>
      <c r="HE65" s="66">
        <v>352904</v>
      </c>
      <c r="HF65" s="52">
        <v>420862</v>
      </c>
    </row>
    <row r="66" spans="1:214" s="66" customFormat="1" x14ac:dyDescent="0.25">
      <c r="A66" s="66">
        <v>19</v>
      </c>
      <c r="B66" s="66">
        <v>12.1</v>
      </c>
      <c r="C66" s="66" t="s">
        <v>402</v>
      </c>
      <c r="D66" s="78" t="s">
        <v>329</v>
      </c>
      <c r="F66" s="79"/>
      <c r="G66" s="80"/>
      <c r="H66" s="81">
        <f>INTERCEPT(M66:V66,M24:V24)</f>
        <v>317802.40000000002</v>
      </c>
      <c r="I66" s="81">
        <f>SLOPE(M66:V66,M24:V24)</f>
        <v>63402.9</v>
      </c>
      <c r="N66" s="66">
        <v>457864</v>
      </c>
      <c r="P66" s="52">
        <v>546996</v>
      </c>
      <c r="R66" s="75">
        <v>666018</v>
      </c>
      <c r="T66" s="66">
        <v>909660</v>
      </c>
      <c r="V66" s="52">
        <v>910561</v>
      </c>
      <c r="W66" s="66">
        <v>1129353</v>
      </c>
      <c r="X66" s="66">
        <v>1320935</v>
      </c>
      <c r="Z66" s="52">
        <v>3106778</v>
      </c>
      <c r="AB66" s="52">
        <v>4671034</v>
      </c>
      <c r="AD66" s="52">
        <v>5689965</v>
      </c>
      <c r="AF66" s="52">
        <v>4999728</v>
      </c>
      <c r="AG66" s="66">
        <v>2170872</v>
      </c>
      <c r="AI66" s="66">
        <v>2279059</v>
      </c>
      <c r="AL66" s="66">
        <v>1856585</v>
      </c>
      <c r="AM66" s="66">
        <v>3357042</v>
      </c>
      <c r="AN66" s="66">
        <v>4321693</v>
      </c>
      <c r="BE66" s="82"/>
      <c r="BF66" s="47"/>
      <c r="BG66" s="82"/>
      <c r="BH66" s="52">
        <v>197844</v>
      </c>
      <c r="BI66" s="82"/>
      <c r="BJ66" s="82"/>
      <c r="BK66" s="82"/>
      <c r="BL66" s="82"/>
      <c r="BM66" s="82"/>
      <c r="BN66" s="82"/>
      <c r="BO66" s="82"/>
      <c r="BP66" s="52">
        <v>2354075</v>
      </c>
      <c r="BR66" s="66">
        <v>19720079</v>
      </c>
      <c r="CI66" s="37"/>
      <c r="CR66" s="47"/>
      <c r="EJ66" s="36"/>
      <c r="EK66" s="52">
        <v>47816</v>
      </c>
      <c r="EL66" s="36"/>
      <c r="EM66" s="52">
        <v>154342</v>
      </c>
      <c r="EN66" s="66">
        <v>439724</v>
      </c>
      <c r="EO66" s="66">
        <v>239137</v>
      </c>
      <c r="EP66" s="36"/>
      <c r="EQ66" s="66">
        <v>322901</v>
      </c>
      <c r="ER66" s="36"/>
      <c r="ES66" s="66">
        <v>366904</v>
      </c>
      <c r="ET66" s="66">
        <v>508610</v>
      </c>
      <c r="EU66" s="52">
        <v>899176</v>
      </c>
      <c r="EV66" s="52">
        <v>1345013</v>
      </c>
      <c r="EW66" s="52">
        <v>1930047</v>
      </c>
      <c r="EX66" s="52">
        <v>2505816</v>
      </c>
      <c r="EY66" s="52">
        <v>2877252</v>
      </c>
      <c r="EZ66" s="52">
        <v>4381878</v>
      </c>
      <c r="FA66" s="52">
        <v>4002121</v>
      </c>
      <c r="FB66" s="52">
        <v>5638300</v>
      </c>
      <c r="FC66" s="52">
        <v>4193684</v>
      </c>
      <c r="FD66" s="52">
        <v>7074148</v>
      </c>
      <c r="FE66" s="66">
        <v>2170872</v>
      </c>
      <c r="FG66" s="66">
        <v>2279059</v>
      </c>
      <c r="FJ66" s="66">
        <v>1856585</v>
      </c>
      <c r="FK66" s="66">
        <v>3357042</v>
      </c>
      <c r="FL66" s="66">
        <v>4321693</v>
      </c>
      <c r="GC66" s="82"/>
      <c r="GD66" s="47"/>
      <c r="GE66" s="82"/>
      <c r="GF66" s="52">
        <v>197844</v>
      </c>
      <c r="GG66" s="82"/>
      <c r="GH66" s="82"/>
      <c r="GI66" s="82"/>
      <c r="GJ66" s="82"/>
      <c r="GK66" s="82"/>
      <c r="GL66" s="82"/>
      <c r="GM66" s="82"/>
      <c r="GN66" s="52">
        <v>2354075</v>
      </c>
    </row>
    <row r="67" spans="1:214" ht="14.4" x14ac:dyDescent="0.3">
      <c r="A67" s="31">
        <v>20</v>
      </c>
      <c r="B67" s="52">
        <v>12.46</v>
      </c>
      <c r="C67" s="52" t="s">
        <v>403</v>
      </c>
      <c r="D67" s="49" t="s">
        <v>330</v>
      </c>
      <c r="E67" s="49"/>
      <c r="F67" s="32">
        <f t="shared" ref="F67:F73" si="30">INTERCEPT(W67:AF67,M26:V26)</f>
        <v>358599.60000000009</v>
      </c>
      <c r="G67" s="61">
        <f t="shared" ref="G67:G73" si="31">SLOPE(W67:AF67,M26:V26)</f>
        <v>278414.41919191921</v>
      </c>
      <c r="H67" s="62"/>
      <c r="I67" s="62"/>
      <c r="N67" s="66">
        <v>382453</v>
      </c>
      <c r="P67" s="52">
        <v>570238</v>
      </c>
      <c r="R67" s="75">
        <v>799015</v>
      </c>
      <c r="S67" s="52"/>
      <c r="T67" s="66">
        <v>883408</v>
      </c>
      <c r="V67" s="35">
        <v>1080232</v>
      </c>
      <c r="W67" s="37">
        <v>1283942</v>
      </c>
      <c r="X67" s="66">
        <v>970348</v>
      </c>
      <c r="Y67" s="52">
        <v>2130941</v>
      </c>
      <c r="Z67" s="52">
        <v>2979482</v>
      </c>
      <c r="AA67" s="37">
        <v>3075010</v>
      </c>
      <c r="AB67" s="52">
        <v>4904721</v>
      </c>
      <c r="AC67" s="64">
        <v>5122001</v>
      </c>
      <c r="AD67" s="52">
        <v>5842944</v>
      </c>
      <c r="AE67" s="52">
        <v>4845560</v>
      </c>
      <c r="AF67" s="35">
        <v>5506680</v>
      </c>
      <c r="AG67" s="52">
        <v>35794677</v>
      </c>
      <c r="AH67" s="52">
        <v>38499960</v>
      </c>
      <c r="AI67" s="52">
        <v>40445649</v>
      </c>
      <c r="AJ67" s="52">
        <v>43451158</v>
      </c>
      <c r="AK67" s="35">
        <v>1572095</v>
      </c>
      <c r="AL67" s="52">
        <v>24603519</v>
      </c>
      <c r="AM67" s="52">
        <v>40416545</v>
      </c>
      <c r="AN67" s="52">
        <v>44068344</v>
      </c>
      <c r="AO67" s="52">
        <v>4126198</v>
      </c>
      <c r="AP67" s="52">
        <v>4190996</v>
      </c>
      <c r="AQ67" s="52">
        <v>2895172</v>
      </c>
      <c r="AR67" s="52">
        <v>36242185</v>
      </c>
      <c r="AY67" s="52">
        <v>3754942</v>
      </c>
      <c r="AZ67" s="52">
        <v>4402167</v>
      </c>
      <c r="BA67" s="52">
        <v>3332844</v>
      </c>
      <c r="BB67" s="52">
        <v>3298997</v>
      </c>
      <c r="BC67" s="52">
        <v>3474421</v>
      </c>
      <c r="BD67" s="52">
        <v>3504854</v>
      </c>
      <c r="BE67" s="47"/>
      <c r="BF67" s="52">
        <v>136348801</v>
      </c>
      <c r="BG67" s="47"/>
      <c r="BH67" s="52">
        <v>166546919</v>
      </c>
      <c r="BI67" s="59"/>
      <c r="BJ67" s="59"/>
      <c r="BK67" s="63">
        <v>4239084</v>
      </c>
      <c r="BL67" s="52">
        <v>102311897</v>
      </c>
      <c r="BM67" s="47"/>
      <c r="BN67" s="52">
        <v>91624333</v>
      </c>
      <c r="BO67" s="47"/>
      <c r="BP67" s="52">
        <v>21295067</v>
      </c>
      <c r="BQ67" s="52">
        <v>16903069</v>
      </c>
      <c r="BR67" s="52">
        <v>20985406</v>
      </c>
      <c r="BS67" s="52">
        <v>21744702</v>
      </c>
      <c r="BT67" s="52">
        <v>22629001</v>
      </c>
      <c r="BU67" s="52">
        <v>23342075</v>
      </c>
      <c r="BV67" s="52">
        <v>22196717</v>
      </c>
      <c r="BW67" s="52">
        <v>30198902</v>
      </c>
      <c r="BX67" s="52">
        <v>33490402</v>
      </c>
      <c r="BY67" s="52">
        <v>25560136</v>
      </c>
      <c r="BZ67" s="52">
        <v>23517421</v>
      </c>
      <c r="CA67" s="52">
        <v>46342636</v>
      </c>
      <c r="CB67" s="52">
        <v>45876257</v>
      </c>
      <c r="CC67" s="52">
        <v>3982548</v>
      </c>
      <c r="CD67" s="52">
        <v>3857745</v>
      </c>
      <c r="CE67" s="52">
        <v>3674123</v>
      </c>
      <c r="CF67" s="52">
        <v>3683465</v>
      </c>
      <c r="CG67" s="52">
        <v>4042485</v>
      </c>
      <c r="CH67" s="52">
        <v>3715247</v>
      </c>
      <c r="CI67" s="37">
        <v>63914716</v>
      </c>
      <c r="CJ67" s="52">
        <v>66512401</v>
      </c>
      <c r="CK67" s="52">
        <v>60375633</v>
      </c>
      <c r="CL67" s="52">
        <v>62471385</v>
      </c>
      <c r="CM67" s="52">
        <v>7218659</v>
      </c>
      <c r="CN67" s="52">
        <v>6568829</v>
      </c>
      <c r="CO67" s="52">
        <v>6184949</v>
      </c>
      <c r="CP67" s="52">
        <v>6437174</v>
      </c>
      <c r="CR67" s="52">
        <v>46962494</v>
      </c>
      <c r="CS67" s="52">
        <v>33369026</v>
      </c>
      <c r="CT67" s="52">
        <v>34780317</v>
      </c>
      <c r="CU67" s="52">
        <v>43740982</v>
      </c>
      <c r="CV67" s="52">
        <v>45020834</v>
      </c>
      <c r="CW67" s="52">
        <v>4302821</v>
      </c>
      <c r="CY67" s="52">
        <v>4013816</v>
      </c>
      <c r="CZ67" s="52">
        <v>4083774</v>
      </c>
      <c r="DA67" s="52">
        <v>4684121</v>
      </c>
      <c r="DB67" s="52">
        <v>4291438</v>
      </c>
      <c r="DC67" s="52">
        <v>81622775</v>
      </c>
      <c r="DD67" s="52">
        <v>87394246</v>
      </c>
      <c r="DE67" s="52">
        <v>84000162</v>
      </c>
      <c r="DF67" s="52">
        <v>90081316</v>
      </c>
      <c r="DG67" s="52">
        <v>8475757</v>
      </c>
      <c r="DH67" s="52">
        <v>9283230</v>
      </c>
      <c r="DI67" s="52">
        <v>9431160</v>
      </c>
      <c r="DJ67" s="52">
        <v>10119518</v>
      </c>
      <c r="DK67" s="52">
        <v>22768724</v>
      </c>
      <c r="DL67" s="52">
        <v>23455591</v>
      </c>
      <c r="DM67" s="52">
        <v>20289951</v>
      </c>
      <c r="DN67" s="52">
        <v>20791004</v>
      </c>
      <c r="DO67" s="52">
        <v>19038218</v>
      </c>
      <c r="DP67" s="52">
        <v>19144920</v>
      </c>
      <c r="DQ67" s="52">
        <v>2147374</v>
      </c>
      <c r="DR67" s="52">
        <v>2053560</v>
      </c>
      <c r="DS67" s="66">
        <v>1527075</v>
      </c>
      <c r="DT67" s="52">
        <v>1825495</v>
      </c>
      <c r="DV67" s="52">
        <v>1639112</v>
      </c>
      <c r="DW67" s="52">
        <v>20964543</v>
      </c>
      <c r="DX67" s="52">
        <v>20334963</v>
      </c>
      <c r="DY67" s="52">
        <v>20558066</v>
      </c>
      <c r="DZ67" s="52">
        <v>20473476</v>
      </c>
      <c r="EA67" s="52">
        <v>18361253</v>
      </c>
      <c r="EB67" s="52">
        <v>16856615</v>
      </c>
      <c r="EC67" s="52">
        <v>1934580</v>
      </c>
      <c r="ED67" s="52">
        <v>1856371</v>
      </c>
      <c r="EE67" s="52">
        <v>1640159</v>
      </c>
      <c r="EF67" s="66">
        <v>1657931</v>
      </c>
      <c r="EG67" s="52">
        <v>1572219</v>
      </c>
      <c r="EH67" s="52">
        <v>1686773</v>
      </c>
      <c r="EI67" s="52"/>
      <c r="EJ67" s="36"/>
      <c r="EK67" s="52">
        <v>38125</v>
      </c>
      <c r="EL67" s="36"/>
      <c r="EM67" s="52">
        <v>170581</v>
      </c>
      <c r="EN67" s="52">
        <v>1488223</v>
      </c>
      <c r="EO67" s="66">
        <v>266150</v>
      </c>
      <c r="EP67" s="36"/>
      <c r="EQ67" s="66">
        <v>385337</v>
      </c>
      <c r="ER67" s="36"/>
      <c r="ES67" s="66">
        <v>412652</v>
      </c>
      <c r="ET67" s="66">
        <v>570778</v>
      </c>
      <c r="EU67" s="52">
        <v>962747</v>
      </c>
      <c r="EV67" s="52">
        <v>1430775</v>
      </c>
      <c r="EW67" s="52">
        <v>2076113</v>
      </c>
      <c r="EX67" s="52">
        <v>2630083</v>
      </c>
      <c r="EY67" s="52">
        <v>2962785</v>
      </c>
      <c r="EZ67" s="52">
        <v>4511864</v>
      </c>
      <c r="FA67" s="52">
        <v>4181329</v>
      </c>
      <c r="FB67" s="52">
        <v>5794186</v>
      </c>
      <c r="FC67" s="52">
        <v>4323397</v>
      </c>
      <c r="FD67" s="52">
        <v>7236603</v>
      </c>
      <c r="FE67" s="52">
        <v>35794677</v>
      </c>
      <c r="FF67" s="52">
        <v>38499960</v>
      </c>
      <c r="FG67" s="52">
        <v>40445649</v>
      </c>
      <c r="FH67" s="52">
        <v>43451158</v>
      </c>
      <c r="FI67" s="35">
        <v>1572095</v>
      </c>
      <c r="FJ67" s="52">
        <v>24603519</v>
      </c>
      <c r="FK67" s="52">
        <v>40416545</v>
      </c>
      <c r="FL67" s="52">
        <v>44068344</v>
      </c>
      <c r="FM67" s="52">
        <v>4126198</v>
      </c>
      <c r="FN67" s="52">
        <v>4190996</v>
      </c>
      <c r="FO67" s="52">
        <v>2895172</v>
      </c>
      <c r="FP67" s="52">
        <v>36242185</v>
      </c>
      <c r="FW67" s="52">
        <v>3754942</v>
      </c>
      <c r="FX67" s="52">
        <v>4402167</v>
      </c>
      <c r="FY67" s="52">
        <v>3332844</v>
      </c>
      <c r="FZ67" s="52">
        <v>3298997</v>
      </c>
      <c r="GA67" s="52">
        <v>3474421</v>
      </c>
      <c r="GB67" s="52">
        <v>3504854</v>
      </c>
      <c r="GC67" s="47"/>
      <c r="GD67" s="52">
        <v>136348801</v>
      </c>
      <c r="GE67" s="47"/>
      <c r="GF67" s="52">
        <v>166546919</v>
      </c>
      <c r="GG67" s="59"/>
      <c r="GH67" s="59"/>
      <c r="GI67" s="63">
        <v>4239084</v>
      </c>
      <c r="GJ67" s="52">
        <v>102311897</v>
      </c>
      <c r="GK67" s="47"/>
      <c r="GL67" s="52">
        <v>91624333</v>
      </c>
      <c r="GM67" s="47"/>
      <c r="GN67" s="52">
        <v>21295067</v>
      </c>
      <c r="GO67" s="52">
        <v>16903069</v>
      </c>
      <c r="GP67" s="52">
        <v>20985406</v>
      </c>
      <c r="GQ67" s="52">
        <v>21744702</v>
      </c>
      <c r="GR67" s="52">
        <v>22629001</v>
      </c>
      <c r="GS67" s="52">
        <v>23342075</v>
      </c>
      <c r="GT67" s="52">
        <v>22196717</v>
      </c>
      <c r="GU67" s="52">
        <v>30198902</v>
      </c>
      <c r="GV67" s="52">
        <v>33490402</v>
      </c>
      <c r="GW67" s="52">
        <v>25560136</v>
      </c>
      <c r="GX67" s="52">
        <v>23517421</v>
      </c>
      <c r="GY67" s="52">
        <v>46342636</v>
      </c>
      <c r="GZ67" s="52">
        <v>45876257</v>
      </c>
      <c r="HA67" s="52">
        <v>3982548</v>
      </c>
      <c r="HB67" s="52">
        <v>3857745</v>
      </c>
      <c r="HC67" s="52">
        <v>3674123</v>
      </c>
      <c r="HD67" s="52">
        <v>3683465</v>
      </c>
      <c r="HE67" s="52">
        <v>4042485</v>
      </c>
      <c r="HF67" s="52">
        <v>3715247</v>
      </c>
    </row>
    <row r="68" spans="1:214" ht="14.4" x14ac:dyDescent="0.3">
      <c r="A68" s="31">
        <v>21</v>
      </c>
      <c r="B68" s="52">
        <v>14.41</v>
      </c>
      <c r="C68" s="52" t="s">
        <v>404</v>
      </c>
      <c r="D68" s="31" t="s">
        <v>331</v>
      </c>
      <c r="F68" s="32">
        <f t="shared" si="30"/>
        <v>1523465.4000000004</v>
      </c>
      <c r="G68" s="61">
        <f t="shared" si="31"/>
        <v>1125526.6834170853</v>
      </c>
      <c r="H68" s="62">
        <f>INTERCEPT(M68:V68,M26:V26)</f>
        <v>415746.10769230744</v>
      </c>
      <c r="I68" s="62">
        <f>SLOPE(M68:V68,M26:V26)</f>
        <v>81343.558663558681</v>
      </c>
      <c r="N68" s="52">
        <v>678225</v>
      </c>
      <c r="P68" s="35">
        <v>1167906</v>
      </c>
      <c r="R68" s="35">
        <v>1510621</v>
      </c>
      <c r="S68" s="52">
        <v>843894</v>
      </c>
      <c r="T68" s="52">
        <v>2222345</v>
      </c>
      <c r="V68" s="35">
        <v>2191775</v>
      </c>
      <c r="W68" s="37">
        <v>2960960</v>
      </c>
      <c r="X68" s="66">
        <v>2562249</v>
      </c>
      <c r="Y68" s="37">
        <v>5225501</v>
      </c>
      <c r="Z68" s="66">
        <v>6010456</v>
      </c>
      <c r="AA68" s="52">
        <v>9069678</v>
      </c>
      <c r="AB68" s="52">
        <v>11013471</v>
      </c>
      <c r="AC68" s="64">
        <v>11712026</v>
      </c>
      <c r="AD68" s="52">
        <v>12382201</v>
      </c>
      <c r="AE68" s="52">
        <v>11085093</v>
      </c>
      <c r="AF68" s="35">
        <v>10406962</v>
      </c>
      <c r="AG68" s="35">
        <v>253034</v>
      </c>
      <c r="AH68" s="35">
        <v>371100</v>
      </c>
      <c r="AI68" s="35">
        <v>260459</v>
      </c>
      <c r="AJ68" s="35">
        <v>286303</v>
      </c>
      <c r="AK68" s="35">
        <v>259240</v>
      </c>
      <c r="AL68" s="35">
        <v>195245</v>
      </c>
      <c r="AM68" s="52">
        <v>898009</v>
      </c>
      <c r="AN68" s="52">
        <v>964309</v>
      </c>
      <c r="AO68" s="52">
        <v>1100080</v>
      </c>
      <c r="AP68" s="52">
        <v>1252251</v>
      </c>
      <c r="AQ68" s="35">
        <v>701117</v>
      </c>
      <c r="AR68" s="52">
        <v>822270</v>
      </c>
      <c r="AY68" s="35">
        <v>126788</v>
      </c>
      <c r="AZ68" s="35">
        <v>220124</v>
      </c>
      <c r="BA68" s="35">
        <v>156604</v>
      </c>
      <c r="BB68" s="35">
        <v>120021</v>
      </c>
      <c r="BC68" s="35">
        <v>103431</v>
      </c>
      <c r="BD68" s="35">
        <v>161146</v>
      </c>
      <c r="BE68" s="47"/>
      <c r="BF68" s="67">
        <v>5460606</v>
      </c>
      <c r="BG68" s="63">
        <v>7025016</v>
      </c>
      <c r="BH68" s="52">
        <v>6837756</v>
      </c>
      <c r="BI68" s="59"/>
      <c r="BJ68" s="59"/>
      <c r="BK68" s="47"/>
      <c r="BL68" s="47"/>
      <c r="BM68" s="47"/>
      <c r="BN68" s="52">
        <v>3749019</v>
      </c>
      <c r="BO68" s="47"/>
      <c r="BP68" s="67">
        <v>2144430</v>
      </c>
      <c r="BW68" s="52"/>
      <c r="CR68" s="47"/>
      <c r="CV68" s="66">
        <v>1276138</v>
      </c>
      <c r="DC68" s="66">
        <v>1065584</v>
      </c>
      <c r="DD68" s="66">
        <v>1303372</v>
      </c>
      <c r="DE68" s="66">
        <v>1025434</v>
      </c>
      <c r="DF68" s="66">
        <v>1357589</v>
      </c>
      <c r="DK68" s="66">
        <v>793802</v>
      </c>
      <c r="DL68" s="66">
        <v>852497</v>
      </c>
      <c r="DM68" s="66">
        <v>833863</v>
      </c>
      <c r="DN68" s="52">
        <v>730151</v>
      </c>
      <c r="DZ68" s="52">
        <v>885547</v>
      </c>
      <c r="EI68" s="66">
        <v>88327</v>
      </c>
      <c r="EJ68" s="36"/>
      <c r="EK68" s="52">
        <v>98435</v>
      </c>
      <c r="EL68" s="36"/>
      <c r="EM68" s="52">
        <v>326132</v>
      </c>
      <c r="EN68" s="66">
        <v>1029980</v>
      </c>
      <c r="EO68" s="66">
        <v>570590</v>
      </c>
      <c r="EP68" s="36"/>
      <c r="EQ68" s="66">
        <v>562549</v>
      </c>
      <c r="ER68" s="36"/>
      <c r="ES68" s="66">
        <v>835996</v>
      </c>
      <c r="ET68" s="52">
        <v>1204302</v>
      </c>
      <c r="EU68" s="66">
        <v>1279557</v>
      </c>
      <c r="EV68" s="66">
        <v>2689758</v>
      </c>
      <c r="EW68" s="66">
        <v>4165104</v>
      </c>
      <c r="EX68" s="52">
        <v>4876037</v>
      </c>
      <c r="EY68" s="66">
        <v>6244949</v>
      </c>
      <c r="EZ68" s="66">
        <v>9248259</v>
      </c>
      <c r="FA68" s="52">
        <v>9094748</v>
      </c>
      <c r="FB68" s="66">
        <v>10300099</v>
      </c>
      <c r="FC68" s="52">
        <v>9455265</v>
      </c>
      <c r="FD68" s="52">
        <v>15427076</v>
      </c>
      <c r="FE68" s="35">
        <v>253034</v>
      </c>
      <c r="FF68" s="35">
        <v>371100</v>
      </c>
      <c r="FG68" s="35">
        <v>260459</v>
      </c>
      <c r="FH68" s="35">
        <v>286303</v>
      </c>
      <c r="FI68" s="35">
        <v>259240</v>
      </c>
      <c r="FJ68" s="35">
        <v>195245</v>
      </c>
      <c r="FK68" s="52">
        <v>898009</v>
      </c>
      <c r="FL68" s="52">
        <v>964309</v>
      </c>
      <c r="FM68" s="52">
        <v>1100080</v>
      </c>
      <c r="FN68" s="52">
        <v>1252251</v>
      </c>
      <c r="FO68" s="35">
        <v>701117</v>
      </c>
      <c r="FP68" s="52">
        <v>822270</v>
      </c>
      <c r="FW68" s="35">
        <v>126788</v>
      </c>
      <c r="FX68" s="35">
        <v>220124</v>
      </c>
      <c r="FY68" s="35">
        <v>156604</v>
      </c>
      <c r="FZ68" s="35">
        <v>120021</v>
      </c>
      <c r="GA68" s="35">
        <v>103431</v>
      </c>
      <c r="GB68" s="35">
        <v>161146</v>
      </c>
      <c r="GC68" s="47"/>
      <c r="GD68" s="67">
        <v>5460606</v>
      </c>
      <c r="GE68" s="63">
        <v>7025016</v>
      </c>
      <c r="GF68" s="52">
        <v>6837756</v>
      </c>
      <c r="GG68" s="59"/>
      <c r="GH68" s="59"/>
      <c r="GI68" s="47"/>
      <c r="GJ68" s="47"/>
      <c r="GK68" s="47"/>
      <c r="GL68" s="52">
        <v>3749019</v>
      </c>
      <c r="GM68" s="47"/>
      <c r="GN68" s="67">
        <v>2144430</v>
      </c>
      <c r="GU68" s="52"/>
    </row>
    <row r="69" spans="1:214" ht="14.4" x14ac:dyDescent="0.3">
      <c r="A69" s="31">
        <v>22</v>
      </c>
      <c r="B69" s="67">
        <v>12.89</v>
      </c>
      <c r="C69" s="67" t="s">
        <v>405</v>
      </c>
      <c r="D69" s="67" t="s">
        <v>332</v>
      </c>
      <c r="E69" s="67"/>
      <c r="F69" s="32">
        <f t="shared" si="30"/>
        <v>940159.57857142854</v>
      </c>
      <c r="G69" s="61">
        <f t="shared" si="31"/>
        <v>491521.6044508256</v>
      </c>
      <c r="H69" s="62"/>
      <c r="I69" s="62"/>
      <c r="N69" s="66">
        <v>297717</v>
      </c>
      <c r="P69" s="66">
        <v>513414</v>
      </c>
      <c r="R69" s="52">
        <v>688058</v>
      </c>
      <c r="T69" s="52">
        <v>897978</v>
      </c>
      <c r="V69" s="66">
        <v>990375</v>
      </c>
      <c r="X69" s="66">
        <v>1182078</v>
      </c>
      <c r="Y69" s="52">
        <v>2775315</v>
      </c>
      <c r="Z69" s="52">
        <v>3056041</v>
      </c>
      <c r="AA69" s="52">
        <v>3877484</v>
      </c>
      <c r="AB69" s="52">
        <v>4670959</v>
      </c>
      <c r="AC69" s="64">
        <v>5219707</v>
      </c>
      <c r="AD69" s="52">
        <v>5716188</v>
      </c>
      <c r="AE69" s="52">
        <v>4897675</v>
      </c>
      <c r="AF69" s="35">
        <v>5431701</v>
      </c>
      <c r="BE69" s="47"/>
      <c r="BF69" s="47"/>
      <c r="BG69" s="47"/>
      <c r="BH69" s="47"/>
      <c r="BI69" s="59"/>
      <c r="BJ69" s="59"/>
      <c r="BK69" s="47"/>
      <c r="BL69" s="47"/>
      <c r="BM69" s="47"/>
      <c r="BN69" s="47"/>
      <c r="BO69" s="47"/>
      <c r="BP69" s="52">
        <v>9272032</v>
      </c>
      <c r="BX69" s="52">
        <v>1311868</v>
      </c>
      <c r="BZ69" s="52"/>
      <c r="CR69" s="47"/>
      <c r="EI69" s="66">
        <v>211973</v>
      </c>
      <c r="EJ69" s="36"/>
      <c r="EK69" s="52">
        <v>57063</v>
      </c>
      <c r="EL69" s="36"/>
      <c r="EM69" s="52">
        <v>138008</v>
      </c>
      <c r="EN69" s="66">
        <v>405433</v>
      </c>
      <c r="EO69" s="66">
        <v>226956</v>
      </c>
      <c r="EP69" s="36"/>
      <c r="EQ69" s="66">
        <v>328343</v>
      </c>
      <c r="ER69" s="36"/>
      <c r="ES69" s="66">
        <v>381081</v>
      </c>
      <c r="ET69" s="66">
        <v>504898</v>
      </c>
      <c r="EU69" s="66">
        <v>853986</v>
      </c>
      <c r="EV69" s="52">
        <v>1323378</v>
      </c>
      <c r="EW69" s="66">
        <v>1834452</v>
      </c>
      <c r="EX69" s="52">
        <v>2558961</v>
      </c>
      <c r="EY69" s="52">
        <v>2833260</v>
      </c>
      <c r="EZ69" s="52">
        <v>4469629</v>
      </c>
      <c r="FA69" s="52">
        <v>3937362</v>
      </c>
      <c r="FB69" s="52">
        <v>5818081</v>
      </c>
      <c r="FC69" s="52">
        <v>4067402</v>
      </c>
      <c r="FD69" s="52">
        <v>6969254</v>
      </c>
      <c r="FZ69" s="35"/>
      <c r="GC69" s="47"/>
      <c r="GD69" s="47"/>
      <c r="GE69" s="47"/>
      <c r="GF69" s="47"/>
      <c r="GG69" s="59"/>
      <c r="GH69" s="59"/>
      <c r="GI69" s="47"/>
      <c r="GJ69" s="47"/>
      <c r="GK69" s="47"/>
      <c r="GL69" s="47"/>
      <c r="GM69" s="47"/>
      <c r="GN69" s="52">
        <v>9272032</v>
      </c>
      <c r="GV69" s="52">
        <v>1311868</v>
      </c>
      <c r="GX69" s="52"/>
    </row>
    <row r="70" spans="1:214" ht="14.4" x14ac:dyDescent="0.3">
      <c r="A70" s="31">
        <v>23</v>
      </c>
      <c r="B70" s="35">
        <v>14.82</v>
      </c>
      <c r="C70" s="35" t="s">
        <v>406</v>
      </c>
      <c r="D70" s="31" t="s">
        <v>333</v>
      </c>
      <c r="F70" s="32">
        <f t="shared" si="30"/>
        <v>1332131.4999999995</v>
      </c>
      <c r="G70" s="61">
        <f t="shared" si="31"/>
        <v>392786.51041666674</v>
      </c>
      <c r="H70" s="62"/>
      <c r="I70" s="62"/>
      <c r="N70" s="66">
        <v>282996</v>
      </c>
      <c r="P70" s="52">
        <v>522347</v>
      </c>
      <c r="R70" s="52">
        <v>639076</v>
      </c>
      <c r="T70" s="52">
        <v>911978</v>
      </c>
      <c r="V70" s="35">
        <v>965904</v>
      </c>
      <c r="W70" s="37">
        <v>1376810</v>
      </c>
      <c r="X70" s="35">
        <v>1251754</v>
      </c>
      <c r="Y70" s="37">
        <v>3034884</v>
      </c>
      <c r="Z70" s="66">
        <v>2647265</v>
      </c>
      <c r="AA70" s="52">
        <v>4265059</v>
      </c>
      <c r="AB70" s="52">
        <v>5128528</v>
      </c>
      <c r="AC70" s="64">
        <v>5187408</v>
      </c>
      <c r="AD70" s="52">
        <v>5273349</v>
      </c>
      <c r="AE70" s="52">
        <v>3416577</v>
      </c>
      <c r="AF70" s="35">
        <v>4364184</v>
      </c>
      <c r="AG70" s="35">
        <v>460717</v>
      </c>
      <c r="AH70" s="52">
        <v>426760</v>
      </c>
      <c r="AI70" s="35">
        <v>446857</v>
      </c>
      <c r="AJ70" s="35">
        <v>694720</v>
      </c>
      <c r="AK70" s="66">
        <v>213547</v>
      </c>
      <c r="AL70" s="35">
        <v>178052</v>
      </c>
      <c r="AM70" s="52">
        <v>304099</v>
      </c>
      <c r="AO70" s="66">
        <v>370849</v>
      </c>
      <c r="AP70" s="52">
        <v>700485</v>
      </c>
      <c r="AR70" s="66">
        <v>309280</v>
      </c>
      <c r="AZ70" s="66">
        <v>31508</v>
      </c>
      <c r="BE70" s="47"/>
      <c r="BF70" s="67">
        <v>918752</v>
      </c>
      <c r="BG70" s="47"/>
      <c r="BH70" s="35">
        <v>838902</v>
      </c>
      <c r="BI70" s="59"/>
      <c r="BJ70" s="59"/>
      <c r="BK70" s="47"/>
      <c r="BL70" s="67">
        <v>602202</v>
      </c>
      <c r="BM70" s="47"/>
      <c r="BN70" s="67">
        <v>648654</v>
      </c>
      <c r="BO70" s="47"/>
      <c r="CR70" s="47"/>
      <c r="EI70" s="66">
        <v>154823</v>
      </c>
      <c r="EJ70" s="36"/>
      <c r="EL70" s="36"/>
      <c r="EM70" s="52">
        <v>190796</v>
      </c>
      <c r="EN70" s="66">
        <v>362916</v>
      </c>
      <c r="EO70" s="66">
        <v>201053</v>
      </c>
      <c r="EP70" s="36"/>
      <c r="EQ70" s="66">
        <v>300868</v>
      </c>
      <c r="ER70" s="36"/>
      <c r="ES70" s="66">
        <v>302705</v>
      </c>
      <c r="ET70" s="66">
        <v>479791</v>
      </c>
      <c r="EU70" s="66">
        <v>824392</v>
      </c>
      <c r="EV70" s="66">
        <v>832335</v>
      </c>
      <c r="EW70" s="66">
        <v>1607922</v>
      </c>
      <c r="EX70" s="52">
        <v>2115329</v>
      </c>
      <c r="EY70" s="66">
        <v>2162466</v>
      </c>
      <c r="EZ70" s="66">
        <v>4615774</v>
      </c>
      <c r="FA70" s="66">
        <v>4102211</v>
      </c>
      <c r="FB70" s="66">
        <v>3224228</v>
      </c>
      <c r="FC70" s="52">
        <v>3873378</v>
      </c>
      <c r="FD70" s="66">
        <v>5730373</v>
      </c>
      <c r="FE70" s="35">
        <v>460717</v>
      </c>
      <c r="FF70" s="52">
        <v>426760</v>
      </c>
      <c r="FG70" s="35">
        <v>446857</v>
      </c>
      <c r="FH70" s="35">
        <v>694720</v>
      </c>
      <c r="FI70" s="66">
        <v>213547</v>
      </c>
      <c r="FJ70" s="35">
        <v>178052</v>
      </c>
      <c r="FK70" s="52">
        <v>304099</v>
      </c>
      <c r="FM70" s="66">
        <v>370849</v>
      </c>
      <c r="FN70" s="52">
        <v>700485</v>
      </c>
      <c r="FP70" s="66">
        <v>309280</v>
      </c>
      <c r="FX70" s="66">
        <v>31508</v>
      </c>
      <c r="FZ70" s="35"/>
      <c r="GC70" s="47"/>
      <c r="GD70" s="67">
        <v>918752</v>
      </c>
      <c r="GE70" s="47"/>
      <c r="GF70" s="35">
        <v>838902</v>
      </c>
      <c r="GG70" s="59"/>
      <c r="GH70" s="59"/>
      <c r="GI70" s="47"/>
      <c r="GJ70" s="67">
        <v>602202</v>
      </c>
      <c r="GK70" s="47"/>
      <c r="GL70" s="67">
        <v>648654</v>
      </c>
      <c r="GM70" s="47"/>
    </row>
    <row r="71" spans="1:214" ht="14.4" x14ac:dyDescent="0.3">
      <c r="A71" s="31">
        <v>24</v>
      </c>
      <c r="B71" s="35">
        <v>13.39</v>
      </c>
      <c r="C71" s="35" t="s">
        <v>403</v>
      </c>
      <c r="D71" s="31" t="s">
        <v>334</v>
      </c>
      <c r="F71" s="32">
        <f t="shared" si="30"/>
        <v>788030.75</v>
      </c>
      <c r="G71" s="61">
        <f t="shared" si="31"/>
        <v>492709.61004273512</v>
      </c>
      <c r="H71" s="62"/>
      <c r="I71" s="62"/>
      <c r="N71" s="66">
        <v>457864</v>
      </c>
      <c r="P71" s="35">
        <v>612448</v>
      </c>
      <c r="R71" s="35">
        <v>593494</v>
      </c>
      <c r="T71" s="66">
        <v>1012322</v>
      </c>
      <c r="V71" s="52">
        <v>1050477</v>
      </c>
      <c r="X71" s="66">
        <v>1104848</v>
      </c>
      <c r="Z71" s="66">
        <v>2454537</v>
      </c>
      <c r="AA71" s="52"/>
      <c r="AB71" s="52">
        <v>4609828</v>
      </c>
      <c r="AC71" s="64">
        <v>5143958</v>
      </c>
      <c r="AD71" s="52">
        <v>5580531</v>
      </c>
      <c r="AE71" s="52">
        <v>4330926</v>
      </c>
      <c r="AF71" s="35">
        <v>5350397</v>
      </c>
      <c r="AG71" s="52">
        <v>2170872</v>
      </c>
      <c r="AH71" s="52">
        <v>2284593</v>
      </c>
      <c r="AJ71" s="35">
        <v>2999233</v>
      </c>
      <c r="AK71" s="35">
        <v>2113992</v>
      </c>
      <c r="AL71" s="35">
        <v>2064274</v>
      </c>
      <c r="AM71" s="52">
        <v>3357042</v>
      </c>
      <c r="AN71" s="52">
        <v>3194141</v>
      </c>
      <c r="AO71" s="52">
        <v>4765906</v>
      </c>
      <c r="AP71" s="52">
        <v>5158895</v>
      </c>
      <c r="AQ71" s="35">
        <v>3239630</v>
      </c>
      <c r="AR71" s="52">
        <v>2934570</v>
      </c>
      <c r="AY71" s="52">
        <v>5063082</v>
      </c>
      <c r="AZ71" s="52">
        <v>6000458</v>
      </c>
      <c r="BA71" s="52">
        <v>5195622</v>
      </c>
      <c r="BB71" s="52">
        <v>4528347</v>
      </c>
      <c r="BC71" s="35">
        <v>3606594</v>
      </c>
      <c r="BD71" s="52">
        <v>4874078</v>
      </c>
      <c r="BE71" s="47"/>
      <c r="BF71" s="52">
        <v>352499644</v>
      </c>
      <c r="BG71" s="47"/>
      <c r="BH71" s="52">
        <v>427069797</v>
      </c>
      <c r="BI71" s="59"/>
      <c r="BJ71" s="59"/>
      <c r="BK71" s="47"/>
      <c r="BL71" s="52">
        <v>305053614</v>
      </c>
      <c r="BM71" s="47"/>
      <c r="BN71" s="52">
        <v>252652009</v>
      </c>
      <c r="BO71" s="47"/>
      <c r="BP71" s="52">
        <v>37877805</v>
      </c>
      <c r="BQ71" s="52">
        <v>374737</v>
      </c>
      <c r="BR71" s="35">
        <v>517518</v>
      </c>
      <c r="BT71" s="52">
        <v>509418</v>
      </c>
      <c r="BU71" s="52">
        <v>532691</v>
      </c>
      <c r="BV71" s="52">
        <v>516224</v>
      </c>
      <c r="BW71" s="52">
        <v>1013413</v>
      </c>
      <c r="BX71" s="52">
        <v>1129579</v>
      </c>
      <c r="BY71" s="75">
        <v>880596</v>
      </c>
      <c r="BZ71" s="52">
        <v>716321</v>
      </c>
      <c r="CA71" s="52">
        <v>1565987</v>
      </c>
      <c r="CB71" s="52">
        <v>1651986</v>
      </c>
      <c r="CC71" s="52">
        <v>844683</v>
      </c>
      <c r="CH71" s="52">
        <v>748010</v>
      </c>
      <c r="CI71" s="37">
        <v>2236592</v>
      </c>
      <c r="CJ71" s="52">
        <v>2903586</v>
      </c>
      <c r="CK71" s="52">
        <v>2347120</v>
      </c>
      <c r="CL71" s="52">
        <v>2197702</v>
      </c>
      <c r="CM71" s="52">
        <v>210940</v>
      </c>
      <c r="CN71" s="52">
        <v>202370</v>
      </c>
      <c r="CO71" s="52">
        <v>167523</v>
      </c>
      <c r="CP71" s="52">
        <v>170542</v>
      </c>
      <c r="CR71" s="52">
        <v>3804645</v>
      </c>
      <c r="CS71" s="52">
        <v>2675951</v>
      </c>
      <c r="CT71" s="52">
        <v>2841465</v>
      </c>
      <c r="CU71" s="52">
        <v>23201777</v>
      </c>
      <c r="CV71" s="52">
        <v>23837803</v>
      </c>
      <c r="CW71" s="66">
        <v>221935</v>
      </c>
      <c r="CY71" s="66">
        <v>255701</v>
      </c>
      <c r="CZ71" s="66">
        <v>235402</v>
      </c>
      <c r="DA71" s="66">
        <v>1633088</v>
      </c>
      <c r="DB71" s="52">
        <v>1858078</v>
      </c>
      <c r="DC71" s="66">
        <v>1774719</v>
      </c>
      <c r="DD71" s="66">
        <v>2329347</v>
      </c>
      <c r="DE71" s="52">
        <v>2055251</v>
      </c>
      <c r="DF71" s="66">
        <v>2389980</v>
      </c>
      <c r="DG71" s="66">
        <v>141917</v>
      </c>
      <c r="DH71" s="66">
        <v>139977</v>
      </c>
      <c r="DI71" s="52">
        <v>159831</v>
      </c>
      <c r="DJ71" s="66">
        <v>154432</v>
      </c>
      <c r="DK71" s="52">
        <v>67229188</v>
      </c>
      <c r="DL71" s="52">
        <v>68261154</v>
      </c>
      <c r="DM71" s="52">
        <v>50853134</v>
      </c>
      <c r="DN71" s="52">
        <v>52269832</v>
      </c>
      <c r="DO71" s="52">
        <v>52017267</v>
      </c>
      <c r="DP71" s="52">
        <v>52105546</v>
      </c>
      <c r="DQ71" s="52">
        <v>6669918</v>
      </c>
      <c r="DR71" s="52">
        <v>7295248</v>
      </c>
      <c r="DS71" s="52">
        <v>4645497</v>
      </c>
      <c r="DT71" s="52">
        <v>5022354</v>
      </c>
      <c r="DU71" s="52">
        <v>5102052</v>
      </c>
      <c r="DV71" s="52">
        <v>5294002</v>
      </c>
      <c r="DW71" s="52">
        <v>70003132</v>
      </c>
      <c r="DX71" s="52">
        <v>69284430</v>
      </c>
      <c r="DY71" s="52">
        <v>67491555</v>
      </c>
      <c r="DZ71" s="52">
        <v>67037169</v>
      </c>
      <c r="EA71" s="52">
        <v>64649335</v>
      </c>
      <c r="EB71" s="52">
        <v>64153220</v>
      </c>
      <c r="EC71" s="52">
        <v>8402134</v>
      </c>
      <c r="ED71" s="52">
        <v>8212269</v>
      </c>
      <c r="EE71" s="52">
        <v>6886400</v>
      </c>
      <c r="EF71" s="52">
        <v>6866604</v>
      </c>
      <c r="EG71" s="52">
        <v>6780873</v>
      </c>
      <c r="EH71" s="52">
        <v>6871711</v>
      </c>
      <c r="EI71" s="66">
        <v>57463</v>
      </c>
      <c r="EJ71" s="36"/>
      <c r="EK71" s="52">
        <v>67920</v>
      </c>
      <c r="EL71" s="36"/>
      <c r="EM71" s="52">
        <v>172638</v>
      </c>
      <c r="EN71" s="66">
        <v>1204559</v>
      </c>
      <c r="EO71" s="66">
        <v>282137</v>
      </c>
      <c r="EP71" s="36"/>
      <c r="EQ71" s="66">
        <v>375195</v>
      </c>
      <c r="ER71" s="36"/>
      <c r="ES71" s="66">
        <v>417594</v>
      </c>
      <c r="ET71" s="66">
        <v>475337</v>
      </c>
      <c r="EU71" s="66">
        <v>835123</v>
      </c>
      <c r="EV71" s="66">
        <v>1230382</v>
      </c>
      <c r="EW71" s="66">
        <v>1707248</v>
      </c>
      <c r="EX71" s="52">
        <v>2556652</v>
      </c>
      <c r="EY71" s="52">
        <v>2882321</v>
      </c>
      <c r="EZ71" s="52">
        <v>4192212</v>
      </c>
      <c r="FA71" s="52">
        <v>4051634</v>
      </c>
      <c r="FB71" s="52">
        <v>5795385</v>
      </c>
      <c r="FC71" s="52">
        <v>4149578</v>
      </c>
      <c r="FD71" s="52">
        <v>7064426</v>
      </c>
      <c r="FE71" s="52">
        <v>2170872</v>
      </c>
      <c r="FF71" s="52">
        <v>2284593</v>
      </c>
      <c r="FH71" s="35">
        <v>2999233</v>
      </c>
      <c r="FI71" s="35">
        <v>2113992</v>
      </c>
      <c r="FJ71" s="35">
        <v>2064274</v>
      </c>
      <c r="FK71" s="52">
        <v>3357042</v>
      </c>
      <c r="FL71" s="52">
        <v>3194141</v>
      </c>
      <c r="FM71" s="52">
        <v>4765906</v>
      </c>
      <c r="FN71" s="52">
        <v>5158895</v>
      </c>
      <c r="FO71" s="35">
        <v>3239630</v>
      </c>
      <c r="FP71" s="52">
        <v>2934570</v>
      </c>
      <c r="FW71" s="52">
        <v>5063082</v>
      </c>
      <c r="FX71" s="52">
        <v>6000458</v>
      </c>
      <c r="FY71" s="52">
        <v>5195622</v>
      </c>
      <c r="FZ71" s="52">
        <v>4528347</v>
      </c>
      <c r="GA71" s="35">
        <v>3606594</v>
      </c>
      <c r="GB71" s="52">
        <v>4874078</v>
      </c>
      <c r="GC71" s="47"/>
      <c r="GD71" s="52">
        <v>352499644</v>
      </c>
      <c r="GE71" s="47"/>
      <c r="GF71" s="52">
        <v>427069797</v>
      </c>
      <c r="GG71" s="59"/>
      <c r="GH71" s="59"/>
      <c r="GI71" s="47"/>
      <c r="GJ71" s="52">
        <v>305053614</v>
      </c>
      <c r="GK71" s="47"/>
      <c r="GL71" s="52">
        <v>252652009</v>
      </c>
      <c r="GM71" s="47"/>
      <c r="GN71" s="52">
        <v>37877805</v>
      </c>
      <c r="GO71" s="52">
        <v>374737</v>
      </c>
      <c r="GP71" s="35">
        <v>517518</v>
      </c>
      <c r="GR71" s="52">
        <v>509418</v>
      </c>
      <c r="GS71" s="52">
        <v>532691</v>
      </c>
      <c r="GT71" s="52">
        <v>516224</v>
      </c>
      <c r="GU71" s="52">
        <v>1013413</v>
      </c>
      <c r="GV71" s="52">
        <v>1129579</v>
      </c>
      <c r="GW71" s="75">
        <v>880596</v>
      </c>
      <c r="GX71" s="52">
        <v>716321</v>
      </c>
      <c r="GY71" s="52">
        <v>1565987</v>
      </c>
      <c r="GZ71" s="52">
        <v>1651986</v>
      </c>
      <c r="HA71" s="52">
        <v>844683</v>
      </c>
      <c r="HF71" s="52">
        <v>748010</v>
      </c>
    </row>
    <row r="72" spans="1:214" ht="14.4" x14ac:dyDescent="0.3">
      <c r="A72" s="31">
        <v>25</v>
      </c>
      <c r="B72" s="67">
        <v>16.399999999999999</v>
      </c>
      <c r="C72" s="67" t="s">
        <v>407</v>
      </c>
      <c r="D72" s="67" t="s">
        <v>335</v>
      </c>
      <c r="E72" s="67"/>
      <c r="F72" s="32">
        <f t="shared" si="30"/>
        <v>1054305.4594594589</v>
      </c>
      <c r="G72" s="61">
        <f t="shared" si="31"/>
        <v>488567.28688487486</v>
      </c>
      <c r="H72" s="62"/>
      <c r="I72" s="62"/>
      <c r="N72" s="66">
        <v>347047</v>
      </c>
      <c r="P72" s="52">
        <v>464699</v>
      </c>
      <c r="R72" s="52">
        <v>748540</v>
      </c>
      <c r="T72" s="52">
        <v>975604</v>
      </c>
      <c r="V72" s="35">
        <v>1030540</v>
      </c>
      <c r="X72" s="66">
        <v>1066805</v>
      </c>
      <c r="Z72" s="52">
        <v>3157789</v>
      </c>
      <c r="AA72" s="52">
        <v>3823251</v>
      </c>
      <c r="AB72" s="52">
        <v>5295018</v>
      </c>
      <c r="AC72" s="64">
        <v>5061130</v>
      </c>
      <c r="AD72" s="52">
        <v>5835183</v>
      </c>
      <c r="AE72" s="52">
        <v>4846581</v>
      </c>
      <c r="AF72" s="35">
        <v>5599407</v>
      </c>
      <c r="AJ72" s="35">
        <v>181915</v>
      </c>
      <c r="BE72" s="47"/>
      <c r="BF72" s="67">
        <v>318827</v>
      </c>
      <c r="BG72" s="47"/>
      <c r="BH72" s="35">
        <v>138240</v>
      </c>
      <c r="BI72" s="59"/>
      <c r="BJ72" s="59"/>
      <c r="BK72" s="47"/>
      <c r="BL72" s="67">
        <v>91323</v>
      </c>
      <c r="BM72" s="47"/>
      <c r="BN72" s="67">
        <v>192777</v>
      </c>
      <c r="BO72" s="47"/>
      <c r="BP72" s="52">
        <v>1631087</v>
      </c>
      <c r="CR72" s="47"/>
      <c r="EI72" s="66">
        <v>67402</v>
      </c>
      <c r="EJ72" s="36"/>
      <c r="EK72" s="52">
        <v>73513</v>
      </c>
      <c r="EL72" s="36"/>
      <c r="EM72" s="52">
        <v>82132</v>
      </c>
      <c r="EN72" s="66">
        <v>423505</v>
      </c>
      <c r="EO72" s="66">
        <v>169580</v>
      </c>
      <c r="EP72" s="36"/>
      <c r="EQ72" s="66">
        <v>252870</v>
      </c>
      <c r="ER72" s="36"/>
      <c r="ES72" s="66">
        <v>298080</v>
      </c>
      <c r="ET72" s="66">
        <v>537288</v>
      </c>
      <c r="EU72" s="66">
        <v>907381</v>
      </c>
      <c r="EV72" s="66">
        <v>1117364</v>
      </c>
      <c r="EW72" s="66">
        <v>1950899</v>
      </c>
      <c r="EX72" s="52">
        <v>2406592</v>
      </c>
      <c r="EY72" s="66">
        <v>2541863</v>
      </c>
      <c r="EZ72" s="66">
        <v>4869119</v>
      </c>
      <c r="FA72" s="66">
        <v>4028103</v>
      </c>
      <c r="FB72" s="66">
        <v>6711934</v>
      </c>
      <c r="FC72" s="66">
        <v>4219250</v>
      </c>
      <c r="FD72" s="66">
        <v>7129597</v>
      </c>
      <c r="FH72" s="35">
        <v>181915</v>
      </c>
      <c r="FZ72" s="35"/>
      <c r="GC72" s="47"/>
      <c r="GD72" s="67">
        <v>318827</v>
      </c>
      <c r="GE72" s="47"/>
      <c r="GF72" s="35">
        <v>138240</v>
      </c>
      <c r="GG72" s="59"/>
      <c r="GH72" s="59"/>
      <c r="GI72" s="47"/>
      <c r="GJ72" s="67">
        <v>91323</v>
      </c>
      <c r="GK72" s="47"/>
      <c r="GL72" s="67">
        <v>192777</v>
      </c>
      <c r="GM72" s="47"/>
      <c r="GN72" s="52">
        <v>1631087</v>
      </c>
    </row>
    <row r="73" spans="1:214" ht="14.4" x14ac:dyDescent="0.3">
      <c r="A73" s="31">
        <v>26</v>
      </c>
      <c r="B73" s="35">
        <v>15.97</v>
      </c>
      <c r="C73" s="35" t="s">
        <v>408</v>
      </c>
      <c r="D73" s="31" t="s">
        <v>336</v>
      </c>
      <c r="F73" s="32">
        <f t="shared" si="30"/>
        <v>1349550.5785714285</v>
      </c>
      <c r="G73" s="61">
        <f t="shared" si="31"/>
        <v>179425.12509064539</v>
      </c>
      <c r="H73" s="62"/>
      <c r="I73" s="62"/>
      <c r="N73" s="66">
        <v>317753</v>
      </c>
      <c r="P73" s="52">
        <v>602364</v>
      </c>
      <c r="R73" s="66">
        <v>198221</v>
      </c>
      <c r="T73" s="52">
        <v>915051</v>
      </c>
      <c r="V73" s="35">
        <v>874922</v>
      </c>
      <c r="X73" s="35">
        <v>1150769</v>
      </c>
      <c r="Y73" s="37">
        <v>2928789</v>
      </c>
      <c r="Z73" s="66">
        <v>3045288</v>
      </c>
      <c r="AA73" s="37">
        <v>1725290</v>
      </c>
      <c r="AB73" s="52">
        <v>5037525</v>
      </c>
      <c r="AC73" s="64">
        <v>5700654</v>
      </c>
      <c r="AD73" s="52">
        <v>5290878</v>
      </c>
      <c r="AE73" s="52">
        <v>4507713</v>
      </c>
      <c r="AF73" s="84">
        <v>3260164</v>
      </c>
      <c r="AN73" s="66">
        <v>231059</v>
      </c>
      <c r="AP73" s="66">
        <v>370529</v>
      </c>
      <c r="BE73" s="47"/>
      <c r="BF73" s="67">
        <v>911327</v>
      </c>
      <c r="BG73" s="47"/>
      <c r="BH73" s="35">
        <v>528831</v>
      </c>
      <c r="BI73" s="59"/>
      <c r="BJ73" s="59"/>
      <c r="BK73" s="47"/>
      <c r="BL73" s="67">
        <v>374924</v>
      </c>
      <c r="BM73" s="47"/>
      <c r="BN73" s="67">
        <v>410290</v>
      </c>
      <c r="BO73" s="47"/>
      <c r="CR73" s="47"/>
      <c r="EI73" s="66"/>
      <c r="EJ73" s="36"/>
      <c r="EL73" s="36"/>
      <c r="EM73" s="52">
        <v>136491</v>
      </c>
      <c r="EN73" s="66">
        <v>409311</v>
      </c>
      <c r="EO73" s="66">
        <v>220428</v>
      </c>
      <c r="EP73" s="36"/>
      <c r="EQ73" s="66">
        <v>299088</v>
      </c>
      <c r="ER73" s="36"/>
      <c r="ES73" s="66">
        <v>334216</v>
      </c>
      <c r="ET73" s="66">
        <v>475519</v>
      </c>
      <c r="EU73" s="66">
        <v>801616</v>
      </c>
      <c r="EV73" s="66">
        <v>1053762</v>
      </c>
      <c r="EW73" s="52">
        <v>1891315</v>
      </c>
      <c r="EX73" s="52">
        <v>2394285</v>
      </c>
      <c r="EY73" s="66">
        <v>2464046</v>
      </c>
      <c r="EZ73" s="52">
        <v>4057997</v>
      </c>
      <c r="FA73" s="66">
        <v>4049441</v>
      </c>
      <c r="FB73" s="52">
        <v>5636183</v>
      </c>
      <c r="FC73" s="52">
        <v>4062230</v>
      </c>
      <c r="FD73" s="66">
        <v>5957338</v>
      </c>
      <c r="FL73" s="66">
        <v>231059</v>
      </c>
      <c r="FN73" s="66">
        <v>370529</v>
      </c>
      <c r="FZ73" s="35"/>
      <c r="GC73" s="47"/>
      <c r="GD73" s="67">
        <v>911327</v>
      </c>
      <c r="GE73" s="47"/>
      <c r="GF73" s="35">
        <v>528831</v>
      </c>
      <c r="GG73" s="59"/>
      <c r="GH73" s="59"/>
      <c r="GI73" s="47"/>
      <c r="GJ73" s="67">
        <v>374924</v>
      </c>
      <c r="GK73" s="47"/>
      <c r="GL73" s="67">
        <v>410290</v>
      </c>
      <c r="GM73" s="47"/>
    </row>
    <row r="74" spans="1:214" ht="14.4" x14ac:dyDescent="0.3">
      <c r="A74" s="31">
        <v>27</v>
      </c>
      <c r="B74" s="67">
        <v>18.3</v>
      </c>
      <c r="C74" s="67" t="s">
        <v>409</v>
      </c>
      <c r="D74" s="67" t="s">
        <v>337</v>
      </c>
      <c r="E74" s="67"/>
      <c r="G74" s="61"/>
      <c r="H74" s="62"/>
      <c r="I74" s="62"/>
      <c r="N74" s="66">
        <v>562858</v>
      </c>
      <c r="P74" s="52">
        <v>1062366</v>
      </c>
      <c r="R74" s="35">
        <v>1320478</v>
      </c>
      <c r="T74" s="66">
        <v>1534909</v>
      </c>
      <c r="V74" s="35">
        <v>1907298</v>
      </c>
      <c r="W74" s="37">
        <v>1193193</v>
      </c>
      <c r="X74" s="35">
        <v>1983537</v>
      </c>
      <c r="Z74" s="52">
        <v>4388306</v>
      </c>
      <c r="AB74" s="52">
        <v>10176844</v>
      </c>
      <c r="AC74" s="64">
        <v>10293720</v>
      </c>
      <c r="AD74" s="52">
        <v>5580454</v>
      </c>
      <c r="AE74" s="52">
        <v>9752180</v>
      </c>
      <c r="AF74" s="84">
        <v>9959393</v>
      </c>
      <c r="AI74" s="35">
        <v>2671711</v>
      </c>
      <c r="AJ74" s="35">
        <v>212053</v>
      </c>
      <c r="AK74" s="35">
        <v>117363</v>
      </c>
      <c r="BE74" s="47"/>
      <c r="BG74" s="47"/>
      <c r="BH74" s="35">
        <v>959947</v>
      </c>
      <c r="BI74" s="59"/>
      <c r="BJ74" s="59"/>
      <c r="BK74" s="47"/>
      <c r="BL74" s="67">
        <v>659485</v>
      </c>
      <c r="BM74" s="47"/>
      <c r="BN74" s="67">
        <v>484157</v>
      </c>
      <c r="BO74" s="47"/>
      <c r="BX74" s="35">
        <v>74089</v>
      </c>
      <c r="CR74" s="47"/>
      <c r="EI74" s="66"/>
      <c r="EJ74" s="36"/>
      <c r="EK74" s="52">
        <v>180063</v>
      </c>
      <c r="EL74" s="36"/>
      <c r="EM74" s="52">
        <v>463688</v>
      </c>
      <c r="EN74" s="66">
        <v>914127</v>
      </c>
      <c r="EO74" s="66">
        <v>468889</v>
      </c>
      <c r="EP74" s="36"/>
      <c r="EQ74" s="66">
        <v>520158</v>
      </c>
      <c r="ER74" s="36"/>
      <c r="ES74" s="66">
        <v>1013484</v>
      </c>
      <c r="ET74" s="66">
        <v>881795</v>
      </c>
      <c r="EU74" s="66">
        <v>1613663</v>
      </c>
      <c r="EV74" s="52">
        <v>2825814</v>
      </c>
      <c r="EW74" s="66">
        <v>3712290</v>
      </c>
      <c r="EX74" s="66">
        <v>4669685</v>
      </c>
      <c r="EY74" s="66">
        <v>5558822</v>
      </c>
      <c r="EZ74" s="66">
        <v>8529680</v>
      </c>
      <c r="FA74" s="66">
        <v>8576208</v>
      </c>
      <c r="FB74" s="66">
        <v>11771593</v>
      </c>
      <c r="FC74" s="66">
        <v>5822214</v>
      </c>
      <c r="FD74" s="66">
        <v>14400534</v>
      </c>
      <c r="FG74" s="35">
        <v>2671711</v>
      </c>
      <c r="FH74" s="35">
        <v>212053</v>
      </c>
      <c r="FI74" s="35">
        <v>117363</v>
      </c>
      <c r="FZ74" s="35"/>
      <c r="GC74" s="47"/>
      <c r="GE74" s="47"/>
      <c r="GF74" s="35">
        <v>959947</v>
      </c>
      <c r="GG74" s="59"/>
      <c r="GH74" s="59"/>
      <c r="GI74" s="47"/>
      <c r="GJ74" s="67">
        <v>659485</v>
      </c>
      <c r="GK74" s="47"/>
      <c r="GL74" s="67">
        <v>484157</v>
      </c>
      <c r="GM74" s="47"/>
      <c r="GV74" s="35">
        <v>74089</v>
      </c>
    </row>
    <row r="75" spans="1:214" s="66" customFormat="1" x14ac:dyDescent="0.25">
      <c r="A75" s="66">
        <v>28</v>
      </c>
      <c r="B75" s="66">
        <v>16.559999999999999</v>
      </c>
      <c r="D75" s="78" t="s">
        <v>338</v>
      </c>
      <c r="F75" s="79"/>
      <c r="G75" s="80"/>
      <c r="H75" s="81"/>
      <c r="I75" s="81"/>
      <c r="N75" s="66">
        <v>249312</v>
      </c>
      <c r="P75" s="52">
        <v>459162</v>
      </c>
      <c r="R75" s="52">
        <v>632867</v>
      </c>
      <c r="T75" s="66">
        <v>865872</v>
      </c>
      <c r="V75" s="35">
        <v>982516</v>
      </c>
      <c r="X75" s="35">
        <v>1025131</v>
      </c>
      <c r="Z75" s="66">
        <v>2533805</v>
      </c>
      <c r="AB75" s="66">
        <v>4675617</v>
      </c>
      <c r="AD75" s="52">
        <v>5255052</v>
      </c>
      <c r="AF75" s="35">
        <v>5035149</v>
      </c>
      <c r="BE75" s="82"/>
      <c r="BF75" s="47"/>
      <c r="BG75" s="82"/>
      <c r="BH75" s="82"/>
      <c r="BI75" s="82"/>
      <c r="BJ75" s="82"/>
      <c r="BK75" s="82"/>
      <c r="BL75" s="82"/>
      <c r="BM75" s="82"/>
      <c r="BN75" s="82"/>
      <c r="BO75" s="82"/>
      <c r="CI75" s="37"/>
      <c r="CR75" s="47"/>
      <c r="EI75" s="66">
        <v>72048</v>
      </c>
      <c r="EJ75" s="36"/>
      <c r="EK75" s="52">
        <v>63043</v>
      </c>
      <c r="EL75" s="36"/>
      <c r="EM75" s="52">
        <v>130067</v>
      </c>
      <c r="EN75" s="66">
        <v>346086</v>
      </c>
      <c r="EO75" s="66">
        <v>181285</v>
      </c>
      <c r="EP75" s="36"/>
      <c r="EQ75" s="66">
        <v>258531</v>
      </c>
      <c r="ER75" s="36"/>
      <c r="ES75" s="66">
        <v>312517</v>
      </c>
      <c r="ET75" s="66">
        <v>409783</v>
      </c>
      <c r="EU75" s="66">
        <v>691339</v>
      </c>
      <c r="EV75" s="66">
        <v>858598</v>
      </c>
      <c r="EW75" s="66">
        <v>1688832</v>
      </c>
      <c r="EX75" s="66">
        <v>1747273</v>
      </c>
      <c r="EY75" s="66">
        <v>2222446</v>
      </c>
      <c r="EZ75" s="66">
        <v>2682279</v>
      </c>
      <c r="FA75" s="66">
        <v>4261129</v>
      </c>
      <c r="FB75" s="66">
        <v>4304315</v>
      </c>
      <c r="FC75" s="66">
        <v>2592791</v>
      </c>
      <c r="FD75" s="66">
        <v>6037205</v>
      </c>
      <c r="GC75" s="82"/>
      <c r="GD75" s="47"/>
      <c r="GE75" s="82"/>
      <c r="GF75" s="82"/>
      <c r="GG75" s="82"/>
      <c r="GH75" s="82"/>
      <c r="GI75" s="82"/>
      <c r="GJ75" s="82"/>
      <c r="GK75" s="82"/>
      <c r="GL75" s="82"/>
      <c r="GM75" s="82"/>
    </row>
    <row r="76" spans="1:214" s="66" customFormat="1" x14ac:dyDescent="0.25">
      <c r="A76" s="66">
        <v>29</v>
      </c>
      <c r="B76" s="66">
        <v>16.91</v>
      </c>
      <c r="D76" s="66" t="s">
        <v>339</v>
      </c>
      <c r="F76" s="79"/>
      <c r="G76" s="80"/>
      <c r="H76" s="81"/>
      <c r="I76" s="81"/>
      <c r="N76" s="66">
        <v>259206</v>
      </c>
      <c r="P76" s="52">
        <v>434329</v>
      </c>
      <c r="R76" s="52">
        <v>533260</v>
      </c>
      <c r="T76" s="66">
        <v>763353</v>
      </c>
      <c r="V76" s="35">
        <v>898546</v>
      </c>
      <c r="X76" s="35">
        <v>1059497</v>
      </c>
      <c r="Z76" s="66">
        <v>2411486</v>
      </c>
      <c r="AB76" s="66">
        <v>4399900</v>
      </c>
      <c r="AD76" s="52">
        <v>4684005</v>
      </c>
      <c r="AF76" s="35">
        <v>4958474</v>
      </c>
      <c r="BE76" s="82"/>
      <c r="BF76" s="47"/>
      <c r="BG76" s="82"/>
      <c r="BH76" s="82"/>
      <c r="BI76" s="82"/>
      <c r="BJ76" s="82"/>
      <c r="BK76" s="82"/>
      <c r="BL76" s="82"/>
      <c r="BM76" s="82"/>
      <c r="BN76" s="82"/>
      <c r="BO76" s="82"/>
      <c r="CI76" s="37"/>
      <c r="CR76" s="47"/>
      <c r="EJ76" s="36"/>
      <c r="EK76" s="66">
        <v>38235</v>
      </c>
      <c r="EL76" s="36"/>
      <c r="EM76" s="52">
        <v>159640</v>
      </c>
      <c r="EN76" s="66">
        <v>370292</v>
      </c>
      <c r="EO76" s="66">
        <v>203445</v>
      </c>
      <c r="EP76" s="36"/>
      <c r="EQ76" s="66">
        <v>288702</v>
      </c>
      <c r="ER76" s="36"/>
      <c r="ES76" s="66">
        <v>329642</v>
      </c>
      <c r="ET76" s="66">
        <v>421953</v>
      </c>
      <c r="EU76" s="66">
        <v>768004</v>
      </c>
      <c r="EV76" s="66">
        <v>1009109</v>
      </c>
      <c r="EW76" s="66">
        <v>1302479</v>
      </c>
      <c r="EX76" s="66">
        <v>2116208</v>
      </c>
      <c r="EY76" s="66">
        <v>2250505</v>
      </c>
      <c r="EZ76" s="66">
        <v>4096354</v>
      </c>
      <c r="FA76" s="66">
        <v>3702850</v>
      </c>
      <c r="FB76" s="66">
        <v>4218071</v>
      </c>
      <c r="FC76" s="66">
        <v>3533508</v>
      </c>
      <c r="FD76" s="66">
        <v>6321059</v>
      </c>
      <c r="GC76" s="82"/>
      <c r="GD76" s="47"/>
      <c r="GE76" s="82"/>
      <c r="GF76" s="82"/>
      <c r="GG76" s="82"/>
      <c r="GH76" s="82"/>
      <c r="GI76" s="82"/>
      <c r="GJ76" s="82"/>
      <c r="GK76" s="82"/>
      <c r="GL76" s="82"/>
      <c r="GM76" s="82"/>
    </row>
    <row r="77" spans="1:214" s="66" customFormat="1" x14ac:dyDescent="0.25">
      <c r="A77" s="66">
        <v>30</v>
      </c>
      <c r="B77" s="66">
        <v>17.2</v>
      </c>
      <c r="C77" s="52" t="s">
        <v>402</v>
      </c>
      <c r="D77" s="66" t="s">
        <v>340</v>
      </c>
      <c r="F77" s="79"/>
      <c r="G77" s="80"/>
      <c r="H77" s="81"/>
      <c r="I77" s="81"/>
      <c r="N77" s="66">
        <v>274799</v>
      </c>
      <c r="P77" s="52">
        <v>424689</v>
      </c>
      <c r="R77" s="52">
        <v>597187</v>
      </c>
      <c r="T77" s="66">
        <v>803078</v>
      </c>
      <c r="V77" s="35">
        <v>922329</v>
      </c>
      <c r="X77" s="35">
        <v>1087856</v>
      </c>
      <c r="Z77" s="66">
        <v>2659510</v>
      </c>
      <c r="AB77" s="66">
        <v>4637624</v>
      </c>
      <c r="AD77" s="52">
        <v>4493691</v>
      </c>
      <c r="AF77" s="35">
        <v>5403668</v>
      </c>
      <c r="AY77" s="66">
        <v>83767</v>
      </c>
      <c r="BE77" s="82"/>
      <c r="BF77" s="67">
        <v>1550150</v>
      </c>
      <c r="BG77" s="82"/>
      <c r="BH77" s="35">
        <v>2403037</v>
      </c>
      <c r="BI77" s="82"/>
      <c r="BJ77" s="82"/>
      <c r="BK77" s="82"/>
      <c r="BL77" s="67">
        <v>2464542</v>
      </c>
      <c r="BM77" s="82"/>
      <c r="BN77" s="82"/>
      <c r="BO77" s="82">
        <v>335351</v>
      </c>
      <c r="BP77" s="67">
        <v>1442108</v>
      </c>
      <c r="BQ77" s="66">
        <v>374737</v>
      </c>
      <c r="BR77" s="66">
        <v>420762</v>
      </c>
      <c r="BU77" s="66">
        <v>532691</v>
      </c>
      <c r="CI77" s="37"/>
      <c r="CR77" s="47"/>
      <c r="EJ77" s="36"/>
      <c r="EK77" s="66">
        <v>87295</v>
      </c>
      <c r="EL77" s="36"/>
      <c r="EM77" s="52">
        <v>139913</v>
      </c>
      <c r="EN77" s="66">
        <v>374083</v>
      </c>
      <c r="EO77" s="66">
        <v>200366</v>
      </c>
      <c r="EP77" s="36"/>
      <c r="EQ77" s="66">
        <v>295386</v>
      </c>
      <c r="ER77" s="36"/>
      <c r="ES77" s="66">
        <v>350007</v>
      </c>
      <c r="ET77" s="66">
        <v>412156</v>
      </c>
      <c r="EU77" s="66">
        <v>653575</v>
      </c>
      <c r="EV77" s="66">
        <v>962012</v>
      </c>
      <c r="EW77" s="66">
        <v>1612825</v>
      </c>
      <c r="EX77" s="52">
        <v>2112647</v>
      </c>
      <c r="EY77" s="66">
        <v>2285458</v>
      </c>
      <c r="EZ77" s="52">
        <v>3807459</v>
      </c>
      <c r="FA77" s="66">
        <v>3775944</v>
      </c>
      <c r="FB77" s="66">
        <v>5290468</v>
      </c>
      <c r="FC77" s="52">
        <v>3773661</v>
      </c>
      <c r="FD77" s="66">
        <v>4903379</v>
      </c>
      <c r="FW77" s="66">
        <v>83767</v>
      </c>
      <c r="GC77" s="82"/>
      <c r="GD77" s="67">
        <v>1550150</v>
      </c>
      <c r="GE77" s="82"/>
      <c r="GF77" s="35">
        <v>2403037</v>
      </c>
      <c r="GG77" s="82"/>
      <c r="GH77" s="82"/>
      <c r="GI77" s="82"/>
      <c r="GJ77" s="67">
        <v>2464542</v>
      </c>
      <c r="GK77" s="82"/>
      <c r="GL77" s="82"/>
      <c r="GM77" s="82">
        <v>335351</v>
      </c>
      <c r="GN77" s="67">
        <v>1442108</v>
      </c>
      <c r="GO77" s="66">
        <v>374737</v>
      </c>
      <c r="GP77" s="66">
        <v>420762</v>
      </c>
      <c r="GS77" s="66">
        <v>532691</v>
      </c>
    </row>
    <row r="78" spans="1:214" s="66" customFormat="1" x14ac:dyDescent="0.25">
      <c r="A78" s="66">
        <v>31</v>
      </c>
      <c r="B78" s="66">
        <v>18.12</v>
      </c>
      <c r="D78" s="66" t="s">
        <v>342</v>
      </c>
      <c r="F78" s="79"/>
      <c r="G78" s="79"/>
      <c r="H78" s="85"/>
      <c r="I78" s="85"/>
      <c r="N78" s="66">
        <v>265632</v>
      </c>
      <c r="P78" s="52">
        <v>447469</v>
      </c>
      <c r="R78" s="35">
        <v>1320478</v>
      </c>
      <c r="T78" s="66">
        <v>846013</v>
      </c>
      <c r="V78" s="35">
        <v>1907298</v>
      </c>
      <c r="X78" s="66">
        <v>1983537</v>
      </c>
      <c r="Z78" s="66">
        <v>2716386</v>
      </c>
      <c r="AB78" s="66">
        <v>10176844</v>
      </c>
      <c r="AD78" s="52">
        <v>5303045</v>
      </c>
      <c r="AF78" s="52">
        <v>5141366</v>
      </c>
      <c r="AH78" s="52">
        <v>226789</v>
      </c>
      <c r="AI78" s="84">
        <v>128026</v>
      </c>
      <c r="AM78" s="66">
        <v>327089</v>
      </c>
      <c r="AO78" s="66">
        <v>364029</v>
      </c>
      <c r="AY78" s="52">
        <v>258093</v>
      </c>
      <c r="BC78" s="52">
        <v>151468</v>
      </c>
      <c r="BD78" s="66">
        <v>209343</v>
      </c>
      <c r="BE78" s="82"/>
      <c r="BF78" s="31"/>
      <c r="BG78" s="82"/>
      <c r="BH78" s="52">
        <v>96095</v>
      </c>
      <c r="BI78" s="82"/>
      <c r="BJ78" s="82"/>
      <c r="BK78" s="82"/>
      <c r="BL78" s="66">
        <v>109944</v>
      </c>
      <c r="BM78" s="82"/>
      <c r="BN78" s="82"/>
      <c r="BO78" s="82"/>
      <c r="CI78" s="37"/>
      <c r="CR78" s="47"/>
      <c r="EJ78" s="36"/>
      <c r="EK78" s="66">
        <v>68078</v>
      </c>
      <c r="EL78" s="36"/>
      <c r="EM78" s="52">
        <v>105581</v>
      </c>
      <c r="EN78" s="66">
        <v>323833</v>
      </c>
      <c r="EO78" s="66">
        <v>191487</v>
      </c>
      <c r="EP78" s="36"/>
      <c r="EQ78" s="66">
        <v>338016</v>
      </c>
      <c r="ER78" s="36"/>
      <c r="ES78" s="66">
        <v>331347</v>
      </c>
      <c r="ET78" s="66">
        <v>416021</v>
      </c>
      <c r="EU78" s="66">
        <v>694609</v>
      </c>
      <c r="EV78" s="66">
        <v>856701</v>
      </c>
      <c r="EW78" s="66">
        <v>1539967</v>
      </c>
      <c r="EX78" s="66">
        <v>1807046</v>
      </c>
      <c r="EY78" s="66">
        <v>2458172</v>
      </c>
      <c r="EZ78" s="66">
        <v>1222379</v>
      </c>
      <c r="FA78" s="66">
        <v>3573961</v>
      </c>
      <c r="FB78" s="66">
        <v>4610462</v>
      </c>
      <c r="FC78" s="66">
        <v>3769228</v>
      </c>
      <c r="FD78" s="66">
        <v>4121969</v>
      </c>
      <c r="FF78" s="52">
        <v>226789</v>
      </c>
      <c r="FG78" s="84">
        <v>128026</v>
      </c>
      <c r="FK78" s="66">
        <v>327089</v>
      </c>
      <c r="FM78" s="66">
        <v>364029</v>
      </c>
      <c r="FW78" s="52">
        <v>258093</v>
      </c>
      <c r="GA78" s="52">
        <v>151468</v>
      </c>
      <c r="GB78" s="66">
        <v>209343</v>
      </c>
      <c r="GC78" s="82"/>
      <c r="GD78" s="31"/>
      <c r="GE78" s="82"/>
      <c r="GF78" s="52">
        <v>96095</v>
      </c>
      <c r="GG78" s="82"/>
      <c r="GH78" s="82"/>
      <c r="GI78" s="82"/>
      <c r="GJ78" s="66">
        <v>109944</v>
      </c>
      <c r="GK78" s="82"/>
      <c r="GL78" s="82"/>
      <c r="GM78" s="82"/>
    </row>
    <row r="79" spans="1:214" s="75" customFormat="1" ht="14.4" x14ac:dyDescent="0.3">
      <c r="A79" s="75">
        <v>32</v>
      </c>
      <c r="B79" s="75">
        <v>18.79</v>
      </c>
      <c r="C79" s="75" t="s">
        <v>410</v>
      </c>
      <c r="D79" s="56" t="s">
        <v>341</v>
      </c>
      <c r="E79" s="56"/>
      <c r="F79" s="86">
        <f>INTERCEPT(W79:AF79,M37:V37)</f>
        <v>554812.37096774159</v>
      </c>
      <c r="G79" s="87">
        <f>SLOPE(W79:AF79,M37:V37)</f>
        <v>480878.96574659133</v>
      </c>
      <c r="H79" s="88"/>
      <c r="I79" s="88"/>
      <c r="N79" s="66">
        <v>256539</v>
      </c>
      <c r="P79" s="52">
        <v>462414</v>
      </c>
      <c r="R79" s="52">
        <v>563574</v>
      </c>
      <c r="T79" s="66">
        <v>914221</v>
      </c>
      <c r="V79" s="66">
        <v>897016</v>
      </c>
      <c r="X79" s="66">
        <v>1044895</v>
      </c>
      <c r="Y79" s="75">
        <v>2593227</v>
      </c>
      <c r="Z79" s="66">
        <v>1605008</v>
      </c>
      <c r="AB79" s="66">
        <v>4854721</v>
      </c>
      <c r="AC79" s="89">
        <v>4759609</v>
      </c>
      <c r="AD79" s="52">
        <v>4511193</v>
      </c>
      <c r="AE79" s="75">
        <v>5137172</v>
      </c>
      <c r="AF79" s="84">
        <v>4188209</v>
      </c>
      <c r="AH79" s="52">
        <v>228297</v>
      </c>
      <c r="AI79" s="84">
        <v>155521</v>
      </c>
      <c r="AJ79" s="66">
        <v>243876</v>
      </c>
      <c r="BE79" s="90"/>
      <c r="BF79" s="31"/>
      <c r="BG79" s="90"/>
      <c r="BH79" s="90"/>
      <c r="BI79" s="90"/>
      <c r="BJ79" s="90"/>
      <c r="BK79" s="90"/>
      <c r="BL79" s="75">
        <v>411725</v>
      </c>
      <c r="BM79" s="90"/>
      <c r="BN79" s="90"/>
      <c r="BO79" s="90"/>
      <c r="CI79" s="37"/>
      <c r="CR79" s="47"/>
      <c r="EI79" s="66"/>
      <c r="EJ79" s="36"/>
      <c r="EK79" s="66">
        <v>99810</v>
      </c>
      <c r="EL79" s="36"/>
      <c r="EM79" s="52">
        <v>137679</v>
      </c>
      <c r="EN79" s="66">
        <v>306532</v>
      </c>
      <c r="EO79" s="52">
        <v>157076</v>
      </c>
      <c r="EP79" s="36"/>
      <c r="EQ79" s="66">
        <v>190142</v>
      </c>
      <c r="ER79" s="36"/>
      <c r="ES79" s="66">
        <v>291329</v>
      </c>
      <c r="ET79" s="66">
        <v>456198</v>
      </c>
      <c r="EU79" s="66">
        <v>690707</v>
      </c>
      <c r="EV79" s="66">
        <v>964267</v>
      </c>
      <c r="EW79" s="66">
        <v>1615928</v>
      </c>
      <c r="EX79" s="66">
        <v>2144150</v>
      </c>
      <c r="EY79" s="66">
        <v>1975287</v>
      </c>
      <c r="EZ79" s="66">
        <v>2949325</v>
      </c>
      <c r="FA79" s="66">
        <v>3799566</v>
      </c>
      <c r="FB79" s="66">
        <v>3798142</v>
      </c>
      <c r="FC79" s="66">
        <v>3245318</v>
      </c>
      <c r="FD79" s="66">
        <v>5232745</v>
      </c>
      <c r="FF79" s="52">
        <v>228297</v>
      </c>
      <c r="FG79" s="84">
        <v>155521</v>
      </c>
      <c r="FH79" s="66">
        <v>243876</v>
      </c>
      <c r="GC79" s="90"/>
      <c r="GD79" s="31"/>
      <c r="GE79" s="90"/>
      <c r="GF79" s="90"/>
      <c r="GG79" s="90"/>
      <c r="GH79" s="90"/>
      <c r="GI79" s="90"/>
      <c r="GJ79" s="75">
        <v>411725</v>
      </c>
      <c r="GK79" s="90"/>
      <c r="GL79" s="90"/>
      <c r="GM79" s="90"/>
    </row>
    <row r="80" spans="1:214" s="66" customFormat="1" x14ac:dyDescent="0.25">
      <c r="A80" s="66">
        <v>33</v>
      </c>
      <c r="B80" s="66">
        <v>19.73</v>
      </c>
      <c r="D80" s="66" t="s">
        <v>343</v>
      </c>
      <c r="F80" s="79"/>
      <c r="G80" s="80"/>
      <c r="N80" s="66">
        <v>645853</v>
      </c>
      <c r="P80" s="52">
        <v>829628</v>
      </c>
      <c r="R80" s="66">
        <v>674185</v>
      </c>
      <c r="T80" s="66">
        <v>571530</v>
      </c>
      <c r="V80" s="66">
        <v>1042448</v>
      </c>
      <c r="X80" s="66">
        <v>1190867</v>
      </c>
      <c r="Z80" s="66">
        <v>2680446</v>
      </c>
      <c r="AB80" s="66">
        <v>4604455</v>
      </c>
      <c r="AD80" s="52">
        <v>5015638</v>
      </c>
      <c r="AF80" s="84">
        <v>4467119</v>
      </c>
      <c r="AH80" s="35">
        <v>1382508</v>
      </c>
      <c r="AJ80" s="66">
        <v>857503</v>
      </c>
      <c r="AO80" s="75">
        <v>108883</v>
      </c>
      <c r="BE80" s="82"/>
      <c r="BF80" s="52">
        <v>793993</v>
      </c>
      <c r="BG80" s="82"/>
      <c r="BH80" s="82"/>
      <c r="BI80" s="82"/>
      <c r="BJ80" s="82"/>
      <c r="BK80" s="82"/>
      <c r="BL80" s="66">
        <v>1941141</v>
      </c>
      <c r="BM80" s="82"/>
      <c r="BN80" s="82"/>
      <c r="BO80" s="82"/>
      <c r="CI80" s="37"/>
      <c r="CR80" s="47"/>
      <c r="EJ80" s="36"/>
      <c r="EK80" s="66">
        <v>52477</v>
      </c>
      <c r="EL80" s="36"/>
      <c r="EM80" s="52">
        <v>166374</v>
      </c>
      <c r="EN80" s="66">
        <v>335510</v>
      </c>
      <c r="EO80" s="52">
        <v>206393</v>
      </c>
      <c r="EP80" s="36"/>
      <c r="EQ80" s="66">
        <v>252947</v>
      </c>
      <c r="ER80" s="36"/>
      <c r="ES80" s="66">
        <v>293703</v>
      </c>
      <c r="ET80" s="66">
        <v>500964</v>
      </c>
      <c r="EU80" s="66">
        <v>628382</v>
      </c>
      <c r="EV80" s="66">
        <v>956128</v>
      </c>
      <c r="EW80" s="66">
        <v>1660241</v>
      </c>
      <c r="EX80" s="66">
        <v>1373139</v>
      </c>
      <c r="EY80" s="66">
        <v>2321956</v>
      </c>
      <c r="EZ80" s="66">
        <v>3605567</v>
      </c>
      <c r="FA80" s="66">
        <v>3459097</v>
      </c>
      <c r="FB80" s="66">
        <v>4759114</v>
      </c>
      <c r="FC80" s="66">
        <v>3405987</v>
      </c>
      <c r="FD80" s="66">
        <v>3648164</v>
      </c>
      <c r="FF80" s="35">
        <v>1382508</v>
      </c>
      <c r="FH80" s="66">
        <v>857503</v>
      </c>
      <c r="FM80" s="75">
        <v>108883</v>
      </c>
      <c r="GC80" s="82"/>
      <c r="GD80" s="52">
        <v>793993</v>
      </c>
      <c r="GE80" s="82"/>
      <c r="GF80" s="82"/>
      <c r="GG80" s="82"/>
      <c r="GH80" s="82"/>
      <c r="GI80" s="82"/>
      <c r="GJ80" s="66">
        <v>1941141</v>
      </c>
      <c r="GK80" s="82"/>
      <c r="GL80" s="82"/>
      <c r="GM80" s="82"/>
    </row>
    <row r="81" spans="1:272" s="66" customFormat="1" x14ac:dyDescent="0.25">
      <c r="A81" s="66">
        <v>34</v>
      </c>
      <c r="B81" s="66">
        <v>20.079999999999998</v>
      </c>
      <c r="D81" s="66" t="s">
        <v>344</v>
      </c>
      <c r="F81" s="79"/>
      <c r="G81" s="80"/>
      <c r="N81" s="66">
        <v>231634</v>
      </c>
      <c r="P81" s="52">
        <v>580564</v>
      </c>
      <c r="R81" s="52">
        <v>662110</v>
      </c>
      <c r="T81" s="66">
        <v>979026</v>
      </c>
      <c r="V81" s="66">
        <v>1002455</v>
      </c>
      <c r="X81" s="66">
        <v>1085633</v>
      </c>
      <c r="Z81" s="66">
        <v>2903897</v>
      </c>
      <c r="AB81" s="66">
        <v>4766957</v>
      </c>
      <c r="AD81" s="52">
        <v>4834587</v>
      </c>
      <c r="AF81" s="84">
        <v>4983234</v>
      </c>
      <c r="AJ81" s="66">
        <v>600152</v>
      </c>
      <c r="BE81" s="82"/>
      <c r="BF81" s="31"/>
      <c r="BG81" s="82"/>
      <c r="CI81" s="37"/>
      <c r="CR81" s="47"/>
      <c r="EJ81" s="36"/>
      <c r="EK81" s="66">
        <v>72164</v>
      </c>
      <c r="EL81" s="36"/>
      <c r="EM81" s="52">
        <v>30840</v>
      </c>
      <c r="EN81" s="66">
        <v>362919</v>
      </c>
      <c r="EO81" s="52">
        <v>135642</v>
      </c>
      <c r="EP81" s="36"/>
      <c r="EQ81" s="66">
        <v>216101</v>
      </c>
      <c r="ER81" s="36"/>
      <c r="ES81" s="66">
        <v>138061</v>
      </c>
      <c r="ET81" s="66">
        <v>370972</v>
      </c>
      <c r="EU81" s="66">
        <v>688788</v>
      </c>
      <c r="EV81" s="66">
        <v>881552</v>
      </c>
      <c r="EW81" s="66">
        <v>1525080</v>
      </c>
      <c r="EX81" s="66">
        <v>2443712</v>
      </c>
      <c r="EY81" s="66">
        <v>2342786</v>
      </c>
      <c r="EZ81" s="66">
        <v>4436701</v>
      </c>
      <c r="FA81" s="66">
        <v>3873504</v>
      </c>
      <c r="FB81" s="66">
        <v>5177796</v>
      </c>
      <c r="FC81" s="66">
        <v>4061689</v>
      </c>
      <c r="FD81" s="66">
        <v>6103987</v>
      </c>
      <c r="FH81" s="66">
        <v>600152</v>
      </c>
      <c r="GC81" s="82"/>
      <c r="GD81" s="31"/>
      <c r="GE81" s="82"/>
    </row>
    <row r="82" spans="1:272" s="66" customFormat="1" x14ac:dyDescent="0.25">
      <c r="A82" s="66">
        <v>35</v>
      </c>
      <c r="B82" s="66">
        <v>21.77</v>
      </c>
      <c r="D82" s="66" t="s">
        <v>345</v>
      </c>
      <c r="F82" s="79"/>
      <c r="G82" s="80"/>
      <c r="N82" s="66">
        <v>524894</v>
      </c>
      <c r="P82" s="52">
        <v>945884</v>
      </c>
      <c r="R82" s="35">
        <v>1074137</v>
      </c>
      <c r="T82" s="66">
        <v>1499256</v>
      </c>
      <c r="V82" s="66">
        <v>1732838</v>
      </c>
      <c r="X82" s="66">
        <v>1621352</v>
      </c>
      <c r="Z82" s="66">
        <v>4075386</v>
      </c>
      <c r="AB82" s="66">
        <v>9483349</v>
      </c>
      <c r="AD82" s="52">
        <v>7848337</v>
      </c>
      <c r="AF82" s="84">
        <v>288321</v>
      </c>
      <c r="AH82" s="35">
        <v>2313127</v>
      </c>
      <c r="AK82" s="66">
        <v>201827</v>
      </c>
      <c r="AL82" s="75">
        <v>4373196</v>
      </c>
      <c r="AY82" s="75">
        <v>104610</v>
      </c>
      <c r="BF82" s="31"/>
      <c r="CI82" s="37"/>
      <c r="CR82" s="47"/>
      <c r="EJ82" s="36"/>
      <c r="EK82" s="66">
        <v>138837</v>
      </c>
      <c r="EL82" s="36"/>
      <c r="EM82" s="52">
        <v>203947</v>
      </c>
      <c r="EN82" s="66">
        <v>569647</v>
      </c>
      <c r="EO82" s="52">
        <v>174624</v>
      </c>
      <c r="EP82" s="36"/>
      <c r="EQ82" s="66">
        <v>548197</v>
      </c>
      <c r="ER82" s="36"/>
      <c r="ES82" s="66">
        <v>660462</v>
      </c>
      <c r="ET82" s="66">
        <v>758345</v>
      </c>
      <c r="EU82" s="66">
        <v>1219437</v>
      </c>
      <c r="EV82" s="66">
        <v>1618899</v>
      </c>
      <c r="EW82" s="66">
        <v>3378772</v>
      </c>
      <c r="EX82" s="66">
        <v>4852683</v>
      </c>
      <c r="EY82" s="66">
        <v>5127352</v>
      </c>
      <c r="EZ82" s="66">
        <v>8210784</v>
      </c>
      <c r="FA82" s="66">
        <v>7527995</v>
      </c>
      <c r="FB82" s="66">
        <v>10055332</v>
      </c>
      <c r="FC82" s="66">
        <v>8823847</v>
      </c>
      <c r="FD82" s="66">
        <v>12837541</v>
      </c>
      <c r="FF82" s="35">
        <v>2313127</v>
      </c>
      <c r="FI82" s="66">
        <v>201827</v>
      </c>
      <c r="FJ82" s="75">
        <v>4373196</v>
      </c>
      <c r="FW82" s="75">
        <v>104610</v>
      </c>
      <c r="GD82" s="31"/>
    </row>
    <row r="83" spans="1:272" s="66" customFormat="1" x14ac:dyDescent="0.25">
      <c r="A83" s="66">
        <v>36</v>
      </c>
      <c r="B83" s="66">
        <v>22.04</v>
      </c>
      <c r="D83" s="66" t="s">
        <v>346</v>
      </c>
      <c r="F83" s="79"/>
      <c r="G83" s="80"/>
      <c r="N83" s="66">
        <v>276761</v>
      </c>
      <c r="P83" s="52">
        <v>407071</v>
      </c>
      <c r="R83" s="52">
        <v>507226</v>
      </c>
      <c r="T83" s="66">
        <v>7350665</v>
      </c>
      <c r="V83" s="66">
        <v>592959</v>
      </c>
      <c r="X83" s="66">
        <v>941373</v>
      </c>
      <c r="Z83" s="66">
        <v>2180504</v>
      </c>
      <c r="AB83" s="66">
        <v>3792027</v>
      </c>
      <c r="AD83" s="52">
        <v>4186731</v>
      </c>
      <c r="AF83" s="84">
        <v>3890867</v>
      </c>
      <c r="AY83" s="52">
        <v>157815</v>
      </c>
      <c r="BF83" s="31"/>
      <c r="CI83" s="37"/>
      <c r="CR83" s="47"/>
      <c r="EJ83" s="36"/>
      <c r="EK83" s="66">
        <v>51999</v>
      </c>
      <c r="EL83" s="36"/>
      <c r="EM83" s="52">
        <v>16087</v>
      </c>
      <c r="EN83" s="66">
        <v>296218</v>
      </c>
      <c r="EO83" s="52">
        <v>186381</v>
      </c>
      <c r="EP83" s="36"/>
      <c r="EQ83" s="66">
        <v>234518</v>
      </c>
      <c r="ER83" s="36"/>
      <c r="ES83" s="66">
        <v>113793</v>
      </c>
      <c r="ET83" s="66">
        <v>382035</v>
      </c>
      <c r="EU83" s="66">
        <v>759034</v>
      </c>
      <c r="EV83" s="66">
        <v>1107563</v>
      </c>
      <c r="EW83" s="66">
        <v>1379149</v>
      </c>
      <c r="EX83" s="66">
        <v>1852550</v>
      </c>
      <c r="EY83" s="66">
        <v>1958670</v>
      </c>
      <c r="EZ83" s="66">
        <v>2847841</v>
      </c>
      <c r="FA83" s="66">
        <v>3038012</v>
      </c>
      <c r="FB83" s="66">
        <v>4113626</v>
      </c>
      <c r="FC83" s="66">
        <v>2966732</v>
      </c>
      <c r="FD83" s="66">
        <v>5119098</v>
      </c>
      <c r="FW83" s="52">
        <v>157815</v>
      </c>
      <c r="GD83" s="31"/>
    </row>
    <row r="84" spans="1:272" s="66" customFormat="1" x14ac:dyDescent="0.25">
      <c r="A84" s="66">
        <v>37</v>
      </c>
      <c r="B84" s="66">
        <v>22.26</v>
      </c>
      <c r="D84" s="66" t="s">
        <v>347</v>
      </c>
      <c r="F84" s="79"/>
      <c r="G84" s="80"/>
      <c r="N84" s="66">
        <v>259703</v>
      </c>
      <c r="P84" s="52">
        <v>344011</v>
      </c>
      <c r="R84" s="52">
        <v>436988</v>
      </c>
      <c r="T84" s="66">
        <v>825263</v>
      </c>
      <c r="V84" s="66">
        <v>565853</v>
      </c>
      <c r="X84" s="66">
        <v>987600</v>
      </c>
      <c r="Z84" s="66">
        <v>2385310</v>
      </c>
      <c r="AB84" s="66">
        <v>4269513</v>
      </c>
      <c r="AD84" s="52">
        <v>3143632</v>
      </c>
      <c r="AF84" s="84">
        <v>3239759</v>
      </c>
      <c r="BF84" s="31"/>
      <c r="CI84" s="37"/>
      <c r="CR84" s="47"/>
      <c r="EJ84" s="36"/>
      <c r="EK84" s="66">
        <v>53775</v>
      </c>
      <c r="EL84" s="36"/>
      <c r="EN84" s="66">
        <v>298025</v>
      </c>
      <c r="EO84" s="52">
        <v>177760</v>
      </c>
      <c r="EP84" s="36"/>
      <c r="EQ84" s="66">
        <v>188215</v>
      </c>
      <c r="ER84" s="36"/>
      <c r="ES84" s="66">
        <v>328272</v>
      </c>
      <c r="ET84" s="66">
        <v>307509</v>
      </c>
      <c r="EU84" s="66">
        <v>520021</v>
      </c>
      <c r="EV84" s="66">
        <v>768365</v>
      </c>
      <c r="EW84" s="66">
        <v>1119642</v>
      </c>
      <c r="EX84" s="66">
        <v>1437531</v>
      </c>
      <c r="EY84" s="66">
        <v>1182101</v>
      </c>
      <c r="EZ84" s="66">
        <v>2002804</v>
      </c>
      <c r="FA84" s="66">
        <v>3316435</v>
      </c>
      <c r="FB84" s="66">
        <v>3845794</v>
      </c>
      <c r="FC84" s="66">
        <v>2671896</v>
      </c>
      <c r="FD84" s="66">
        <v>5802043</v>
      </c>
      <c r="GD84" s="31"/>
    </row>
    <row r="85" spans="1:272" x14ac:dyDescent="0.25">
      <c r="CR85" s="47"/>
      <c r="HQ85" s="49"/>
      <c r="HW85" s="47"/>
      <c r="HX85" s="47"/>
      <c r="HY85" s="47"/>
      <c r="HZ85" s="47"/>
      <c r="IA85" s="47"/>
      <c r="IB85" s="47"/>
      <c r="IC85" s="49"/>
      <c r="IF85" s="35"/>
      <c r="II85" s="56"/>
      <c r="IM85" s="36"/>
      <c r="IN85" s="36"/>
      <c r="IO85" s="49"/>
      <c r="IU85" s="57"/>
      <c r="IV85" s="57"/>
      <c r="IW85" s="57"/>
      <c r="IX85" s="57"/>
      <c r="IY85" s="57"/>
      <c r="IZ85" s="57"/>
      <c r="JA85" s="58"/>
      <c r="JB85" s="57"/>
      <c r="JC85" s="57"/>
      <c r="JD85" s="57"/>
      <c r="JE85" s="57"/>
      <c r="JF85" s="57"/>
      <c r="JG85" s="58"/>
      <c r="JH85" s="57"/>
      <c r="JI85" s="57"/>
      <c r="JJ85" s="57"/>
      <c r="JK85" s="57"/>
      <c r="JL85" s="57"/>
    </row>
    <row r="86" spans="1:272" s="37" customFormat="1" ht="15.6" x14ac:dyDescent="0.25">
      <c r="E86" s="91" t="s">
        <v>411</v>
      </c>
      <c r="F86" s="92" t="s">
        <v>197</v>
      </c>
      <c r="G86" s="92" t="s">
        <v>245</v>
      </c>
      <c r="H86" s="91" t="s">
        <v>412</v>
      </c>
      <c r="I86" s="93" t="s">
        <v>413</v>
      </c>
      <c r="J86" s="93" t="s">
        <v>197</v>
      </c>
      <c r="K86" s="93" t="s">
        <v>245</v>
      </c>
      <c r="L86" s="93" t="s">
        <v>198</v>
      </c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7" t="s">
        <v>3</v>
      </c>
      <c r="AM86" s="60" t="s">
        <v>4</v>
      </c>
      <c r="AS86" s="65" t="s">
        <v>5</v>
      </c>
      <c r="AT86" s="65"/>
      <c r="AU86" s="65"/>
      <c r="AV86" s="65"/>
      <c r="AW86" s="65"/>
      <c r="AX86" s="65"/>
      <c r="AY86" s="60" t="s">
        <v>60</v>
      </c>
      <c r="BE86" s="60" t="s">
        <v>350</v>
      </c>
      <c r="BK86" s="60" t="s">
        <v>351</v>
      </c>
      <c r="BQ86" s="37" t="s">
        <v>35</v>
      </c>
      <c r="BW86" s="60" t="s">
        <v>44</v>
      </c>
      <c r="CC86" s="60" t="s">
        <v>5</v>
      </c>
      <c r="FE86" s="75" t="s">
        <v>3</v>
      </c>
      <c r="FF86" s="75"/>
      <c r="FG86" s="75"/>
      <c r="FH86" s="75"/>
      <c r="FI86" s="75"/>
      <c r="FJ86" s="75"/>
      <c r="FK86" s="56" t="s">
        <v>4</v>
      </c>
      <c r="FL86" s="75"/>
      <c r="FM86" s="75"/>
      <c r="FN86" s="75"/>
      <c r="FO86" s="75"/>
      <c r="FP86" s="75"/>
      <c r="FQ86" s="90" t="s">
        <v>5</v>
      </c>
      <c r="FR86" s="90"/>
      <c r="FS86" s="90"/>
      <c r="FT86" s="90"/>
      <c r="FU86" s="90"/>
      <c r="FV86" s="90"/>
      <c r="FW86" s="56" t="s">
        <v>60</v>
      </c>
      <c r="FX86" s="75"/>
      <c r="FY86" s="75"/>
      <c r="FZ86" s="75"/>
      <c r="GA86" s="75"/>
      <c r="GB86" s="75"/>
      <c r="GC86" s="56" t="s">
        <v>350</v>
      </c>
      <c r="GD86" s="75"/>
      <c r="GE86" s="75"/>
      <c r="GF86" s="75"/>
      <c r="GG86" s="75"/>
      <c r="GH86" s="75"/>
      <c r="GI86" s="56" t="s">
        <v>351</v>
      </c>
      <c r="GJ86" s="75"/>
      <c r="GK86" s="75"/>
      <c r="GL86" s="75"/>
      <c r="GM86" s="75"/>
      <c r="GN86" s="75"/>
      <c r="GO86" s="75" t="s">
        <v>35</v>
      </c>
      <c r="GP86" s="75"/>
      <c r="GQ86" s="75"/>
      <c r="GR86" s="75"/>
      <c r="GS86" s="75"/>
      <c r="GT86" s="75"/>
      <c r="GU86" s="56" t="s">
        <v>44</v>
      </c>
      <c r="GV86" s="75"/>
      <c r="GW86" s="75"/>
      <c r="GX86" s="75"/>
      <c r="GY86" s="75"/>
      <c r="GZ86" s="75"/>
      <c r="HA86" s="56" t="s">
        <v>5</v>
      </c>
      <c r="HB86" s="75"/>
      <c r="HC86" s="75"/>
      <c r="HD86" s="75"/>
      <c r="HE86" s="75"/>
      <c r="HF86" s="75"/>
      <c r="HG86" s="31"/>
      <c r="HH86" s="31"/>
      <c r="HI86" s="31"/>
      <c r="HJ86" s="31"/>
      <c r="HK86" s="31"/>
      <c r="HL86" s="31"/>
      <c r="HM86" s="31"/>
      <c r="HN86" s="31"/>
      <c r="HO86" s="31"/>
      <c r="HP86" s="31"/>
      <c r="HQ86" s="31"/>
      <c r="HR86" s="31"/>
      <c r="HS86" s="31"/>
      <c r="HT86" s="31"/>
      <c r="HU86" s="31"/>
      <c r="HV86" s="31"/>
      <c r="HW86" s="47"/>
      <c r="HX86" s="47"/>
      <c r="HY86" s="47"/>
      <c r="HZ86" s="47"/>
      <c r="IA86" s="47"/>
      <c r="IB86" s="47"/>
      <c r="IC86" s="31"/>
      <c r="ID86" s="31"/>
      <c r="IE86" s="31"/>
      <c r="IF86" s="35"/>
      <c r="IG86" s="31"/>
      <c r="IH86" s="31"/>
      <c r="II86" s="47"/>
      <c r="IJ86" s="47"/>
      <c r="IK86" s="47"/>
      <c r="IL86" s="47"/>
      <c r="IM86" s="59"/>
      <c r="IN86" s="59"/>
      <c r="IO86" s="47"/>
      <c r="IP86" s="47"/>
      <c r="IQ86" s="47"/>
      <c r="IR86" s="47"/>
      <c r="IS86" s="47"/>
      <c r="IT86" s="47"/>
      <c r="IU86" s="57"/>
      <c r="IV86" s="57"/>
      <c r="IW86" s="57"/>
      <c r="IX86" s="57"/>
      <c r="IY86" s="57"/>
      <c r="IZ86" s="57"/>
      <c r="JA86" s="57"/>
      <c r="JB86" s="57"/>
      <c r="JC86" s="57"/>
      <c r="JD86" s="57"/>
      <c r="JE86" s="57"/>
      <c r="JF86" s="57"/>
      <c r="JG86" s="57"/>
      <c r="JH86" s="57"/>
      <c r="JI86" s="57"/>
      <c r="JJ86" s="57"/>
      <c r="JK86" s="57"/>
      <c r="JL86" s="57"/>
    </row>
    <row r="87" spans="1:272" x14ac:dyDescent="0.25">
      <c r="B87" s="49"/>
      <c r="E87" s="136" t="s">
        <v>414</v>
      </c>
      <c r="F87" s="136"/>
      <c r="G87" s="136"/>
      <c r="H87" s="136"/>
      <c r="J87" s="38"/>
      <c r="K87" s="38"/>
      <c r="L87" s="38"/>
      <c r="M87" s="31">
        <v>10</v>
      </c>
      <c r="N87" s="66">
        <v>10</v>
      </c>
      <c r="O87" s="31">
        <v>20</v>
      </c>
      <c r="P87" s="52">
        <v>20</v>
      </c>
      <c r="Q87" s="31">
        <v>30</v>
      </c>
      <c r="R87" s="31">
        <v>30</v>
      </c>
      <c r="S87" s="31">
        <v>40</v>
      </c>
      <c r="T87" s="66">
        <v>40</v>
      </c>
      <c r="U87" s="66">
        <v>50</v>
      </c>
      <c r="V87" s="31">
        <v>50</v>
      </c>
      <c r="W87" s="66">
        <v>100</v>
      </c>
      <c r="X87" s="31">
        <v>100</v>
      </c>
      <c r="Y87" s="66">
        <v>200</v>
      </c>
      <c r="Z87" s="31">
        <v>200</v>
      </c>
      <c r="AA87" s="66">
        <v>300</v>
      </c>
      <c r="AB87" s="31">
        <v>300</v>
      </c>
      <c r="AC87" s="66">
        <v>400</v>
      </c>
      <c r="AD87" s="31">
        <v>400</v>
      </c>
      <c r="AE87" s="52">
        <v>500</v>
      </c>
      <c r="AF87" s="31">
        <v>500</v>
      </c>
      <c r="AG87" s="37" t="s">
        <v>353</v>
      </c>
      <c r="AH87" s="37" t="s">
        <v>354</v>
      </c>
      <c r="AI87" s="37" t="s">
        <v>355</v>
      </c>
      <c r="AJ87" s="37" t="s">
        <v>356</v>
      </c>
      <c r="AK87" s="37" t="s">
        <v>357</v>
      </c>
      <c r="AL87" s="37" t="s">
        <v>358</v>
      </c>
      <c r="AM87" s="37" t="s">
        <v>353</v>
      </c>
      <c r="AN87" s="37" t="s">
        <v>354</v>
      </c>
      <c r="AO87" s="37" t="s">
        <v>355</v>
      </c>
      <c r="AP87" s="37" t="s">
        <v>356</v>
      </c>
      <c r="AQ87" s="37" t="s">
        <v>357</v>
      </c>
      <c r="AR87" s="37" t="s">
        <v>358</v>
      </c>
      <c r="AS87" s="65" t="s">
        <v>353</v>
      </c>
      <c r="AT87" s="65" t="s">
        <v>354</v>
      </c>
      <c r="AU87" s="65" t="s">
        <v>355</v>
      </c>
      <c r="AV87" s="65" t="s">
        <v>356</v>
      </c>
      <c r="AW87" s="65" t="s">
        <v>357</v>
      </c>
      <c r="AX87" s="65" t="s">
        <v>358</v>
      </c>
      <c r="AY87" s="37" t="s">
        <v>353</v>
      </c>
      <c r="AZ87" s="37" t="s">
        <v>354</v>
      </c>
      <c r="BA87" s="37" t="s">
        <v>355</v>
      </c>
      <c r="BB87" s="37" t="s">
        <v>356</v>
      </c>
      <c r="BC87" s="37" t="s">
        <v>357</v>
      </c>
      <c r="BD87" s="37" t="s">
        <v>358</v>
      </c>
      <c r="BE87" s="65" t="s">
        <v>353</v>
      </c>
      <c r="BF87" s="65" t="s">
        <v>354</v>
      </c>
      <c r="BG87" s="65" t="s">
        <v>355</v>
      </c>
      <c r="BH87" s="65" t="s">
        <v>356</v>
      </c>
      <c r="BI87" s="65" t="s">
        <v>357</v>
      </c>
      <c r="BJ87" s="65" t="s">
        <v>358</v>
      </c>
      <c r="BK87" s="65" t="s">
        <v>353</v>
      </c>
      <c r="BL87" s="65" t="s">
        <v>354</v>
      </c>
      <c r="BM87" s="65" t="s">
        <v>355</v>
      </c>
      <c r="BN87" s="65" t="s">
        <v>356</v>
      </c>
      <c r="BO87" s="65" t="s">
        <v>357</v>
      </c>
      <c r="BP87" s="65" t="s">
        <v>358</v>
      </c>
      <c r="BQ87" s="37" t="s">
        <v>353</v>
      </c>
      <c r="BR87" s="37" t="s">
        <v>354</v>
      </c>
      <c r="BS87" s="37" t="s">
        <v>355</v>
      </c>
      <c r="BT87" s="37" t="s">
        <v>356</v>
      </c>
      <c r="BU87" s="37" t="s">
        <v>357</v>
      </c>
      <c r="BV87" s="37" t="s">
        <v>358</v>
      </c>
      <c r="BW87" s="37" t="s">
        <v>353</v>
      </c>
      <c r="BX87" s="37" t="s">
        <v>354</v>
      </c>
      <c r="BY87" s="37" t="s">
        <v>355</v>
      </c>
      <c r="BZ87" s="37" t="s">
        <v>356</v>
      </c>
      <c r="CA87" s="37" t="s">
        <v>357</v>
      </c>
      <c r="CB87" s="37" t="s">
        <v>358</v>
      </c>
      <c r="CC87" s="37" t="s">
        <v>353</v>
      </c>
      <c r="CD87" s="37" t="s">
        <v>354</v>
      </c>
      <c r="CE87" s="37" t="s">
        <v>355</v>
      </c>
      <c r="CF87" s="37" t="s">
        <v>356</v>
      </c>
      <c r="CG87" s="37" t="s">
        <v>357</v>
      </c>
      <c r="CH87" s="37" t="s">
        <v>358</v>
      </c>
      <c r="EI87" s="31">
        <v>5</v>
      </c>
      <c r="EJ87" s="31">
        <v>5</v>
      </c>
      <c r="EK87" s="66">
        <v>10</v>
      </c>
      <c r="EL87" s="31">
        <v>10</v>
      </c>
      <c r="EM87" s="31">
        <v>20</v>
      </c>
      <c r="EN87" s="66">
        <v>20</v>
      </c>
      <c r="EO87" s="52">
        <v>30</v>
      </c>
      <c r="EP87" s="31">
        <v>30</v>
      </c>
      <c r="EQ87" s="66">
        <v>40</v>
      </c>
      <c r="ER87" s="31">
        <v>40</v>
      </c>
      <c r="ES87" s="66">
        <v>50</v>
      </c>
      <c r="ET87" s="66">
        <v>50</v>
      </c>
      <c r="EU87" s="66">
        <v>100</v>
      </c>
      <c r="EV87" s="66">
        <v>100</v>
      </c>
      <c r="EW87" s="66">
        <v>200</v>
      </c>
      <c r="EX87" s="66">
        <v>200</v>
      </c>
      <c r="EY87" s="66">
        <v>300</v>
      </c>
      <c r="EZ87" s="66">
        <v>300</v>
      </c>
      <c r="FA87" s="66">
        <v>400</v>
      </c>
      <c r="FB87" s="66">
        <v>400</v>
      </c>
      <c r="FC87" s="66">
        <v>500</v>
      </c>
      <c r="FD87" s="66">
        <v>500</v>
      </c>
      <c r="FE87" s="75" t="s">
        <v>353</v>
      </c>
      <c r="FF87" s="75" t="s">
        <v>354</v>
      </c>
      <c r="FG87" s="75" t="s">
        <v>355</v>
      </c>
      <c r="FH87" s="75" t="s">
        <v>356</v>
      </c>
      <c r="FI87" s="75" t="s">
        <v>357</v>
      </c>
      <c r="FJ87" s="75" t="s">
        <v>358</v>
      </c>
      <c r="FK87" s="75" t="s">
        <v>353</v>
      </c>
      <c r="FL87" s="75" t="s">
        <v>354</v>
      </c>
      <c r="FM87" s="75" t="s">
        <v>355</v>
      </c>
      <c r="FN87" s="75" t="s">
        <v>356</v>
      </c>
      <c r="FO87" s="75" t="s">
        <v>357</v>
      </c>
      <c r="FP87" s="75" t="s">
        <v>358</v>
      </c>
      <c r="FQ87" s="90" t="s">
        <v>353</v>
      </c>
      <c r="FR87" s="90" t="s">
        <v>354</v>
      </c>
      <c r="FS87" s="90" t="s">
        <v>355</v>
      </c>
      <c r="FT87" s="90" t="s">
        <v>356</v>
      </c>
      <c r="FU87" s="90" t="s">
        <v>357</v>
      </c>
      <c r="FV87" s="90" t="s">
        <v>358</v>
      </c>
      <c r="FW87" s="75" t="s">
        <v>353</v>
      </c>
      <c r="FX87" s="75" t="s">
        <v>354</v>
      </c>
      <c r="FY87" s="75" t="s">
        <v>355</v>
      </c>
      <c r="FZ87" s="75" t="s">
        <v>356</v>
      </c>
      <c r="GA87" s="75" t="s">
        <v>357</v>
      </c>
      <c r="GB87" s="75" t="s">
        <v>358</v>
      </c>
      <c r="GC87" s="90" t="s">
        <v>353</v>
      </c>
      <c r="GD87" s="90" t="s">
        <v>354</v>
      </c>
      <c r="GE87" s="90" t="s">
        <v>355</v>
      </c>
      <c r="GF87" s="90" t="s">
        <v>356</v>
      </c>
      <c r="GG87" s="90" t="s">
        <v>357</v>
      </c>
      <c r="GH87" s="90" t="s">
        <v>358</v>
      </c>
      <c r="GI87" s="90" t="s">
        <v>353</v>
      </c>
      <c r="GJ87" s="90" t="s">
        <v>354</v>
      </c>
      <c r="GK87" s="90" t="s">
        <v>355</v>
      </c>
      <c r="GL87" s="90" t="s">
        <v>356</v>
      </c>
      <c r="GM87" s="90" t="s">
        <v>357</v>
      </c>
      <c r="GN87" s="90" t="s">
        <v>358</v>
      </c>
      <c r="GO87" s="75" t="s">
        <v>353</v>
      </c>
      <c r="GP87" s="75" t="s">
        <v>354</v>
      </c>
      <c r="GQ87" s="75" t="s">
        <v>355</v>
      </c>
      <c r="GR87" s="75" t="s">
        <v>356</v>
      </c>
      <c r="GS87" s="75" t="s">
        <v>357</v>
      </c>
      <c r="GT87" s="75" t="s">
        <v>358</v>
      </c>
      <c r="GU87" s="75" t="s">
        <v>353</v>
      </c>
      <c r="GV87" s="75" t="s">
        <v>354</v>
      </c>
      <c r="GW87" s="75" t="s">
        <v>355</v>
      </c>
      <c r="GX87" s="75" t="s">
        <v>356</v>
      </c>
      <c r="GY87" s="75" t="s">
        <v>357</v>
      </c>
      <c r="GZ87" s="75" t="s">
        <v>358</v>
      </c>
      <c r="HA87" s="75" t="s">
        <v>353</v>
      </c>
      <c r="HB87" s="75" t="s">
        <v>354</v>
      </c>
      <c r="HC87" s="75" t="s">
        <v>355</v>
      </c>
      <c r="HD87" s="75" t="s">
        <v>356</v>
      </c>
      <c r="HE87" s="75" t="s">
        <v>357</v>
      </c>
      <c r="HF87" s="75" t="s">
        <v>358</v>
      </c>
    </row>
    <row r="88" spans="1:272" x14ac:dyDescent="0.25">
      <c r="B88" s="37"/>
      <c r="D88" s="31" t="str">
        <f t="shared" ref="D88:D124" si="32">D48</f>
        <v>METHYL HEXANOATE (C6:0)</v>
      </c>
      <c r="E88" s="31" t="str">
        <f>M7&amp;"-"&amp;AD7</f>
        <v>3.93-157.2</v>
      </c>
      <c r="F88" s="32">
        <f>INTERCEPT(M88:AD88,M7:AD7)</f>
        <v>-9.5834473004188236E-2</v>
      </c>
      <c r="G88" s="32">
        <f>SLOPE(M88:AD88,M7:AD7)</f>
        <v>3.884217875837364E-2</v>
      </c>
      <c r="H88" s="38">
        <v>0.99329999999999996</v>
      </c>
      <c r="I88" s="31" t="str">
        <f>EI7&amp;"-"&amp;FD7</f>
        <v>2.005-196.5</v>
      </c>
      <c r="J88" s="38">
        <f>INTERCEPT(EI88:FD88,EI7:FD7)</f>
        <v>8.5352116124663979E-3</v>
      </c>
      <c r="K88" s="38">
        <f>SLOPE(EI88:FD88,EI7:FD7)</f>
        <v>1.747281298475668E-2</v>
      </c>
      <c r="L88" s="38">
        <v>0.99509999999999998</v>
      </c>
      <c r="M88" s="31">
        <f t="shared" ref="M88:BX92" si="33">M48/M$54</f>
        <v>0.13663970249628554</v>
      </c>
      <c r="N88" s="31">
        <f t="shared" si="33"/>
        <v>0.11081274722591633</v>
      </c>
      <c r="O88" s="31">
        <f t="shared" si="33"/>
        <v>0.23256207786907315</v>
      </c>
      <c r="P88" s="31">
        <f t="shared" si="33"/>
        <v>0.1927658404173839</v>
      </c>
      <c r="Q88" s="31">
        <f t="shared" si="33"/>
        <v>0.28236192168008312</v>
      </c>
      <c r="R88" s="31">
        <f t="shared" si="33"/>
        <v>0.29207915082792674</v>
      </c>
      <c r="S88" s="31">
        <f t="shared" si="33"/>
        <v>0.41923496018320372</v>
      </c>
      <c r="T88" s="31">
        <f t="shared" si="33"/>
        <v>0.43913888355245628</v>
      </c>
      <c r="U88" s="31">
        <f t="shared" si="33"/>
        <v>0.52732262237707395</v>
      </c>
      <c r="V88" s="31">
        <f t="shared" si="33"/>
        <v>0.57669233004870035</v>
      </c>
      <c r="W88" s="31">
        <f t="shared" si="33"/>
        <v>1.4689944910944137</v>
      </c>
      <c r="X88" s="31">
        <f t="shared" si="33"/>
        <v>1.3608111661666691</v>
      </c>
      <c r="Y88" s="31">
        <f t="shared" si="33"/>
        <v>3.3311771867369262</v>
      </c>
      <c r="Z88" s="31">
        <f t="shared" si="33"/>
        <v>3.2504181206659428</v>
      </c>
      <c r="AA88" s="31">
        <f t="shared" si="33"/>
        <v>4.736554237390096</v>
      </c>
      <c r="AB88" s="31">
        <f t="shared" si="33"/>
        <v>4.4227848349985752</v>
      </c>
      <c r="AC88" s="31">
        <f t="shared" si="33"/>
        <v>5.9514199249912361</v>
      </c>
      <c r="AD88" s="31">
        <f t="shared" si="33"/>
        <v>5.6526546668965887</v>
      </c>
      <c r="AE88" s="31">
        <f t="shared" si="33"/>
        <v>5.8864164921700999</v>
      </c>
      <c r="AF88" s="31">
        <f t="shared" si="33"/>
        <v>5.7218854524365197</v>
      </c>
      <c r="AG88" s="31">
        <f>AG48/AG$54</f>
        <v>8.4167858331697723E-3</v>
      </c>
      <c r="AH88" s="31">
        <f t="shared" si="33"/>
        <v>0</v>
      </c>
      <c r="AI88" s="31">
        <f t="shared" si="33"/>
        <v>0</v>
      </c>
      <c r="AJ88" s="31">
        <f t="shared" si="33"/>
        <v>5.2511187136959903E-3</v>
      </c>
      <c r="AK88" s="31">
        <f t="shared" si="33"/>
        <v>3.7032158248388601E-3</v>
      </c>
      <c r="AL88" s="31">
        <f t="shared" si="33"/>
        <v>0</v>
      </c>
      <c r="AM88" s="31">
        <f t="shared" si="33"/>
        <v>0</v>
      </c>
      <c r="AN88" s="31">
        <f t="shared" si="33"/>
        <v>5.5104543822725918E-3</v>
      </c>
      <c r="AO88" s="31">
        <f t="shared" si="33"/>
        <v>1.1954742005261866E-2</v>
      </c>
      <c r="AP88" s="31">
        <f t="shared" si="33"/>
        <v>0</v>
      </c>
      <c r="AQ88" s="31">
        <f t="shared" si="33"/>
        <v>0</v>
      </c>
      <c r="AR88" s="31">
        <f t="shared" si="33"/>
        <v>0</v>
      </c>
      <c r="AS88" s="31">
        <f t="shared" si="33"/>
        <v>3.0151358482493049E-2</v>
      </c>
      <c r="AT88" s="31">
        <f t="shared" si="33"/>
        <v>3.0508462218938649E-2</v>
      </c>
      <c r="AU88" s="31">
        <f t="shared" si="33"/>
        <v>1.7937272483677644E-2</v>
      </c>
      <c r="AV88" s="31">
        <f t="shared" si="33"/>
        <v>1.8397502076498005E-2</v>
      </c>
      <c r="AW88" s="31">
        <f t="shared" si="33"/>
        <v>1.3669165366940399E-2</v>
      </c>
      <c r="AX88" s="31">
        <f t="shared" si="33"/>
        <v>0</v>
      </c>
      <c r="AY88" s="31">
        <f t="shared" si="33"/>
        <v>0</v>
      </c>
      <c r="AZ88" s="31">
        <f t="shared" si="33"/>
        <v>0</v>
      </c>
      <c r="BA88" s="31">
        <f t="shared" si="33"/>
        <v>0</v>
      </c>
      <c r="BB88" s="31">
        <f t="shared" si="33"/>
        <v>0</v>
      </c>
      <c r="BC88" s="31">
        <f t="shared" si="33"/>
        <v>0</v>
      </c>
      <c r="BD88" s="31">
        <f t="shared" si="33"/>
        <v>0</v>
      </c>
      <c r="BE88" s="31">
        <f>BE48/BE$54</f>
        <v>2.2662579373768338E-2</v>
      </c>
      <c r="BF88" s="31">
        <f t="shared" si="33"/>
        <v>0</v>
      </c>
      <c r="BG88" s="31">
        <f t="shared" si="33"/>
        <v>0</v>
      </c>
      <c r="BH88" s="31">
        <f t="shared" si="33"/>
        <v>0</v>
      </c>
      <c r="BK88" s="31">
        <f t="shared" si="33"/>
        <v>0.12582657360489444</v>
      </c>
      <c r="BL88" s="31">
        <f t="shared" si="33"/>
        <v>0.11703030831470927</v>
      </c>
      <c r="BM88" s="31">
        <f t="shared" si="33"/>
        <v>0.12980694374480725</v>
      </c>
      <c r="BN88" s="31">
        <f t="shared" si="33"/>
        <v>0.14946699154032753</v>
      </c>
      <c r="BO88" s="31">
        <f t="shared" si="33"/>
        <v>0.83201498084059744</v>
      </c>
      <c r="BP88" s="31">
        <f t="shared" si="33"/>
        <v>0.80771737796232101</v>
      </c>
      <c r="BQ88" s="31">
        <f t="shared" si="33"/>
        <v>2.4513274336283187E-2</v>
      </c>
      <c r="BR88" s="31">
        <f t="shared" si="33"/>
        <v>5.8347981246241109E-3</v>
      </c>
      <c r="BS88" s="31">
        <f t="shared" si="33"/>
        <v>0</v>
      </c>
      <c r="BT88" s="31">
        <f t="shared" si="33"/>
        <v>0</v>
      </c>
      <c r="BU88" s="31">
        <f t="shared" si="33"/>
        <v>0</v>
      </c>
      <c r="BV88" s="31">
        <f t="shared" si="33"/>
        <v>0</v>
      </c>
      <c r="BW88" s="31">
        <f t="shared" si="33"/>
        <v>1.9139709739464942E-2</v>
      </c>
      <c r="BX88" s="31">
        <f t="shared" si="33"/>
        <v>0</v>
      </c>
      <c r="BY88" s="31">
        <f t="shared" ref="BY88:EI92" si="34">BY48/BY$54</f>
        <v>1.6720137039621802E-2</v>
      </c>
      <c r="BZ88" s="31">
        <f t="shared" si="34"/>
        <v>8.2989202783105738E-3</v>
      </c>
      <c r="CA88" s="31">
        <f t="shared" si="34"/>
        <v>2.5748006837428398E-2</v>
      </c>
      <c r="CB88" s="31">
        <f t="shared" si="34"/>
        <v>1.5844989045325542E-2</v>
      </c>
      <c r="CC88" s="31">
        <f t="shared" si="34"/>
        <v>0</v>
      </c>
      <c r="CD88" s="31">
        <f t="shared" si="34"/>
        <v>0</v>
      </c>
      <c r="CE88" s="31">
        <f t="shared" si="34"/>
        <v>0</v>
      </c>
      <c r="CF88" s="31">
        <f t="shared" si="34"/>
        <v>0</v>
      </c>
      <c r="CG88" s="31">
        <f t="shared" si="34"/>
        <v>0</v>
      </c>
      <c r="CH88" s="31">
        <f t="shared" si="34"/>
        <v>0</v>
      </c>
      <c r="CI88" s="37">
        <f t="shared" si="34"/>
        <v>0</v>
      </c>
      <c r="CJ88" s="31">
        <f t="shared" si="34"/>
        <v>0</v>
      </c>
      <c r="CK88" s="31">
        <f t="shared" si="34"/>
        <v>0</v>
      </c>
      <c r="CL88" s="31">
        <f t="shared" si="34"/>
        <v>0</v>
      </c>
      <c r="CM88" s="31">
        <f t="shared" si="34"/>
        <v>0</v>
      </c>
      <c r="CN88" s="31">
        <f t="shared" si="34"/>
        <v>0</v>
      </c>
      <c r="CO88" s="31">
        <f t="shared" si="34"/>
        <v>0</v>
      </c>
      <c r="CP88" s="31">
        <f t="shared" si="34"/>
        <v>0</v>
      </c>
      <c r="CR88" s="31">
        <f t="shared" si="34"/>
        <v>0</v>
      </c>
      <c r="CS88" s="31">
        <f t="shared" si="34"/>
        <v>0</v>
      </c>
      <c r="CT88" s="31">
        <f t="shared" si="34"/>
        <v>0</v>
      </c>
      <c r="CU88" s="31">
        <f t="shared" si="34"/>
        <v>0</v>
      </c>
      <c r="CV88" s="31">
        <f t="shared" si="34"/>
        <v>0</v>
      </c>
      <c r="CW88" s="31">
        <f t="shared" si="34"/>
        <v>0</v>
      </c>
      <c r="CY88" s="31">
        <f t="shared" si="34"/>
        <v>0</v>
      </c>
      <c r="CZ88" s="31">
        <f t="shared" si="34"/>
        <v>0</v>
      </c>
      <c r="DA88" s="31">
        <f t="shared" si="34"/>
        <v>0</v>
      </c>
      <c r="DB88" s="31">
        <f t="shared" si="34"/>
        <v>0</v>
      </c>
      <c r="DC88" s="31">
        <f t="shared" si="34"/>
        <v>0</v>
      </c>
      <c r="DD88" s="31">
        <f t="shared" si="34"/>
        <v>0</v>
      </c>
      <c r="DE88" s="31">
        <f t="shared" si="34"/>
        <v>0</v>
      </c>
      <c r="DF88" s="31">
        <f t="shared" si="34"/>
        <v>0</v>
      </c>
      <c r="DG88" s="31">
        <f t="shared" si="34"/>
        <v>0</v>
      </c>
      <c r="DH88" s="31">
        <f t="shared" si="34"/>
        <v>0</v>
      </c>
      <c r="DI88" s="31">
        <f t="shared" si="34"/>
        <v>0</v>
      </c>
      <c r="DJ88" s="31">
        <f t="shared" si="34"/>
        <v>0</v>
      </c>
      <c r="DK88" s="31">
        <f t="shared" si="34"/>
        <v>0</v>
      </c>
      <c r="DL88" s="31">
        <f t="shared" si="34"/>
        <v>0</v>
      </c>
      <c r="DM88" s="31">
        <f t="shared" si="34"/>
        <v>0</v>
      </c>
      <c r="DN88" s="31">
        <f t="shared" si="34"/>
        <v>0</v>
      </c>
      <c r="DO88" s="31">
        <f t="shared" si="34"/>
        <v>0</v>
      </c>
      <c r="DP88" s="31">
        <f t="shared" si="34"/>
        <v>0</v>
      </c>
      <c r="DQ88" s="31">
        <f t="shared" si="34"/>
        <v>0</v>
      </c>
      <c r="DR88" s="31">
        <f t="shared" si="34"/>
        <v>0</v>
      </c>
      <c r="DS88" s="31">
        <f t="shared" si="34"/>
        <v>0</v>
      </c>
      <c r="DT88" s="31">
        <f t="shared" si="34"/>
        <v>0</v>
      </c>
      <c r="DU88" s="31">
        <f t="shared" si="34"/>
        <v>0</v>
      </c>
      <c r="DV88" s="31">
        <f t="shared" si="34"/>
        <v>0</v>
      </c>
      <c r="DW88" s="31">
        <f t="shared" si="34"/>
        <v>0</v>
      </c>
      <c r="DX88" s="31">
        <f t="shared" si="34"/>
        <v>0</v>
      </c>
      <c r="DY88" s="31">
        <f t="shared" si="34"/>
        <v>0</v>
      </c>
      <c r="DZ88" s="31">
        <f t="shared" si="34"/>
        <v>0</v>
      </c>
      <c r="EA88" s="31">
        <f t="shared" si="34"/>
        <v>0</v>
      </c>
      <c r="EB88" s="31">
        <f t="shared" si="34"/>
        <v>0</v>
      </c>
      <c r="EC88" s="31">
        <f t="shared" si="34"/>
        <v>0</v>
      </c>
      <c r="ED88" s="31">
        <f t="shared" si="34"/>
        <v>0</v>
      </c>
      <c r="EE88" s="31">
        <f t="shared" si="34"/>
        <v>0</v>
      </c>
      <c r="EF88" s="31">
        <f t="shared" si="34"/>
        <v>0</v>
      </c>
      <c r="EG88" s="31">
        <f t="shared" si="34"/>
        <v>0</v>
      </c>
      <c r="EH88" s="31">
        <f t="shared" si="34"/>
        <v>0</v>
      </c>
      <c r="EI88" s="31">
        <f t="shared" si="34"/>
        <v>2.4687664557169073E-2</v>
      </c>
      <c r="EK88" s="31">
        <f t="shared" ref="EK88:GT93" si="35">EK48/EK$54</f>
        <v>4.3598263907708601E-2</v>
      </c>
      <c r="EM88" s="31">
        <f t="shared" si="35"/>
        <v>7.4721148034536528E-2</v>
      </c>
      <c r="EN88" s="31">
        <f t="shared" si="35"/>
        <v>0.13019253579951076</v>
      </c>
      <c r="EO88" s="31">
        <f t="shared" si="35"/>
        <v>0.19718736794392677</v>
      </c>
      <c r="EQ88" s="31">
        <f t="shared" si="35"/>
        <v>0.30015682391579901</v>
      </c>
      <c r="ES88" s="31">
        <f t="shared" si="35"/>
        <v>0.29684616418767801</v>
      </c>
      <c r="ET88" s="31">
        <f t="shared" si="35"/>
        <v>0.32794494737014973</v>
      </c>
      <c r="EU88" s="31">
        <f t="shared" si="35"/>
        <v>0.66501201321679237</v>
      </c>
      <c r="EV88" s="31">
        <f t="shared" si="35"/>
        <v>0.69467897706032733</v>
      </c>
      <c r="EW88" s="31">
        <f t="shared" si="35"/>
        <v>1.5558549087217708</v>
      </c>
      <c r="EX88" s="31">
        <f t="shared" si="35"/>
        <v>1.5568061993124003</v>
      </c>
      <c r="EY88" s="31">
        <f t="shared" si="35"/>
        <v>2.1424923772147615</v>
      </c>
      <c r="EZ88" s="31">
        <f t="shared" si="35"/>
        <v>2.1022177933371502</v>
      </c>
      <c r="FB88" s="31">
        <f t="shared" si="35"/>
        <v>2.7909234032634465</v>
      </c>
      <c r="FC88" s="31">
        <f t="shared" si="35"/>
        <v>3.388188792702501</v>
      </c>
      <c r="FD88" s="31">
        <f>FD48/FD$54</f>
        <v>3.2837940762403428</v>
      </c>
      <c r="FE88" s="31">
        <f>FE48/FE$54</f>
        <v>8.4167858331697723E-3</v>
      </c>
      <c r="FF88" s="31">
        <f t="shared" ref="FF88:HF92" si="36">FF48/FF$54</f>
        <v>0</v>
      </c>
      <c r="FG88" s="31">
        <f t="shared" si="36"/>
        <v>0</v>
      </c>
      <c r="FH88" s="31">
        <f t="shared" si="36"/>
        <v>5.2511187136959903E-3</v>
      </c>
      <c r="FI88" s="31">
        <f t="shared" si="36"/>
        <v>3.7032158248388601E-3</v>
      </c>
      <c r="FJ88" s="31">
        <f t="shared" si="36"/>
        <v>0</v>
      </c>
      <c r="FK88" s="31">
        <f t="shared" si="36"/>
        <v>0</v>
      </c>
      <c r="FL88" s="31">
        <f t="shared" si="36"/>
        <v>5.5104543822725918E-3</v>
      </c>
      <c r="FM88" s="31">
        <f t="shared" si="36"/>
        <v>1.1954742005261866E-2</v>
      </c>
      <c r="FN88" s="31">
        <f t="shared" si="36"/>
        <v>0</v>
      </c>
      <c r="FO88" s="31">
        <f t="shared" si="36"/>
        <v>0</v>
      </c>
      <c r="FP88" s="31">
        <f t="shared" si="36"/>
        <v>0</v>
      </c>
      <c r="FQ88" s="31">
        <f t="shared" si="36"/>
        <v>3.0151358482493049E-2</v>
      </c>
      <c r="FR88" s="31">
        <f t="shared" si="36"/>
        <v>3.0508462218938649E-2</v>
      </c>
      <c r="FS88" s="31">
        <f t="shared" si="36"/>
        <v>1.7937272483677644E-2</v>
      </c>
      <c r="FT88" s="31">
        <f t="shared" si="36"/>
        <v>1.8397502076498005E-2</v>
      </c>
      <c r="FU88" s="31">
        <f t="shared" si="36"/>
        <v>1.3669165366940399E-2</v>
      </c>
      <c r="FV88" s="31">
        <f t="shared" si="36"/>
        <v>0</v>
      </c>
      <c r="FW88" s="31">
        <f t="shared" si="36"/>
        <v>0</v>
      </c>
      <c r="FX88" s="31">
        <f t="shared" si="36"/>
        <v>0</v>
      </c>
      <c r="FY88" s="31">
        <f t="shared" si="36"/>
        <v>0</v>
      </c>
      <c r="FZ88" s="31">
        <f t="shared" si="36"/>
        <v>0</v>
      </c>
      <c r="GA88" s="31">
        <f t="shared" si="36"/>
        <v>0</v>
      </c>
      <c r="GB88" s="31">
        <f t="shared" si="36"/>
        <v>0</v>
      </c>
      <c r="GC88" s="31">
        <f t="shared" si="36"/>
        <v>2.2662579373768338E-2</v>
      </c>
      <c r="GD88" s="31">
        <f t="shared" si="36"/>
        <v>0</v>
      </c>
      <c r="GE88" s="31">
        <f t="shared" si="36"/>
        <v>0</v>
      </c>
      <c r="GF88" s="31">
        <f t="shared" si="36"/>
        <v>0</v>
      </c>
      <c r="GG88" s="31" t="e">
        <f t="shared" si="36"/>
        <v>#DIV/0!</v>
      </c>
      <c r="GH88" s="31" t="e">
        <f t="shared" si="36"/>
        <v>#DIV/0!</v>
      </c>
      <c r="GI88" s="31">
        <f t="shared" si="36"/>
        <v>0.12582657360489444</v>
      </c>
      <c r="GJ88" s="31">
        <f t="shared" si="36"/>
        <v>0.11703030831470927</v>
      </c>
      <c r="GK88" s="31">
        <f t="shared" si="36"/>
        <v>0.12980694374480725</v>
      </c>
      <c r="GL88" s="31">
        <f t="shared" si="36"/>
        <v>0.14946699154032753</v>
      </c>
      <c r="GM88" s="31">
        <f t="shared" si="36"/>
        <v>0.83201498084059744</v>
      </c>
      <c r="GN88" s="31">
        <f t="shared" si="36"/>
        <v>0.80771737796232101</v>
      </c>
      <c r="GO88" s="31">
        <f t="shared" si="36"/>
        <v>2.4513274336283187E-2</v>
      </c>
      <c r="GP88" s="31">
        <f t="shared" si="36"/>
        <v>5.8347981246241109E-3</v>
      </c>
      <c r="GQ88" s="31">
        <f t="shared" si="36"/>
        <v>0</v>
      </c>
      <c r="GR88" s="31">
        <f t="shared" si="36"/>
        <v>0</v>
      </c>
      <c r="GS88" s="31">
        <f t="shared" si="36"/>
        <v>0</v>
      </c>
      <c r="GT88" s="31">
        <f t="shared" si="36"/>
        <v>0</v>
      </c>
      <c r="GU88" s="31">
        <f t="shared" si="36"/>
        <v>1.9139709739464942E-2</v>
      </c>
      <c r="GV88" s="31">
        <f t="shared" si="36"/>
        <v>0</v>
      </c>
      <c r="GW88" s="31">
        <f>GW48/GW$54</f>
        <v>1.6720137039621802E-2</v>
      </c>
      <c r="GX88" s="31">
        <f t="shared" si="36"/>
        <v>8.2989202783105738E-3</v>
      </c>
      <c r="GY88" s="31">
        <f t="shared" si="36"/>
        <v>2.5748006837428398E-2</v>
      </c>
      <c r="GZ88" s="31">
        <f t="shared" si="36"/>
        <v>1.5844989045325542E-2</v>
      </c>
      <c r="HA88" s="31">
        <f t="shared" si="36"/>
        <v>0</v>
      </c>
      <c r="HB88" s="31">
        <f t="shared" si="36"/>
        <v>0</v>
      </c>
      <c r="HC88" s="31">
        <f t="shared" si="36"/>
        <v>0</v>
      </c>
      <c r="HD88" s="31">
        <f t="shared" si="36"/>
        <v>0</v>
      </c>
      <c r="HE88" s="31">
        <f t="shared" si="36"/>
        <v>0</v>
      </c>
      <c r="HF88" s="31">
        <f t="shared" si="36"/>
        <v>0</v>
      </c>
    </row>
    <row r="89" spans="1:272" x14ac:dyDescent="0.25">
      <c r="B89" s="37"/>
      <c r="D89" s="31" t="str">
        <f t="shared" si="32"/>
        <v>METHYL OCTANOATE (C8:0)</v>
      </c>
      <c r="E89" s="31" t="str">
        <f>M8&amp;"-"&amp;AD8</f>
        <v>3.93-157.2</v>
      </c>
      <c r="F89" s="32">
        <f>INTERCEPT(M89:AB89,M8:AB8)</f>
        <v>-0.10017357737414589</v>
      </c>
      <c r="G89" s="32">
        <f>SLOPE(M89:AB89,M8:AB8)</f>
        <v>4.8890745080129389E-2</v>
      </c>
      <c r="H89" s="38">
        <v>0.99229999999999996</v>
      </c>
      <c r="I89" s="31" t="str">
        <f t="shared" ref="I89:I93" si="37">EI8&amp;"-"&amp;FD8</f>
        <v>2.005-196.5</v>
      </c>
      <c r="J89" s="38">
        <f t="shared" ref="J89:J93" si="38">INTERCEPT(EI89:FD89,EI8:FD8)</f>
        <v>4.840768047842281E-2</v>
      </c>
      <c r="K89" s="38">
        <f t="shared" ref="K89:K93" si="39">SLOPE(EI89:FD89,EI8:FD8)</f>
        <v>2.026273645595936E-2</v>
      </c>
      <c r="L89" s="38">
        <v>0.99170000000000003</v>
      </c>
      <c r="M89" s="31">
        <f t="shared" si="33"/>
        <v>0.16957964488179708</v>
      </c>
      <c r="N89" s="31">
        <f t="shared" si="33"/>
        <v>0.16854916099541797</v>
      </c>
      <c r="O89" s="31">
        <f t="shared" si="33"/>
        <v>0.3120204748556642</v>
      </c>
      <c r="P89" s="31">
        <f t="shared" si="33"/>
        <v>0.31478670154723137</v>
      </c>
      <c r="Q89" s="31">
        <f t="shared" si="33"/>
        <v>0.38714776386452587</v>
      </c>
      <c r="R89" s="31">
        <f t="shared" si="33"/>
        <v>0.44944113755121423</v>
      </c>
      <c r="S89" s="31">
        <f t="shared" si="33"/>
        <v>0.5346111386996395</v>
      </c>
      <c r="T89" s="31">
        <f t="shared" si="33"/>
        <v>0.66245146511183395</v>
      </c>
      <c r="U89" s="31">
        <f t="shared" si="33"/>
        <v>0.64916060228499495</v>
      </c>
      <c r="V89" s="31">
        <f t="shared" si="33"/>
        <v>0.79850423407126148</v>
      </c>
      <c r="W89" s="31">
        <f t="shared" si="33"/>
        <v>1.9077027840464078</v>
      </c>
      <c r="X89" s="31">
        <f t="shared" si="33"/>
        <v>1.7759449126232039</v>
      </c>
      <c r="Y89" s="31">
        <f t="shared" si="33"/>
        <v>4.2064641274960284</v>
      </c>
      <c r="Z89" s="31">
        <f t="shared" si="33"/>
        <v>3.9449237784433815</v>
      </c>
      <c r="AA89" s="31">
        <f t="shared" si="33"/>
        <v>5.4490609258397367</v>
      </c>
      <c r="AB89" s="31">
        <f t="shared" si="33"/>
        <v>5.4879681344376001</v>
      </c>
      <c r="AC89" s="31">
        <f t="shared" si="33"/>
        <v>6.8860059358770673</v>
      </c>
      <c r="AD89" s="31">
        <f t="shared" si="33"/>
        <v>6.6299829667609922</v>
      </c>
      <c r="AE89" s="31">
        <f t="shared" si="33"/>
        <v>6.8686185664346802</v>
      </c>
      <c r="AF89" s="31">
        <f t="shared" si="33"/>
        <v>6.6536497823410405</v>
      </c>
      <c r="AG89" s="31">
        <f t="shared" si="33"/>
        <v>1.2701747272111588E-2</v>
      </c>
      <c r="AH89" s="31">
        <f t="shared" si="33"/>
        <v>2.6968544863925713E-2</v>
      </c>
      <c r="AI89" s="31">
        <f t="shared" si="33"/>
        <v>1.4447792306507409E-2</v>
      </c>
      <c r="AJ89" s="31">
        <f t="shared" si="33"/>
        <v>2.5130544385090933E-2</v>
      </c>
      <c r="AK89" s="31">
        <f t="shared" si="33"/>
        <v>2.5278725912954089E-2</v>
      </c>
      <c r="AL89" s="31">
        <f t="shared" si="33"/>
        <v>1.291917224202838E-2</v>
      </c>
      <c r="AM89" s="31">
        <f t="shared" si="33"/>
        <v>3.8514555612890987E-2</v>
      </c>
      <c r="AN89" s="31">
        <f t="shared" si="33"/>
        <v>3.3340984888623158E-2</v>
      </c>
      <c r="AO89" s="31">
        <f t="shared" si="33"/>
        <v>2.3392907997882816E-2</v>
      </c>
      <c r="AP89" s="31">
        <f t="shared" si="33"/>
        <v>3.4417145844223736E-2</v>
      </c>
      <c r="AQ89" s="31">
        <f t="shared" si="33"/>
        <v>2.0229506069768491E-2</v>
      </c>
      <c r="AR89" s="31">
        <f t="shared" si="33"/>
        <v>3.918672195919902E-2</v>
      </c>
      <c r="AS89" s="31">
        <f t="shared" si="33"/>
        <v>0.13877456423630566</v>
      </c>
      <c r="AT89" s="31">
        <f t="shared" si="33"/>
        <v>0.15141101789654804</v>
      </c>
      <c r="AU89" s="31">
        <f t="shared" si="33"/>
        <v>1.4881936592793982E-2</v>
      </c>
      <c r="AV89" s="31">
        <f t="shared" si="33"/>
        <v>1.5977173236087765E-2</v>
      </c>
      <c r="AW89" s="31">
        <f t="shared" si="33"/>
        <v>1.9158175084893724E-2</v>
      </c>
      <c r="AX89" s="31">
        <f t="shared" si="33"/>
        <v>1.7741361073578429E-2</v>
      </c>
      <c r="AY89" s="31">
        <f t="shared" si="33"/>
        <v>2.7702451437143012E-2</v>
      </c>
      <c r="AZ89" s="31">
        <f t="shared" si="33"/>
        <v>1.7092342010920452E-2</v>
      </c>
      <c r="BA89" s="31">
        <f t="shared" si="33"/>
        <v>0</v>
      </c>
      <c r="BB89" s="31">
        <f t="shared" si="33"/>
        <v>2.0154803362256665E-2</v>
      </c>
      <c r="BC89" s="31">
        <f t="shared" si="33"/>
        <v>2.1096889827200406E-2</v>
      </c>
      <c r="BD89" s="31">
        <f t="shared" si="33"/>
        <v>1.5700789526522964E-2</v>
      </c>
      <c r="BE89" s="31">
        <f t="shared" si="33"/>
        <v>6.5513194167719543E-2</v>
      </c>
      <c r="BF89" s="31">
        <f t="shared" si="33"/>
        <v>5.5546431355932721E-2</v>
      </c>
      <c r="BG89" s="31">
        <f t="shared" si="33"/>
        <v>0</v>
      </c>
      <c r="BH89" s="31">
        <f t="shared" si="33"/>
        <v>6.0164594497322019E-2</v>
      </c>
      <c r="BK89" s="31">
        <f t="shared" si="33"/>
        <v>7.1672761530174559E-2</v>
      </c>
      <c r="BL89" s="31">
        <f t="shared" si="33"/>
        <v>3.4481763941162626E-2</v>
      </c>
      <c r="BM89" s="31">
        <f t="shared" si="33"/>
        <v>0</v>
      </c>
      <c r="BN89" s="31">
        <f t="shared" si="33"/>
        <v>8.310103252525157E-2</v>
      </c>
      <c r="BO89" s="31">
        <f t="shared" si="33"/>
        <v>3.3993581140529425</v>
      </c>
      <c r="BP89" s="31">
        <f t="shared" si="33"/>
        <v>3.378709911580088</v>
      </c>
      <c r="BQ89" s="31">
        <f t="shared" si="33"/>
        <v>0</v>
      </c>
      <c r="BR89" s="31">
        <f t="shared" si="33"/>
        <v>0</v>
      </c>
      <c r="BS89" s="31">
        <f t="shared" si="33"/>
        <v>2.2869860378237863E-2</v>
      </c>
      <c r="BT89" s="31">
        <f t="shared" si="33"/>
        <v>1.1269229502256482E-2</v>
      </c>
      <c r="BU89" s="31">
        <f t="shared" si="33"/>
        <v>0</v>
      </c>
      <c r="BV89" s="31">
        <f t="shared" si="33"/>
        <v>0</v>
      </c>
      <c r="BW89" s="31">
        <f t="shared" si="33"/>
        <v>0</v>
      </c>
      <c r="BX89" s="31">
        <f t="shared" si="33"/>
        <v>0</v>
      </c>
      <c r="BY89" s="31">
        <f t="shared" si="34"/>
        <v>9.5149256930429065E-3</v>
      </c>
      <c r="BZ89" s="31">
        <f t="shared" si="34"/>
        <v>0</v>
      </c>
      <c r="CA89" s="31">
        <f t="shared" si="34"/>
        <v>1.5531009825541188E-2</v>
      </c>
      <c r="CB89" s="31">
        <f t="shared" si="34"/>
        <v>1.3858972818232522E-2</v>
      </c>
      <c r="CC89" s="31">
        <f t="shared" si="34"/>
        <v>1.5718192543780957E-2</v>
      </c>
      <c r="CD89" s="31">
        <f t="shared" si="34"/>
        <v>2.2321428571428572E-2</v>
      </c>
      <c r="CE89" s="31">
        <f t="shared" si="34"/>
        <v>0</v>
      </c>
      <c r="CF89" s="31">
        <f t="shared" si="34"/>
        <v>0</v>
      </c>
      <c r="CG89" s="31">
        <f t="shared" si="34"/>
        <v>0</v>
      </c>
      <c r="CH89" s="31">
        <f t="shared" si="34"/>
        <v>0</v>
      </c>
      <c r="CI89" s="37">
        <f t="shared" si="34"/>
        <v>0</v>
      </c>
      <c r="CJ89" s="31">
        <f t="shared" si="34"/>
        <v>0</v>
      </c>
      <c r="CK89" s="31">
        <f t="shared" si="34"/>
        <v>0</v>
      </c>
      <c r="CL89" s="31">
        <f t="shared" si="34"/>
        <v>0</v>
      </c>
      <c r="CM89" s="31">
        <f t="shared" si="34"/>
        <v>0</v>
      </c>
      <c r="CN89" s="31">
        <f t="shared" si="34"/>
        <v>0</v>
      </c>
      <c r="CO89" s="31">
        <f t="shared" si="34"/>
        <v>0</v>
      </c>
      <c r="CP89" s="31">
        <f t="shared" si="34"/>
        <v>0</v>
      </c>
      <c r="CR89" s="31">
        <f t="shared" si="34"/>
        <v>0</v>
      </c>
      <c r="CS89" s="31">
        <f t="shared" si="34"/>
        <v>0</v>
      </c>
      <c r="CT89" s="31">
        <f t="shared" si="34"/>
        <v>0</v>
      </c>
      <c r="CU89" s="31">
        <f t="shared" si="34"/>
        <v>0</v>
      </c>
      <c r="CV89" s="31">
        <f t="shared" si="34"/>
        <v>0</v>
      </c>
      <c r="CW89" s="31">
        <f t="shared" si="34"/>
        <v>0</v>
      </c>
      <c r="CY89" s="31">
        <f t="shared" si="34"/>
        <v>0</v>
      </c>
      <c r="CZ89" s="31">
        <f t="shared" si="34"/>
        <v>0</v>
      </c>
      <c r="DA89" s="31">
        <f t="shared" si="34"/>
        <v>0</v>
      </c>
      <c r="DB89" s="31">
        <f t="shared" si="34"/>
        <v>0</v>
      </c>
      <c r="DC89" s="31">
        <f t="shared" si="34"/>
        <v>0</v>
      </c>
      <c r="DD89" s="31">
        <f t="shared" si="34"/>
        <v>0</v>
      </c>
      <c r="DE89" s="31">
        <f t="shared" si="34"/>
        <v>0</v>
      </c>
      <c r="DF89" s="31">
        <f t="shared" si="34"/>
        <v>0</v>
      </c>
      <c r="DG89" s="31">
        <f t="shared" si="34"/>
        <v>0</v>
      </c>
      <c r="DH89" s="31">
        <f t="shared" si="34"/>
        <v>0</v>
      </c>
      <c r="DI89" s="31">
        <f t="shared" si="34"/>
        <v>0</v>
      </c>
      <c r="DJ89" s="31">
        <f t="shared" si="34"/>
        <v>0</v>
      </c>
      <c r="DK89" s="31">
        <f t="shared" si="34"/>
        <v>0</v>
      </c>
      <c r="DL89" s="31">
        <f t="shared" si="34"/>
        <v>0</v>
      </c>
      <c r="DM89" s="31">
        <f t="shared" si="34"/>
        <v>5.8223939852292989E-2</v>
      </c>
      <c r="DN89" s="31">
        <f t="shared" si="34"/>
        <v>5.2572747615279435E-2</v>
      </c>
      <c r="DO89" s="31">
        <f t="shared" si="34"/>
        <v>0</v>
      </c>
      <c r="DP89" s="31">
        <f t="shared" si="34"/>
        <v>0</v>
      </c>
      <c r="DQ89" s="31">
        <f t="shared" si="34"/>
        <v>0</v>
      </c>
      <c r="DR89" s="31">
        <f t="shared" si="34"/>
        <v>0</v>
      </c>
      <c r="DS89" s="31">
        <f t="shared" si="34"/>
        <v>0</v>
      </c>
      <c r="DT89" s="31">
        <f t="shared" si="34"/>
        <v>0</v>
      </c>
      <c r="DU89" s="31">
        <f t="shared" si="34"/>
        <v>0</v>
      </c>
      <c r="DV89" s="31">
        <f t="shared" si="34"/>
        <v>0</v>
      </c>
      <c r="DW89" s="31">
        <f t="shared" si="34"/>
        <v>0</v>
      </c>
      <c r="DX89" s="31">
        <f t="shared" si="34"/>
        <v>0</v>
      </c>
      <c r="DY89" s="31">
        <f t="shared" si="34"/>
        <v>0</v>
      </c>
      <c r="DZ89" s="31">
        <f t="shared" si="34"/>
        <v>4.8864294474347619E-2</v>
      </c>
      <c r="EA89" s="31">
        <f t="shared" si="34"/>
        <v>0</v>
      </c>
      <c r="EB89" s="31">
        <f t="shared" si="34"/>
        <v>0</v>
      </c>
      <c r="EC89" s="31">
        <f t="shared" si="34"/>
        <v>0</v>
      </c>
      <c r="ED89" s="31">
        <f t="shared" si="34"/>
        <v>0</v>
      </c>
      <c r="EE89" s="31">
        <f t="shared" si="34"/>
        <v>0</v>
      </c>
      <c r="EF89" s="31">
        <f t="shared" si="34"/>
        <v>0</v>
      </c>
      <c r="EG89" s="31">
        <f t="shared" si="34"/>
        <v>0</v>
      </c>
      <c r="EH89" s="31">
        <f t="shared" si="34"/>
        <v>0</v>
      </c>
      <c r="EI89" s="31">
        <f t="shared" si="34"/>
        <v>4.120379604039176E-2</v>
      </c>
      <c r="EK89" s="31">
        <f t="shared" si="35"/>
        <v>5.4607505370276949E-2</v>
      </c>
      <c r="EM89" s="31">
        <f t="shared" si="35"/>
        <v>0.10673678307050734</v>
      </c>
      <c r="EN89" s="31">
        <f t="shared" si="35"/>
        <v>0.18862274531847428</v>
      </c>
      <c r="EO89" s="31">
        <f t="shared" si="35"/>
        <v>0.25089225640892471</v>
      </c>
      <c r="EQ89" s="31">
        <f t="shared" si="35"/>
        <v>0.37194552773424372</v>
      </c>
      <c r="ES89" s="31">
        <f t="shared" si="35"/>
        <v>0.4192584160196387</v>
      </c>
      <c r="ET89" s="31">
        <f t="shared" si="35"/>
        <v>0.42391168467468765</v>
      </c>
      <c r="EU89" s="31">
        <f t="shared" si="35"/>
        <v>0.85169334517375217</v>
      </c>
      <c r="EV89" s="31">
        <f t="shared" si="35"/>
        <v>0.90962970444299573</v>
      </c>
      <c r="EW89" s="31">
        <f t="shared" si="35"/>
        <v>1.8500446323353383</v>
      </c>
      <c r="EX89" s="31">
        <f t="shared" si="35"/>
        <v>1.8501926722916295</v>
      </c>
      <c r="EY89" s="31">
        <f t="shared" si="35"/>
        <v>2.5800802229198516</v>
      </c>
      <c r="EZ89" s="31">
        <f t="shared" si="35"/>
        <v>2.5012242079361542</v>
      </c>
      <c r="FA89" s="31">
        <f t="shared" si="35"/>
        <v>2.8829295926290577</v>
      </c>
      <c r="FB89" s="31">
        <f t="shared" si="35"/>
        <v>3.3381644877205852</v>
      </c>
      <c r="FC89" s="31">
        <f t="shared" si="35"/>
        <v>4.02171546211218</v>
      </c>
      <c r="FD89" s="31">
        <f t="shared" si="35"/>
        <v>3.9464568847279335</v>
      </c>
      <c r="FE89" s="31">
        <f t="shared" si="35"/>
        <v>1.2701747272111588E-2</v>
      </c>
      <c r="FF89" s="31">
        <f t="shared" si="35"/>
        <v>2.6968544863925713E-2</v>
      </c>
      <c r="FG89" s="31">
        <f t="shared" si="35"/>
        <v>1.4447792306507409E-2</v>
      </c>
      <c r="FH89" s="31">
        <f t="shared" si="35"/>
        <v>2.5130544385090933E-2</v>
      </c>
      <c r="FI89" s="31">
        <f t="shared" si="35"/>
        <v>2.5278725912954089E-2</v>
      </c>
      <c r="FJ89" s="31">
        <f t="shared" si="35"/>
        <v>1.291917224202838E-2</v>
      </c>
      <c r="FK89" s="31">
        <f t="shared" si="35"/>
        <v>3.8514555612890987E-2</v>
      </c>
      <c r="FL89" s="31">
        <f t="shared" si="35"/>
        <v>3.3340984888623158E-2</v>
      </c>
      <c r="FM89" s="31">
        <f t="shared" si="35"/>
        <v>2.3392907997882816E-2</v>
      </c>
      <c r="FN89" s="31">
        <f t="shared" si="35"/>
        <v>3.4417145844223736E-2</v>
      </c>
      <c r="FO89" s="31">
        <f t="shared" si="35"/>
        <v>2.0229506069768491E-2</v>
      </c>
      <c r="FP89" s="31">
        <f t="shared" si="35"/>
        <v>3.918672195919902E-2</v>
      </c>
      <c r="FQ89" s="31">
        <f t="shared" si="35"/>
        <v>0.13877456423630566</v>
      </c>
      <c r="FR89" s="31">
        <f t="shared" si="35"/>
        <v>0.15141101789654804</v>
      </c>
      <c r="FS89" s="31">
        <f t="shared" si="35"/>
        <v>1.4881936592793982E-2</v>
      </c>
      <c r="FT89" s="31">
        <f t="shared" si="35"/>
        <v>1.5977173236087765E-2</v>
      </c>
      <c r="FU89" s="31">
        <f t="shared" si="35"/>
        <v>1.9158175084893724E-2</v>
      </c>
      <c r="FV89" s="31">
        <f t="shared" si="35"/>
        <v>1.7741361073578429E-2</v>
      </c>
      <c r="FW89" s="31">
        <f t="shared" si="35"/>
        <v>2.7702451437143012E-2</v>
      </c>
      <c r="FX89" s="31">
        <f t="shared" si="35"/>
        <v>1.7092342010920452E-2</v>
      </c>
      <c r="FY89" s="31">
        <f t="shared" si="35"/>
        <v>0</v>
      </c>
      <c r="FZ89" s="31">
        <f t="shared" si="35"/>
        <v>2.0154803362256665E-2</v>
      </c>
      <c r="GA89" s="31">
        <f t="shared" si="35"/>
        <v>2.1096889827200406E-2</v>
      </c>
      <c r="GB89" s="31">
        <f t="shared" si="35"/>
        <v>1.5700789526522964E-2</v>
      </c>
      <c r="GC89" s="31">
        <f t="shared" si="35"/>
        <v>6.5513194167719543E-2</v>
      </c>
      <c r="GD89" s="31">
        <f t="shared" si="35"/>
        <v>5.5546431355932721E-2</v>
      </c>
      <c r="GE89" s="31">
        <f t="shared" si="35"/>
        <v>0</v>
      </c>
      <c r="GF89" s="31">
        <f t="shared" si="35"/>
        <v>6.0164594497322019E-2</v>
      </c>
      <c r="GG89" s="31" t="e">
        <f t="shared" si="35"/>
        <v>#DIV/0!</v>
      </c>
      <c r="GH89" s="31" t="e">
        <f t="shared" si="35"/>
        <v>#DIV/0!</v>
      </c>
      <c r="GI89" s="31">
        <f t="shared" si="35"/>
        <v>7.1672761530174559E-2</v>
      </c>
      <c r="GJ89" s="31">
        <f t="shared" si="35"/>
        <v>3.4481763941162626E-2</v>
      </c>
      <c r="GK89" s="31">
        <f t="shared" si="35"/>
        <v>0</v>
      </c>
      <c r="GL89" s="31">
        <f t="shared" si="35"/>
        <v>8.310103252525157E-2</v>
      </c>
      <c r="GM89" s="31">
        <f t="shared" si="35"/>
        <v>3.3993581140529425</v>
      </c>
      <c r="GN89" s="31">
        <f t="shared" si="35"/>
        <v>3.378709911580088</v>
      </c>
      <c r="GO89" s="31">
        <f t="shared" si="35"/>
        <v>0</v>
      </c>
      <c r="GP89" s="31">
        <f t="shared" si="35"/>
        <v>0</v>
      </c>
      <c r="GQ89" s="31">
        <f t="shared" si="35"/>
        <v>2.2869860378237863E-2</v>
      </c>
      <c r="GR89" s="31">
        <f t="shared" si="35"/>
        <v>1.1269229502256482E-2</v>
      </c>
      <c r="GS89" s="31">
        <f t="shared" si="35"/>
        <v>0</v>
      </c>
      <c r="GT89" s="31">
        <f t="shared" si="35"/>
        <v>0</v>
      </c>
      <c r="GU89" s="31">
        <f t="shared" si="36"/>
        <v>0</v>
      </c>
      <c r="GV89" s="31">
        <f t="shared" si="36"/>
        <v>0</v>
      </c>
      <c r="GW89" s="31">
        <f t="shared" si="36"/>
        <v>9.5149256930429065E-3</v>
      </c>
      <c r="GX89" s="31">
        <f t="shared" si="36"/>
        <v>0</v>
      </c>
      <c r="GY89" s="31">
        <f t="shared" si="36"/>
        <v>1.5531009825541188E-2</v>
      </c>
      <c r="GZ89" s="31">
        <f t="shared" si="36"/>
        <v>1.3858972818232522E-2</v>
      </c>
      <c r="HA89" s="31">
        <f t="shared" si="36"/>
        <v>1.5718192543780957E-2</v>
      </c>
      <c r="HB89" s="31">
        <f t="shared" si="36"/>
        <v>2.2321428571428572E-2</v>
      </c>
      <c r="HC89" s="31">
        <f t="shared" si="36"/>
        <v>0</v>
      </c>
      <c r="HD89" s="31">
        <f t="shared" si="36"/>
        <v>0</v>
      </c>
      <c r="HE89" s="31">
        <f t="shared" si="36"/>
        <v>0</v>
      </c>
      <c r="HF89" s="31">
        <f t="shared" si="36"/>
        <v>0</v>
      </c>
    </row>
    <row r="90" spans="1:272" x14ac:dyDescent="0.25">
      <c r="B90" s="37"/>
      <c r="D90" s="31" t="str">
        <f t="shared" si="32"/>
        <v>METHYL DECANOATE (CAPRATE) (C10:0)</v>
      </c>
      <c r="E90" s="31" t="str">
        <f>M9&amp;"-"&amp;AB9</f>
        <v>3.98-119.4</v>
      </c>
      <c r="F90" s="32">
        <f>INTERCEPT(M90:AB90,M9:AB9)</f>
        <v>-0.1183816711207748</v>
      </c>
      <c r="G90" s="32">
        <f>SLOPE(M90:AB90,M9:AB9)</f>
        <v>5.3348289179500415E-2</v>
      </c>
      <c r="H90" s="38">
        <v>0.99109999999999998</v>
      </c>
      <c r="I90" s="31" t="str">
        <f>EN9&amp;"-"&amp;FD9</f>
        <v>8.02-199</v>
      </c>
      <c r="J90" s="38">
        <f>INTERCEPT(EN90:FD90,EN9:FD9)</f>
        <v>0.36728663786769356</v>
      </c>
      <c r="K90" s="38">
        <f>SLOPE(EN90:FD90,EN9:FD9)</f>
        <v>2.1365465217701562E-2</v>
      </c>
      <c r="L90" s="38">
        <v>0.98729999999999996</v>
      </c>
      <c r="M90" s="31">
        <f t="shared" si="33"/>
        <v>0.1949050593166988</v>
      </c>
      <c r="N90" s="31">
        <f t="shared" si="33"/>
        <v>0.19659519942682113</v>
      </c>
      <c r="O90" s="31">
        <f t="shared" si="33"/>
        <v>0.36685108397128308</v>
      </c>
      <c r="P90" s="31">
        <f t="shared" si="33"/>
        <v>0.36397641663760999</v>
      </c>
      <c r="Q90" s="31">
        <f t="shared" si="33"/>
        <v>0.43908207183791487</v>
      </c>
      <c r="R90" s="31">
        <f t="shared" si="33"/>
        <v>0.46550150703072074</v>
      </c>
      <c r="S90" s="31">
        <f t="shared" si="33"/>
        <v>0.60397774975259644</v>
      </c>
      <c r="T90" s="31">
        <f t="shared" si="33"/>
        <v>0.63814340072458364</v>
      </c>
      <c r="U90" s="31">
        <f t="shared" si="33"/>
        <v>0.74903177892848161</v>
      </c>
      <c r="V90" s="31">
        <f t="shared" si="33"/>
        <v>0.75570574668948998</v>
      </c>
      <c r="W90" s="31">
        <f t="shared" si="33"/>
        <v>2.1449715258297251</v>
      </c>
      <c r="X90" s="31">
        <f t="shared" si="33"/>
        <v>1.9589054392107246</v>
      </c>
      <c r="Y90" s="31">
        <f t="shared" si="33"/>
        <v>4.6662369774520966</v>
      </c>
      <c r="Z90" s="31">
        <f t="shared" si="33"/>
        <v>4.3638760837608768</v>
      </c>
      <c r="AA90" s="31">
        <f t="shared" si="33"/>
        <v>6.0003356097808087</v>
      </c>
      <c r="AB90" s="31">
        <f t="shared" si="33"/>
        <v>6.0467262518789235</v>
      </c>
      <c r="AC90" s="31">
        <f t="shared" si="33"/>
        <v>7.4409846748049349</v>
      </c>
      <c r="AD90" s="31">
        <f t="shared" si="33"/>
        <v>7.2417944573120732</v>
      </c>
      <c r="AE90" s="31">
        <f t="shared" si="33"/>
        <v>7.4149340098876557</v>
      </c>
      <c r="AF90" s="31">
        <f t="shared" si="33"/>
        <v>7.2894450364971872</v>
      </c>
      <c r="AG90" s="31">
        <f t="shared" si="33"/>
        <v>9.0329287783330499E-3</v>
      </c>
      <c r="AH90" s="31">
        <f t="shared" si="33"/>
        <v>5.4368798327195392E-2</v>
      </c>
      <c r="AI90" s="31">
        <f t="shared" si="33"/>
        <v>0</v>
      </c>
      <c r="AJ90" s="31">
        <f t="shared" si="33"/>
        <v>0</v>
      </c>
      <c r="AK90" s="31">
        <f t="shared" si="33"/>
        <v>0</v>
      </c>
      <c r="AL90" s="31">
        <f t="shared" si="33"/>
        <v>0</v>
      </c>
      <c r="AM90" s="31">
        <f t="shared" si="33"/>
        <v>1.7018560867946605E-2</v>
      </c>
      <c r="AN90" s="31">
        <f t="shared" si="33"/>
        <v>1.559916348926936E-2</v>
      </c>
      <c r="AO90" s="31">
        <f t="shared" si="33"/>
        <v>1.0362613747423303E-2</v>
      </c>
      <c r="AP90" s="31">
        <f t="shared" si="33"/>
        <v>1.7031495033978043E-2</v>
      </c>
      <c r="AQ90" s="31">
        <f t="shared" si="33"/>
        <v>7.4278509860553274E-3</v>
      </c>
      <c r="AR90" s="31">
        <f t="shared" si="33"/>
        <v>0</v>
      </c>
      <c r="AS90" s="31">
        <f t="shared" si="33"/>
        <v>0.72770626827355056</v>
      </c>
      <c r="AT90" s="31">
        <f t="shared" si="33"/>
        <v>0.74081720440560328</v>
      </c>
      <c r="AU90" s="31">
        <f t="shared" si="33"/>
        <v>0</v>
      </c>
      <c r="AV90" s="31">
        <f t="shared" si="33"/>
        <v>0</v>
      </c>
      <c r="AW90" s="31">
        <f t="shared" si="33"/>
        <v>0</v>
      </c>
      <c r="AX90" s="31">
        <f t="shared" si="33"/>
        <v>0</v>
      </c>
      <c r="AY90" s="31">
        <f t="shared" si="33"/>
        <v>1.2062892503624717E-2</v>
      </c>
      <c r="AZ90" s="31">
        <f t="shared" si="33"/>
        <v>0</v>
      </c>
      <c r="BA90" s="31">
        <f t="shared" si="33"/>
        <v>1.0083041278939282E-2</v>
      </c>
      <c r="BB90" s="31">
        <f t="shared" si="33"/>
        <v>0</v>
      </c>
      <c r="BC90" s="31">
        <f t="shared" si="33"/>
        <v>8.2228251606766833E-3</v>
      </c>
      <c r="BD90" s="31">
        <f t="shared" si="33"/>
        <v>0</v>
      </c>
      <c r="BE90" s="31">
        <f t="shared" si="33"/>
        <v>5.020692600304371E-2</v>
      </c>
      <c r="BF90" s="31">
        <f t="shared" si="33"/>
        <v>5.6013495403540281E-2</v>
      </c>
      <c r="BG90" s="31">
        <f t="shared" si="33"/>
        <v>5.8497660393621212E-2</v>
      </c>
      <c r="BH90" s="31">
        <f t="shared" si="33"/>
        <v>6.6722774777775412E-2</v>
      </c>
      <c r="BK90" s="31">
        <f t="shared" si="33"/>
        <v>0</v>
      </c>
      <c r="BL90" s="31">
        <f t="shared" si="33"/>
        <v>4.619115393970067E-2</v>
      </c>
      <c r="BM90" s="31">
        <f t="shared" si="33"/>
        <v>0</v>
      </c>
      <c r="BN90" s="31">
        <f t="shared" si="33"/>
        <v>3.8849662090592943E-2</v>
      </c>
      <c r="BO90" s="31">
        <f t="shared" si="33"/>
        <v>9.6746258072818865</v>
      </c>
      <c r="BP90" s="31">
        <f t="shared" si="33"/>
        <v>8.6726770197114185</v>
      </c>
      <c r="BQ90" s="31">
        <f t="shared" si="33"/>
        <v>0</v>
      </c>
      <c r="BR90" s="31">
        <f t="shared" si="33"/>
        <v>0</v>
      </c>
      <c r="BS90" s="31">
        <f t="shared" si="33"/>
        <v>0</v>
      </c>
      <c r="BT90" s="31">
        <f t="shared" si="33"/>
        <v>0</v>
      </c>
      <c r="BU90" s="31">
        <f t="shared" si="33"/>
        <v>0</v>
      </c>
      <c r="BV90" s="31">
        <f t="shared" si="33"/>
        <v>0</v>
      </c>
      <c r="BW90" s="31">
        <f t="shared" si="33"/>
        <v>0</v>
      </c>
      <c r="BX90" s="31">
        <f t="shared" si="33"/>
        <v>0</v>
      </c>
      <c r="BY90" s="31">
        <f t="shared" si="34"/>
        <v>0</v>
      </c>
      <c r="BZ90" s="31">
        <f t="shared" si="34"/>
        <v>0</v>
      </c>
      <c r="CA90" s="31">
        <f t="shared" si="34"/>
        <v>1.591104818821196E-2</v>
      </c>
      <c r="CB90" s="31">
        <f t="shared" si="34"/>
        <v>0</v>
      </c>
      <c r="CC90" s="31">
        <f t="shared" si="34"/>
        <v>0</v>
      </c>
      <c r="CD90" s="31">
        <f t="shared" si="34"/>
        <v>0</v>
      </c>
      <c r="CE90" s="31">
        <f t="shared" si="34"/>
        <v>0</v>
      </c>
      <c r="CF90" s="31">
        <f t="shared" si="34"/>
        <v>0</v>
      </c>
      <c r="CG90" s="31">
        <f t="shared" si="34"/>
        <v>0</v>
      </c>
      <c r="CH90" s="31">
        <f t="shared" si="34"/>
        <v>0</v>
      </c>
      <c r="CI90" s="37">
        <f t="shared" si="34"/>
        <v>0</v>
      </c>
      <c r="CJ90" s="31">
        <f t="shared" si="34"/>
        <v>0</v>
      </c>
      <c r="CK90" s="31">
        <f t="shared" si="34"/>
        <v>0</v>
      </c>
      <c r="CL90" s="31">
        <f t="shared" si="34"/>
        <v>0</v>
      </c>
      <c r="CM90" s="31">
        <f t="shared" si="34"/>
        <v>0</v>
      </c>
      <c r="CN90" s="31">
        <f t="shared" si="34"/>
        <v>0</v>
      </c>
      <c r="CO90" s="31">
        <f t="shared" si="34"/>
        <v>0</v>
      </c>
      <c r="CP90" s="31">
        <f t="shared" si="34"/>
        <v>0</v>
      </c>
      <c r="CR90" s="31">
        <f t="shared" si="34"/>
        <v>0</v>
      </c>
      <c r="CS90" s="31">
        <f t="shared" si="34"/>
        <v>0</v>
      </c>
      <c r="CT90" s="31">
        <f t="shared" si="34"/>
        <v>0</v>
      </c>
      <c r="CU90" s="31">
        <f t="shared" si="34"/>
        <v>0</v>
      </c>
      <c r="CV90" s="31">
        <f t="shared" si="34"/>
        <v>0</v>
      </c>
      <c r="CW90" s="31">
        <f t="shared" si="34"/>
        <v>0</v>
      </c>
      <c r="CY90" s="31">
        <f t="shared" si="34"/>
        <v>0</v>
      </c>
      <c r="CZ90" s="31">
        <f t="shared" si="34"/>
        <v>0</v>
      </c>
      <c r="DA90" s="31">
        <f t="shared" si="34"/>
        <v>0</v>
      </c>
      <c r="DB90" s="31">
        <f t="shared" si="34"/>
        <v>0</v>
      </c>
      <c r="DC90" s="31">
        <f t="shared" si="34"/>
        <v>0</v>
      </c>
      <c r="DD90" s="31">
        <f t="shared" si="34"/>
        <v>0</v>
      </c>
      <c r="DE90" s="31">
        <f t="shared" si="34"/>
        <v>0</v>
      </c>
      <c r="DF90" s="31">
        <f t="shared" si="34"/>
        <v>0</v>
      </c>
      <c r="DG90" s="31">
        <f t="shared" si="34"/>
        <v>0</v>
      </c>
      <c r="DH90" s="31">
        <f t="shared" si="34"/>
        <v>0</v>
      </c>
      <c r="DI90" s="31">
        <f t="shared" si="34"/>
        <v>0</v>
      </c>
      <c r="DJ90" s="31">
        <f t="shared" si="34"/>
        <v>0</v>
      </c>
      <c r="DK90" s="31">
        <f t="shared" si="34"/>
        <v>0</v>
      </c>
      <c r="DL90" s="31">
        <f t="shared" si="34"/>
        <v>0</v>
      </c>
      <c r="DM90" s="31">
        <f t="shared" si="34"/>
        <v>0</v>
      </c>
      <c r="DN90" s="31">
        <f t="shared" si="34"/>
        <v>0</v>
      </c>
      <c r="DO90" s="31">
        <f t="shared" si="34"/>
        <v>0</v>
      </c>
      <c r="DP90" s="31">
        <f t="shared" si="34"/>
        <v>0</v>
      </c>
      <c r="DQ90" s="31">
        <f t="shared" si="34"/>
        <v>0</v>
      </c>
      <c r="DR90" s="31">
        <f t="shared" si="34"/>
        <v>0</v>
      </c>
      <c r="DS90" s="31">
        <f t="shared" si="34"/>
        <v>0</v>
      </c>
      <c r="DT90" s="31">
        <f t="shared" si="34"/>
        <v>0</v>
      </c>
      <c r="DU90" s="31">
        <f t="shared" si="34"/>
        <v>0</v>
      </c>
      <c r="DV90" s="31">
        <f t="shared" si="34"/>
        <v>0</v>
      </c>
      <c r="DW90" s="31">
        <f t="shared" si="34"/>
        <v>0</v>
      </c>
      <c r="DX90" s="31">
        <f t="shared" si="34"/>
        <v>0</v>
      </c>
      <c r="DY90" s="31">
        <f t="shared" si="34"/>
        <v>0</v>
      </c>
      <c r="DZ90" s="31">
        <f t="shared" si="34"/>
        <v>0</v>
      </c>
      <c r="EA90" s="31">
        <f t="shared" si="34"/>
        <v>0</v>
      </c>
      <c r="EB90" s="31">
        <f t="shared" si="34"/>
        <v>0</v>
      </c>
      <c r="EC90" s="31">
        <f t="shared" si="34"/>
        <v>0</v>
      </c>
      <c r="ED90" s="31">
        <f t="shared" si="34"/>
        <v>0</v>
      </c>
      <c r="EE90" s="31">
        <f t="shared" si="34"/>
        <v>0</v>
      </c>
      <c r="EF90" s="31">
        <f t="shared" si="34"/>
        <v>0</v>
      </c>
      <c r="EG90" s="31">
        <f t="shared" si="34"/>
        <v>0</v>
      </c>
      <c r="EH90" s="31">
        <f t="shared" si="34"/>
        <v>0</v>
      </c>
      <c r="EI90" s="31">
        <f t="shared" si="34"/>
        <v>0.91696451844042803</v>
      </c>
      <c r="EK90" s="31">
        <f t="shared" si="35"/>
        <v>0.144526116199961</v>
      </c>
      <c r="EM90" s="31">
        <f t="shared" si="35"/>
        <v>0.71295015621773095</v>
      </c>
      <c r="EO90" s="31">
        <f t="shared" si="35"/>
        <v>0.64754467183992026</v>
      </c>
      <c r="EQ90" s="31">
        <f t="shared" si="35"/>
        <v>0.7319748676766572</v>
      </c>
      <c r="ES90" s="31">
        <f t="shared" si="35"/>
        <v>0.78440000558710909</v>
      </c>
      <c r="ET90" s="31">
        <f t="shared" si="35"/>
        <v>0.45430049236484266</v>
      </c>
      <c r="EU90" s="31">
        <f t="shared" si="35"/>
        <v>1.1676175063897691</v>
      </c>
      <c r="EV90" s="31">
        <f t="shared" si="35"/>
        <v>1.2476858987055199</v>
      </c>
      <c r="EW90" s="31">
        <f t="shared" si="35"/>
        <v>2.2886352712365476</v>
      </c>
      <c r="EX90" s="31">
        <f t="shared" si="35"/>
        <v>2.1763561435967489</v>
      </c>
      <c r="EY90" s="31">
        <f t="shared" si="35"/>
        <v>3.0726472536311791</v>
      </c>
      <c r="EZ90" s="31">
        <f t="shared" si="35"/>
        <v>2.8327347054135834</v>
      </c>
      <c r="FA90" s="31">
        <f t="shared" si="35"/>
        <v>3.9805799758800742</v>
      </c>
      <c r="FB90" s="31">
        <f t="shared" si="35"/>
        <v>3.8873127850696698</v>
      </c>
      <c r="FC90" s="31">
        <f t="shared" si="35"/>
        <v>4.5012130405814164</v>
      </c>
      <c r="FD90" s="31">
        <f t="shared" si="35"/>
        <v>4.3358595460010481</v>
      </c>
      <c r="FE90" s="31">
        <f t="shared" si="35"/>
        <v>9.0329287783330499E-3</v>
      </c>
      <c r="FF90" s="31">
        <f t="shared" si="35"/>
        <v>5.4368798327195392E-2</v>
      </c>
      <c r="FG90" s="31">
        <f t="shared" si="35"/>
        <v>0</v>
      </c>
      <c r="FH90" s="31">
        <f t="shared" si="35"/>
        <v>0</v>
      </c>
      <c r="FI90" s="31">
        <f t="shared" si="35"/>
        <v>0</v>
      </c>
      <c r="FJ90" s="31">
        <f t="shared" si="35"/>
        <v>0</v>
      </c>
      <c r="FK90" s="31">
        <f t="shared" si="35"/>
        <v>1.7018560867946605E-2</v>
      </c>
      <c r="FL90" s="31">
        <f t="shared" si="35"/>
        <v>1.559916348926936E-2</v>
      </c>
      <c r="FM90" s="31">
        <f t="shared" si="35"/>
        <v>1.0362613747423303E-2</v>
      </c>
      <c r="FN90" s="31">
        <f t="shared" si="35"/>
        <v>1.7031495033978043E-2</v>
      </c>
      <c r="FO90" s="31">
        <f t="shared" si="35"/>
        <v>7.4278509860553274E-3</v>
      </c>
      <c r="FP90" s="31">
        <f t="shared" si="35"/>
        <v>0</v>
      </c>
      <c r="FQ90" s="31">
        <f t="shared" si="35"/>
        <v>0.72770626827355056</v>
      </c>
      <c r="FR90" s="31">
        <f t="shared" si="35"/>
        <v>0.74081720440560328</v>
      </c>
      <c r="FS90" s="31">
        <f t="shared" si="35"/>
        <v>0</v>
      </c>
      <c r="FT90" s="31">
        <f t="shared" si="35"/>
        <v>0</v>
      </c>
      <c r="FU90" s="31">
        <f t="shared" si="35"/>
        <v>0</v>
      </c>
      <c r="FV90" s="31">
        <f t="shared" si="35"/>
        <v>0</v>
      </c>
      <c r="FW90" s="31">
        <f t="shared" si="35"/>
        <v>1.2062892503624717E-2</v>
      </c>
      <c r="FX90" s="31">
        <f t="shared" si="35"/>
        <v>0</v>
      </c>
      <c r="FY90" s="31">
        <f t="shared" si="35"/>
        <v>1.0083041278939282E-2</v>
      </c>
      <c r="FZ90" s="31">
        <f t="shared" si="35"/>
        <v>0</v>
      </c>
      <c r="GA90" s="31">
        <f t="shared" si="35"/>
        <v>8.2228251606766833E-3</v>
      </c>
      <c r="GB90" s="31">
        <f t="shared" si="35"/>
        <v>0</v>
      </c>
      <c r="GC90" s="31">
        <f t="shared" si="35"/>
        <v>5.020692600304371E-2</v>
      </c>
      <c r="GD90" s="31">
        <f t="shared" si="35"/>
        <v>5.6013495403540281E-2</v>
      </c>
      <c r="GE90" s="31">
        <f t="shared" si="35"/>
        <v>5.8497660393621212E-2</v>
      </c>
      <c r="GF90" s="31">
        <f t="shared" si="35"/>
        <v>6.6722774777775412E-2</v>
      </c>
      <c r="GG90" s="31" t="e">
        <f t="shared" si="35"/>
        <v>#DIV/0!</v>
      </c>
      <c r="GH90" s="31" t="e">
        <f t="shared" si="35"/>
        <v>#DIV/0!</v>
      </c>
      <c r="GI90" s="31">
        <f t="shared" si="35"/>
        <v>0</v>
      </c>
      <c r="GJ90" s="31">
        <f t="shared" si="35"/>
        <v>4.619115393970067E-2</v>
      </c>
      <c r="GK90" s="31">
        <f t="shared" si="35"/>
        <v>0</v>
      </c>
      <c r="GL90" s="31">
        <f t="shared" si="35"/>
        <v>3.8849662090592943E-2</v>
      </c>
      <c r="GM90" s="31">
        <f t="shared" si="35"/>
        <v>9.6746258072818865</v>
      </c>
      <c r="GN90" s="31">
        <f t="shared" si="35"/>
        <v>8.6726770197114185</v>
      </c>
      <c r="GO90" s="31">
        <f t="shared" si="35"/>
        <v>0</v>
      </c>
      <c r="GP90" s="31">
        <f t="shared" si="35"/>
        <v>0</v>
      </c>
      <c r="GQ90" s="31">
        <f t="shared" si="35"/>
        <v>0</v>
      </c>
      <c r="GR90" s="31">
        <f t="shared" si="35"/>
        <v>0</v>
      </c>
      <c r="GS90" s="31">
        <f t="shared" si="35"/>
        <v>0</v>
      </c>
      <c r="GT90" s="31">
        <f t="shared" si="35"/>
        <v>0</v>
      </c>
      <c r="GU90" s="31">
        <f t="shared" si="36"/>
        <v>0</v>
      </c>
      <c r="GV90" s="31">
        <f t="shared" si="36"/>
        <v>0</v>
      </c>
      <c r="GW90" s="31">
        <f t="shared" si="36"/>
        <v>0</v>
      </c>
      <c r="GX90" s="31">
        <f t="shared" si="36"/>
        <v>0</v>
      </c>
      <c r="GY90" s="31">
        <f t="shared" si="36"/>
        <v>1.591104818821196E-2</v>
      </c>
      <c r="GZ90" s="31">
        <f t="shared" si="36"/>
        <v>0</v>
      </c>
      <c r="HA90" s="31">
        <f t="shared" si="36"/>
        <v>0</v>
      </c>
      <c r="HB90" s="31">
        <f t="shared" si="36"/>
        <v>0</v>
      </c>
      <c r="HC90" s="31">
        <f t="shared" si="36"/>
        <v>0</v>
      </c>
      <c r="HD90" s="31">
        <f t="shared" si="36"/>
        <v>0</v>
      </c>
      <c r="HE90" s="31">
        <f t="shared" si="36"/>
        <v>0</v>
      </c>
      <c r="HF90" s="31">
        <f t="shared" si="36"/>
        <v>0</v>
      </c>
    </row>
    <row r="91" spans="1:272" x14ac:dyDescent="0.25">
      <c r="B91" s="37"/>
      <c r="D91" s="31" t="str">
        <f t="shared" si="32"/>
        <v>METHYL UNDECANOATE (C11:0)</v>
      </c>
      <c r="E91" s="31" t="str">
        <f>M10&amp;"-"&amp;AB10</f>
        <v>1.97-59.1</v>
      </c>
      <c r="F91" s="32">
        <f>INTERCEPT(M91:AB91,M10:AB10)</f>
        <v>-6.2105134080546409E-2</v>
      </c>
      <c r="G91" s="32">
        <f>SLOPE(M91:AB91,M10:AB10)</f>
        <v>5.5675908015764011E-2</v>
      </c>
      <c r="H91" s="38">
        <v>0.99209999999999998</v>
      </c>
      <c r="I91" s="31" t="str">
        <f>EK10&amp;"-"&amp;FD10</f>
        <v>2-98.5</v>
      </c>
      <c r="J91" s="38">
        <f>INTERCEPT(EK91:FD91,EK10:FD10)</f>
        <v>8.2862274527591984E-3</v>
      </c>
      <c r="K91" s="38">
        <f>SLOPE(EK91:FD91,EK10:FD10)</f>
        <v>2.2559047147009542E-2</v>
      </c>
      <c r="L91" s="38">
        <v>0.99490000000000001</v>
      </c>
      <c r="M91" s="31">
        <f t="shared" si="33"/>
        <v>0.10410102361688497</v>
      </c>
      <c r="N91" s="31">
        <f t="shared" si="33"/>
        <v>0.10752982721578963</v>
      </c>
      <c r="O91" s="31">
        <f t="shared" si="33"/>
        <v>0.21623023442349279</v>
      </c>
      <c r="P91" s="31">
        <f t="shared" si="33"/>
        <v>0.17660315597241852</v>
      </c>
      <c r="Q91" s="31">
        <f t="shared" si="33"/>
        <v>0.23565762556516728</v>
      </c>
      <c r="R91" s="31">
        <f t="shared" si="33"/>
        <v>0.22485043766819651</v>
      </c>
      <c r="S91" s="31">
        <f t="shared" si="33"/>
        <v>0.31944824531004939</v>
      </c>
      <c r="T91" s="31">
        <f t="shared" si="33"/>
        <v>0.30329049965767224</v>
      </c>
      <c r="U91" s="31">
        <f t="shared" si="33"/>
        <v>0.38727342535781045</v>
      </c>
      <c r="V91" s="31">
        <f t="shared" si="33"/>
        <v>0.37434345097527849</v>
      </c>
      <c r="W91" s="31">
        <f t="shared" si="33"/>
        <v>1.1088913317823801</v>
      </c>
      <c r="X91" s="31">
        <f t="shared" si="33"/>
        <v>1.0367887082717802</v>
      </c>
      <c r="Y91" s="31">
        <f t="shared" si="33"/>
        <v>2.3726699178277131</v>
      </c>
      <c r="Z91" s="31">
        <f t="shared" si="33"/>
        <v>2.2456675861815065</v>
      </c>
      <c r="AA91" s="31">
        <f t="shared" si="33"/>
        <v>3.1121569893902983</v>
      </c>
      <c r="AB91" s="31">
        <f t="shared" si="33"/>
        <v>3.1330462141530844</v>
      </c>
      <c r="AC91" s="31">
        <f t="shared" si="33"/>
        <v>3.9200331443535599</v>
      </c>
      <c r="AD91" s="31">
        <f t="shared" si="33"/>
        <v>3.7774941661466546</v>
      </c>
      <c r="AE91" s="31">
        <f t="shared" si="33"/>
        <v>3.909048190014452</v>
      </c>
      <c r="AF91" s="31">
        <f t="shared" si="33"/>
        <v>3.7984588803455042</v>
      </c>
      <c r="AG91" s="31">
        <f t="shared" si="33"/>
        <v>0</v>
      </c>
      <c r="AH91" s="31">
        <f t="shared" si="33"/>
        <v>0</v>
      </c>
      <c r="AI91" s="31">
        <f t="shared" si="33"/>
        <v>0</v>
      </c>
      <c r="AJ91" s="31">
        <f t="shared" si="33"/>
        <v>0</v>
      </c>
      <c r="AK91" s="31">
        <f t="shared" si="33"/>
        <v>0</v>
      </c>
      <c r="AL91" s="31">
        <f t="shared" si="33"/>
        <v>0</v>
      </c>
      <c r="AM91" s="31">
        <f t="shared" si="33"/>
        <v>0</v>
      </c>
      <c r="AN91" s="31">
        <f t="shared" si="33"/>
        <v>0</v>
      </c>
      <c r="AO91" s="31">
        <f t="shared" si="33"/>
        <v>0</v>
      </c>
      <c r="AP91" s="31">
        <f t="shared" si="33"/>
        <v>0</v>
      </c>
      <c r="AQ91" s="31">
        <f t="shared" si="33"/>
        <v>0</v>
      </c>
      <c r="AR91" s="31">
        <f t="shared" si="33"/>
        <v>0</v>
      </c>
      <c r="AS91" s="31">
        <f t="shared" si="33"/>
        <v>0.17846828170047169</v>
      </c>
      <c r="AT91" s="31">
        <f t="shared" si="33"/>
        <v>0.16769993875705996</v>
      </c>
      <c r="AU91" s="31">
        <f t="shared" si="33"/>
        <v>0</v>
      </c>
      <c r="AV91" s="31">
        <f t="shared" si="33"/>
        <v>0</v>
      </c>
      <c r="AW91" s="31">
        <f t="shared" si="33"/>
        <v>0</v>
      </c>
      <c r="AX91" s="31">
        <f t="shared" si="33"/>
        <v>0</v>
      </c>
      <c r="AY91" s="31">
        <f t="shared" si="33"/>
        <v>0</v>
      </c>
      <c r="AZ91" s="31">
        <f t="shared" si="33"/>
        <v>0</v>
      </c>
      <c r="BA91" s="31">
        <f t="shared" si="33"/>
        <v>0</v>
      </c>
      <c r="BB91" s="31">
        <f t="shared" si="33"/>
        <v>0</v>
      </c>
      <c r="BC91" s="31">
        <f t="shared" si="33"/>
        <v>0</v>
      </c>
      <c r="BD91" s="31">
        <f t="shared" si="33"/>
        <v>0</v>
      </c>
      <c r="BE91" s="31">
        <f t="shared" si="33"/>
        <v>2.9749607976205211E-2</v>
      </c>
      <c r="BF91" s="31">
        <f t="shared" si="33"/>
        <v>3.2922215214565557E-2</v>
      </c>
      <c r="BG91" s="31">
        <f t="shared" si="33"/>
        <v>3.7854435705489173E-2</v>
      </c>
      <c r="BH91" s="31">
        <f t="shared" si="33"/>
        <v>0.10248378175091714</v>
      </c>
      <c r="BK91" s="31">
        <f t="shared" si="33"/>
        <v>4.4658317379794671E-2</v>
      </c>
      <c r="BL91" s="31">
        <f t="shared" si="33"/>
        <v>0.1318163551221124</v>
      </c>
      <c r="BM91" s="31">
        <f t="shared" si="33"/>
        <v>7.0550252850703599E-2</v>
      </c>
      <c r="BN91" s="31">
        <f t="shared" si="33"/>
        <v>4.3149777024850414E-2</v>
      </c>
      <c r="BO91" s="31">
        <f t="shared" si="33"/>
        <v>1.6798428377452048</v>
      </c>
      <c r="BP91" s="31">
        <f t="shared" si="33"/>
        <v>2.0917314261044022</v>
      </c>
      <c r="BQ91" s="31">
        <f t="shared" si="33"/>
        <v>0</v>
      </c>
      <c r="BR91" s="31">
        <f t="shared" si="33"/>
        <v>0</v>
      </c>
      <c r="BS91" s="31">
        <f t="shared" si="33"/>
        <v>0.12972955396546398</v>
      </c>
      <c r="BT91" s="31">
        <f t="shared" si="33"/>
        <v>0</v>
      </c>
      <c r="BU91" s="31">
        <f t="shared" si="33"/>
        <v>0</v>
      </c>
      <c r="BV91" s="31">
        <f t="shared" si="33"/>
        <v>0</v>
      </c>
      <c r="BW91" s="31">
        <f t="shared" si="33"/>
        <v>0</v>
      </c>
      <c r="BX91" s="31">
        <f t="shared" si="33"/>
        <v>0</v>
      </c>
      <c r="BY91" s="31">
        <f t="shared" si="34"/>
        <v>6.431705673460919E-2</v>
      </c>
      <c r="BZ91" s="31">
        <f t="shared" si="34"/>
        <v>0</v>
      </c>
      <c r="CA91" s="31">
        <f t="shared" si="34"/>
        <v>6.4764735049649649E-2</v>
      </c>
      <c r="CB91" s="31">
        <f t="shared" si="34"/>
        <v>0</v>
      </c>
      <c r="CC91" s="31">
        <f t="shared" si="34"/>
        <v>0</v>
      </c>
      <c r="CD91" s="31">
        <f t="shared" si="34"/>
        <v>0</v>
      </c>
      <c r="CE91" s="31">
        <f t="shared" si="34"/>
        <v>0</v>
      </c>
      <c r="CF91" s="31">
        <f t="shared" si="34"/>
        <v>0</v>
      </c>
      <c r="CG91" s="31">
        <f t="shared" si="34"/>
        <v>0</v>
      </c>
      <c r="CH91" s="31">
        <f t="shared" si="34"/>
        <v>0</v>
      </c>
      <c r="CI91" s="37">
        <f t="shared" si="34"/>
        <v>0</v>
      </c>
      <c r="CJ91" s="31">
        <f t="shared" si="34"/>
        <v>0</v>
      </c>
      <c r="CK91" s="31">
        <f t="shared" si="34"/>
        <v>0</v>
      </c>
      <c r="CL91" s="31">
        <f t="shared" si="34"/>
        <v>0</v>
      </c>
      <c r="CM91" s="31">
        <f t="shared" si="34"/>
        <v>0</v>
      </c>
      <c r="CN91" s="31">
        <f t="shared" si="34"/>
        <v>0</v>
      </c>
      <c r="CO91" s="31">
        <f t="shared" si="34"/>
        <v>0</v>
      </c>
      <c r="CP91" s="31">
        <f t="shared" si="34"/>
        <v>0</v>
      </c>
      <c r="CR91" s="31">
        <f t="shared" si="34"/>
        <v>0</v>
      </c>
      <c r="CS91" s="31">
        <f t="shared" si="34"/>
        <v>0</v>
      </c>
      <c r="CT91" s="31">
        <f t="shared" si="34"/>
        <v>0</v>
      </c>
      <c r="CU91" s="31">
        <f t="shared" si="34"/>
        <v>0</v>
      </c>
      <c r="CV91" s="31">
        <f t="shared" si="34"/>
        <v>0</v>
      </c>
      <c r="CW91" s="31">
        <f t="shared" si="34"/>
        <v>0</v>
      </c>
      <c r="CY91" s="31">
        <f t="shared" si="34"/>
        <v>0</v>
      </c>
      <c r="CZ91" s="31">
        <f t="shared" si="34"/>
        <v>0</v>
      </c>
      <c r="DA91" s="31">
        <f t="shared" si="34"/>
        <v>0</v>
      </c>
      <c r="DB91" s="31">
        <f t="shared" si="34"/>
        <v>0</v>
      </c>
      <c r="DC91" s="31">
        <f t="shared" si="34"/>
        <v>0</v>
      </c>
      <c r="DD91" s="31">
        <f t="shared" si="34"/>
        <v>0</v>
      </c>
      <c r="DE91" s="31">
        <f t="shared" si="34"/>
        <v>0</v>
      </c>
      <c r="DF91" s="31">
        <f t="shared" si="34"/>
        <v>0</v>
      </c>
      <c r="DG91" s="31">
        <f t="shared" si="34"/>
        <v>0</v>
      </c>
      <c r="DH91" s="31">
        <f t="shared" si="34"/>
        <v>0</v>
      </c>
      <c r="DI91" s="31">
        <f t="shared" si="34"/>
        <v>0</v>
      </c>
      <c r="DJ91" s="31">
        <f t="shared" si="34"/>
        <v>0</v>
      </c>
      <c r="DK91" s="31">
        <f t="shared" si="34"/>
        <v>0</v>
      </c>
      <c r="DL91" s="31">
        <f t="shared" si="34"/>
        <v>0</v>
      </c>
      <c r="DM91" s="31">
        <f t="shared" si="34"/>
        <v>0</v>
      </c>
      <c r="DN91" s="31">
        <f t="shared" si="34"/>
        <v>0</v>
      </c>
      <c r="DO91" s="31">
        <f t="shared" si="34"/>
        <v>0</v>
      </c>
      <c r="DP91" s="31">
        <f t="shared" si="34"/>
        <v>0</v>
      </c>
      <c r="DQ91" s="31">
        <f t="shared" si="34"/>
        <v>0</v>
      </c>
      <c r="DR91" s="31">
        <f t="shared" si="34"/>
        <v>0</v>
      </c>
      <c r="DS91" s="31">
        <f t="shared" si="34"/>
        <v>0</v>
      </c>
      <c r="DT91" s="31">
        <f t="shared" si="34"/>
        <v>0</v>
      </c>
      <c r="DU91" s="31">
        <f t="shared" si="34"/>
        <v>0</v>
      </c>
      <c r="DV91" s="31">
        <f t="shared" si="34"/>
        <v>0</v>
      </c>
      <c r="DW91" s="31">
        <f t="shared" si="34"/>
        <v>7.3833719901484907E-2</v>
      </c>
      <c r="DX91" s="31">
        <f t="shared" si="34"/>
        <v>0</v>
      </c>
      <c r="DY91" s="31">
        <f t="shared" si="34"/>
        <v>0</v>
      </c>
      <c r="DZ91" s="31">
        <f t="shared" si="34"/>
        <v>0</v>
      </c>
      <c r="EA91" s="31">
        <f t="shared" si="34"/>
        <v>7.0620587097709256E-2</v>
      </c>
      <c r="EB91" s="31">
        <f t="shared" si="34"/>
        <v>0.10240157754667269</v>
      </c>
      <c r="EC91" s="31">
        <f t="shared" si="34"/>
        <v>0</v>
      </c>
      <c r="ED91" s="31">
        <f t="shared" si="34"/>
        <v>0</v>
      </c>
      <c r="EE91" s="31">
        <f t="shared" si="34"/>
        <v>0</v>
      </c>
      <c r="EF91" s="31">
        <f t="shared" si="34"/>
        <v>0</v>
      </c>
      <c r="EG91" s="31">
        <f t="shared" si="34"/>
        <v>0</v>
      </c>
      <c r="EH91" s="31">
        <f t="shared" si="34"/>
        <v>0</v>
      </c>
      <c r="EI91" s="31">
        <f t="shared" si="34"/>
        <v>0.66100458095500403</v>
      </c>
      <c r="EK91" s="31">
        <f t="shared" si="35"/>
        <v>2.4649768071671019E-2</v>
      </c>
      <c r="EM91" s="31">
        <f t="shared" si="35"/>
        <v>5.1727110644594718E-2</v>
      </c>
      <c r="EN91" s="31">
        <f t="shared" si="35"/>
        <v>6.8238219844727263E-2</v>
      </c>
      <c r="EO91" s="31">
        <f t="shared" si="35"/>
        <v>0.12665059763119438</v>
      </c>
      <c r="EQ91" s="31">
        <f t="shared" si="35"/>
        <v>0.18463155997780775</v>
      </c>
      <c r="ES91" s="31">
        <f t="shared" si="35"/>
        <v>0.21095832889565549</v>
      </c>
      <c r="ET91" s="31">
        <f t="shared" si="35"/>
        <v>0.22249588858096303</v>
      </c>
      <c r="EU91" s="31">
        <f t="shared" si="35"/>
        <v>0.45292847515540552</v>
      </c>
      <c r="EV91" s="31">
        <f t="shared" si="35"/>
        <v>0.4633527940387544</v>
      </c>
      <c r="EW91" s="31">
        <f t="shared" si="35"/>
        <v>0.95758582677457604</v>
      </c>
      <c r="EX91" s="31">
        <f t="shared" si="35"/>
        <v>0.99028980940494271</v>
      </c>
      <c r="EY91" s="31">
        <f t="shared" si="35"/>
        <v>1.3503604939859608</v>
      </c>
      <c r="EZ91" s="31">
        <f t="shared" si="35"/>
        <v>1.394741864473203</v>
      </c>
      <c r="FA91" s="31">
        <f t="shared" si="35"/>
        <v>1.83324989512557</v>
      </c>
      <c r="FB91" s="31">
        <f t="shared" si="35"/>
        <v>1.8734668628688067</v>
      </c>
      <c r="FC91" s="31">
        <f t="shared" si="35"/>
        <v>2.1343555605157567</v>
      </c>
      <c r="FD91" s="31">
        <f t="shared" si="35"/>
        <v>2.1261777490583751</v>
      </c>
      <c r="FE91" s="31">
        <f t="shared" si="35"/>
        <v>0</v>
      </c>
      <c r="FF91" s="31">
        <f t="shared" si="35"/>
        <v>0</v>
      </c>
      <c r="FG91" s="31">
        <f t="shared" si="35"/>
        <v>0</v>
      </c>
      <c r="FH91" s="31">
        <f t="shared" si="35"/>
        <v>0</v>
      </c>
      <c r="FI91" s="31">
        <f t="shared" si="35"/>
        <v>0</v>
      </c>
      <c r="FJ91" s="31">
        <f t="shared" si="35"/>
        <v>0</v>
      </c>
      <c r="FK91" s="31">
        <f t="shared" si="35"/>
        <v>0</v>
      </c>
      <c r="FL91" s="31">
        <f t="shared" si="35"/>
        <v>0</v>
      </c>
      <c r="FM91" s="31">
        <f t="shared" si="35"/>
        <v>0</v>
      </c>
      <c r="FN91" s="31">
        <f t="shared" si="35"/>
        <v>0</v>
      </c>
      <c r="FO91" s="31">
        <f t="shared" si="35"/>
        <v>0</v>
      </c>
      <c r="FP91" s="31">
        <f t="shared" si="35"/>
        <v>0</v>
      </c>
      <c r="FQ91" s="31">
        <f t="shared" si="35"/>
        <v>0.17846828170047169</v>
      </c>
      <c r="FR91" s="31">
        <f t="shared" si="35"/>
        <v>0.16769993875705996</v>
      </c>
      <c r="FS91" s="31">
        <f t="shared" si="35"/>
        <v>0</v>
      </c>
      <c r="FT91" s="31">
        <f t="shared" si="35"/>
        <v>0</v>
      </c>
      <c r="FU91" s="31">
        <f t="shared" si="35"/>
        <v>0</v>
      </c>
      <c r="FV91" s="31">
        <f t="shared" si="35"/>
        <v>0</v>
      </c>
      <c r="FW91" s="31">
        <f t="shared" si="35"/>
        <v>0</v>
      </c>
      <c r="FX91" s="31">
        <f t="shared" si="35"/>
        <v>0</v>
      </c>
      <c r="FY91" s="31">
        <f t="shared" si="35"/>
        <v>0</v>
      </c>
      <c r="FZ91" s="31">
        <f t="shared" si="35"/>
        <v>0</v>
      </c>
      <c r="GA91" s="31">
        <f t="shared" si="35"/>
        <v>0</v>
      </c>
      <c r="GB91" s="31">
        <f t="shared" si="35"/>
        <v>0</v>
      </c>
      <c r="GC91" s="31">
        <f t="shared" si="35"/>
        <v>2.9749607976205211E-2</v>
      </c>
      <c r="GD91" s="31">
        <f t="shared" si="35"/>
        <v>3.2922215214565557E-2</v>
      </c>
      <c r="GE91" s="31">
        <f t="shared" si="35"/>
        <v>3.7854435705489173E-2</v>
      </c>
      <c r="GF91" s="31">
        <f t="shared" si="35"/>
        <v>0.10248378175091714</v>
      </c>
      <c r="GG91" s="31" t="e">
        <f t="shared" si="35"/>
        <v>#DIV/0!</v>
      </c>
      <c r="GH91" s="31" t="e">
        <f t="shared" si="35"/>
        <v>#DIV/0!</v>
      </c>
      <c r="GI91" s="31">
        <f t="shared" si="35"/>
        <v>4.4658317379794671E-2</v>
      </c>
      <c r="GJ91" s="31">
        <f t="shared" si="35"/>
        <v>0.1318163551221124</v>
      </c>
      <c r="GK91" s="31">
        <f t="shared" si="35"/>
        <v>7.0550252850703599E-2</v>
      </c>
      <c r="GL91" s="31">
        <f t="shared" si="35"/>
        <v>4.3149777024850414E-2</v>
      </c>
      <c r="GM91" s="31">
        <f t="shared" si="35"/>
        <v>1.6798428377452048</v>
      </c>
      <c r="GN91" s="31">
        <f t="shared" si="35"/>
        <v>2.0917314261044022</v>
      </c>
      <c r="GO91" s="31">
        <f t="shared" si="35"/>
        <v>0</v>
      </c>
      <c r="GP91" s="31">
        <f t="shared" si="35"/>
        <v>0</v>
      </c>
      <c r="GQ91" s="31">
        <f t="shared" si="35"/>
        <v>0.12972955396546398</v>
      </c>
      <c r="GR91" s="31">
        <f t="shared" si="35"/>
        <v>0</v>
      </c>
      <c r="GS91" s="31">
        <f t="shared" si="35"/>
        <v>0</v>
      </c>
      <c r="GT91" s="31">
        <f t="shared" si="35"/>
        <v>0</v>
      </c>
      <c r="GU91" s="31">
        <f t="shared" si="36"/>
        <v>0</v>
      </c>
      <c r="GV91" s="31">
        <f t="shared" si="36"/>
        <v>0</v>
      </c>
      <c r="GW91" s="31">
        <f t="shared" si="36"/>
        <v>6.431705673460919E-2</v>
      </c>
      <c r="GX91" s="31">
        <f t="shared" si="36"/>
        <v>0</v>
      </c>
      <c r="GY91" s="31">
        <f t="shared" si="36"/>
        <v>6.4764735049649649E-2</v>
      </c>
      <c r="GZ91" s="31">
        <f t="shared" si="36"/>
        <v>0</v>
      </c>
      <c r="HA91" s="31">
        <f t="shared" si="36"/>
        <v>0</v>
      </c>
      <c r="HB91" s="31">
        <f t="shared" si="36"/>
        <v>0</v>
      </c>
      <c r="HC91" s="31">
        <f t="shared" si="36"/>
        <v>0</v>
      </c>
      <c r="HD91" s="31">
        <f t="shared" si="36"/>
        <v>0</v>
      </c>
      <c r="HE91" s="31">
        <f t="shared" si="36"/>
        <v>0</v>
      </c>
      <c r="HF91" s="31">
        <f t="shared" si="36"/>
        <v>0</v>
      </c>
    </row>
    <row r="92" spans="1:272" x14ac:dyDescent="0.25">
      <c r="B92" s="37"/>
      <c r="D92" s="31" t="str">
        <f t="shared" si="32"/>
        <v>METHYL LAURATE (C12:0)</v>
      </c>
      <c r="E92" s="31" t="str">
        <f>M11&amp;"-"&amp;AB11</f>
        <v>3.95-118.5</v>
      </c>
      <c r="F92" s="32">
        <f>INTERCEPT(M92:AB92,M11:AB11)</f>
        <v>-0.11977637807231023</v>
      </c>
      <c r="G92" s="32">
        <f>SLOPE(M92:AB92,M11:AB11)</f>
        <v>5.592246591586246E-2</v>
      </c>
      <c r="H92" s="38">
        <v>0.99160000000000004</v>
      </c>
      <c r="I92" s="31" t="str">
        <f t="shared" si="37"/>
        <v>2.005-197.5</v>
      </c>
      <c r="J92" s="38">
        <f t="shared" si="38"/>
        <v>4.4740736170991502E-2</v>
      </c>
      <c r="K92" s="38">
        <f t="shared" si="39"/>
        <v>2.3659372196424402E-2</v>
      </c>
      <c r="L92" s="38">
        <v>0.99460000000000004</v>
      </c>
      <c r="M92" s="31">
        <f t="shared" si="33"/>
        <v>0.24159064645288589</v>
      </c>
      <c r="N92" s="31">
        <f t="shared" si="33"/>
        <v>0.20498324392423392</v>
      </c>
      <c r="O92" s="31">
        <f t="shared" si="33"/>
        <v>0.38542059332866624</v>
      </c>
      <c r="P92" s="31">
        <f t="shared" si="33"/>
        <v>0.34291339101297647</v>
      </c>
      <c r="Q92" s="31">
        <f t="shared" si="33"/>
        <v>0.4983244929102259</v>
      </c>
      <c r="R92" s="31">
        <f t="shared" si="33"/>
        <v>0.43688096036792506</v>
      </c>
      <c r="S92" s="31">
        <f t="shared" si="33"/>
        <v>0.65797925739620655</v>
      </c>
      <c r="T92" s="31">
        <f t="shared" si="33"/>
        <v>0.6107168627572892</v>
      </c>
      <c r="U92" s="31">
        <f t="shared" ref="U92:BH92" si="40">U52/U$54</f>
        <v>0.84593163019172102</v>
      </c>
      <c r="V92" s="31">
        <f t="shared" si="40"/>
        <v>0.735836608941554</v>
      </c>
      <c r="W92" s="31">
        <f t="shared" si="40"/>
        <v>2.2277321607444578</v>
      </c>
      <c r="X92" s="31">
        <f t="shared" si="40"/>
        <v>2.119618028545978</v>
      </c>
      <c r="Y92" s="31">
        <f t="shared" si="40"/>
        <v>4.8094759562702665</v>
      </c>
      <c r="Z92" s="31">
        <f t="shared" si="40"/>
        <v>4.5528232348865156</v>
      </c>
      <c r="AA92" s="31">
        <f t="shared" si="40"/>
        <v>6.2335187102452805</v>
      </c>
      <c r="AB92" s="31">
        <f t="shared" si="40"/>
        <v>6.313893228015365</v>
      </c>
      <c r="AC92" s="31">
        <f t="shared" si="40"/>
        <v>7.8644044696055833</v>
      </c>
      <c r="AD92" s="31">
        <f t="shared" si="40"/>
        <v>7.6311584215286246</v>
      </c>
      <c r="AE92" s="31">
        <f t="shared" si="40"/>
        <v>7.8311575566425988</v>
      </c>
      <c r="AF92" s="31">
        <f t="shared" si="40"/>
        <v>7.5876868308371623</v>
      </c>
      <c r="AG92" s="31">
        <f t="shared" si="40"/>
        <v>3.3657077987017142E-2</v>
      </c>
      <c r="AH92" s="31">
        <f t="shared" si="40"/>
        <v>0</v>
      </c>
      <c r="AI92" s="31">
        <f t="shared" si="40"/>
        <v>2.9608904769239851E-2</v>
      </c>
      <c r="AJ92" s="31">
        <f t="shared" si="40"/>
        <v>3.7323356607913361E-2</v>
      </c>
      <c r="AK92" s="31">
        <f t="shared" si="40"/>
        <v>9.6264239785000399E-3</v>
      </c>
      <c r="AL92" s="31">
        <f t="shared" si="40"/>
        <v>0</v>
      </c>
      <c r="AM92" s="31">
        <f t="shared" si="40"/>
        <v>3.4773059503155762E-2</v>
      </c>
      <c r="AN92" s="31">
        <f t="shared" si="40"/>
        <v>3.2550250032363406E-2</v>
      </c>
      <c r="AO92" s="31">
        <f t="shared" si="40"/>
        <v>2.0241864987806404E-2</v>
      </c>
      <c r="AP92" s="31">
        <f t="shared" si="40"/>
        <v>0</v>
      </c>
      <c r="AQ92" s="31">
        <f t="shared" si="40"/>
        <v>1.5990257908750395E-2</v>
      </c>
      <c r="AR92" s="31">
        <f t="shared" si="40"/>
        <v>1.3876223667127293E-2</v>
      </c>
      <c r="AS92" s="31">
        <f t="shared" si="40"/>
        <v>4.7554527765609561E-2</v>
      </c>
      <c r="AT92" s="31">
        <f t="shared" si="40"/>
        <v>5.3070531452624213E-2</v>
      </c>
      <c r="AU92" s="31">
        <f t="shared" si="40"/>
        <v>3.8537098639967064E-2</v>
      </c>
      <c r="AV92" s="31">
        <f t="shared" si="40"/>
        <v>3.35873177171074E-2</v>
      </c>
      <c r="AW92" s="31">
        <f t="shared" si="40"/>
        <v>4.0330069711285117E-2</v>
      </c>
      <c r="AX92" s="31">
        <f t="shared" si="40"/>
        <v>2.651000310783936E-2</v>
      </c>
      <c r="AY92" s="31">
        <f t="shared" si="40"/>
        <v>4.4785629823381204E-2</v>
      </c>
      <c r="AZ92" s="31">
        <f t="shared" si="40"/>
        <v>4.1805299270624298E-2</v>
      </c>
      <c r="BA92" s="31">
        <f t="shared" si="40"/>
        <v>4.1978488683251901E-2</v>
      </c>
      <c r="BB92" s="31">
        <f t="shared" si="40"/>
        <v>4.1825981896535018E-2</v>
      </c>
      <c r="BC92" s="31">
        <f t="shared" si="40"/>
        <v>4.6718567022382029E-2</v>
      </c>
      <c r="BD92" s="31">
        <f t="shared" si="40"/>
        <v>5.0731388602126795E-2</v>
      </c>
      <c r="BE92" s="31">
        <f t="shared" si="40"/>
        <v>0.7293927405217282</v>
      </c>
      <c r="BF92" s="31">
        <f t="shared" si="40"/>
        <v>0.71001428055957327</v>
      </c>
      <c r="BG92" s="31">
        <f t="shared" si="40"/>
        <v>0.8871151855524021</v>
      </c>
      <c r="BH92" s="31">
        <f t="shared" si="40"/>
        <v>0.88539769204354413</v>
      </c>
      <c r="BK92" s="31">
        <f t="shared" ref="BK92:CB106" si="41">BK52/BK$54</f>
        <v>0.60344944161004854</v>
      </c>
      <c r="BL92" s="31">
        <f t="shared" si="41"/>
        <v>0.59048930840452429</v>
      </c>
      <c r="BM92" s="31">
        <f t="shared" si="41"/>
        <v>0.52894797097941215</v>
      </c>
      <c r="BN92" s="31">
        <f t="shared" si="41"/>
        <v>0.52747829934960255</v>
      </c>
      <c r="BO92" s="31">
        <f t="shared" si="41"/>
        <v>1.8567176095789133</v>
      </c>
      <c r="BP92" s="31">
        <f t="shared" si="41"/>
        <v>1.711175024020249</v>
      </c>
      <c r="BQ92" s="31">
        <f t="shared" si="41"/>
        <v>0</v>
      </c>
      <c r="BR92" s="31">
        <f t="shared" si="41"/>
        <v>0</v>
      </c>
      <c r="BS92" s="31">
        <f t="shared" si="41"/>
        <v>3.5807770333130408E-2</v>
      </c>
      <c r="BT92" s="31">
        <f t="shared" si="41"/>
        <v>0</v>
      </c>
      <c r="BU92" s="31">
        <f t="shared" si="41"/>
        <v>0</v>
      </c>
      <c r="BV92" s="31">
        <f t="shared" si="41"/>
        <v>0</v>
      </c>
      <c r="BW92" s="31">
        <f t="shared" si="41"/>
        <v>1.9921314915194964E-2</v>
      </c>
      <c r="BX92" s="31">
        <f t="shared" si="41"/>
        <v>0</v>
      </c>
      <c r="BY92" s="31">
        <f t="shared" si="41"/>
        <v>0</v>
      </c>
      <c r="BZ92" s="31">
        <f t="shared" si="41"/>
        <v>0</v>
      </c>
      <c r="CA92" s="31">
        <f t="shared" si="41"/>
        <v>3.7224186750525204E-2</v>
      </c>
      <c r="CB92" s="31">
        <f t="shared" si="41"/>
        <v>1.7743182987744941E-2</v>
      </c>
      <c r="CC92" s="31">
        <f t="shared" si="34"/>
        <v>3.6596040820542936E-2</v>
      </c>
      <c r="CD92" s="31">
        <f t="shared" si="34"/>
        <v>0</v>
      </c>
      <c r="CE92" s="31">
        <f t="shared" si="34"/>
        <v>0</v>
      </c>
      <c r="CF92" s="31">
        <f t="shared" si="34"/>
        <v>0</v>
      </c>
      <c r="CG92" s="31">
        <f t="shared" si="34"/>
        <v>0</v>
      </c>
      <c r="CH92" s="31">
        <f t="shared" si="34"/>
        <v>0</v>
      </c>
      <c r="CI92" s="37">
        <f t="shared" si="34"/>
        <v>0</v>
      </c>
      <c r="CJ92" s="31">
        <f t="shared" si="34"/>
        <v>0</v>
      </c>
      <c r="CK92" s="31">
        <f t="shared" si="34"/>
        <v>0</v>
      </c>
      <c r="CL92" s="31">
        <f t="shared" si="34"/>
        <v>0</v>
      </c>
      <c r="CM92" s="31">
        <f t="shared" si="34"/>
        <v>0</v>
      </c>
      <c r="CN92" s="31">
        <f t="shared" ref="CN92:CP92" si="42">CN52/CN$54</f>
        <v>0</v>
      </c>
      <c r="CO92" s="31">
        <f t="shared" si="42"/>
        <v>0</v>
      </c>
      <c r="CP92" s="31">
        <f t="shared" si="42"/>
        <v>0</v>
      </c>
      <c r="CR92" s="31">
        <f t="shared" ref="CR92:ET97" si="43">CR52/CR$54</f>
        <v>0</v>
      </c>
      <c r="CS92" s="31">
        <f t="shared" si="43"/>
        <v>0</v>
      </c>
      <c r="CT92" s="31">
        <f t="shared" si="43"/>
        <v>0</v>
      </c>
      <c r="CU92" s="31">
        <f t="shared" si="43"/>
        <v>0</v>
      </c>
      <c r="CV92" s="31">
        <f t="shared" si="43"/>
        <v>0</v>
      </c>
      <c r="CW92" s="31">
        <f t="shared" si="43"/>
        <v>0</v>
      </c>
      <c r="CY92" s="31">
        <f t="shared" si="43"/>
        <v>0</v>
      </c>
      <c r="CZ92" s="31">
        <f t="shared" si="43"/>
        <v>0</v>
      </c>
      <c r="DA92" s="31">
        <f t="shared" si="43"/>
        <v>0</v>
      </c>
      <c r="DB92" s="31">
        <f t="shared" si="43"/>
        <v>0</v>
      </c>
      <c r="DC92" s="31">
        <f t="shared" si="43"/>
        <v>0</v>
      </c>
      <c r="DD92" s="31">
        <f t="shared" si="43"/>
        <v>0</v>
      </c>
      <c r="DE92" s="31">
        <f t="shared" si="43"/>
        <v>0</v>
      </c>
      <c r="DF92" s="31">
        <f t="shared" si="43"/>
        <v>0</v>
      </c>
      <c r="DG92" s="31">
        <f t="shared" si="43"/>
        <v>0</v>
      </c>
      <c r="DH92" s="31">
        <f t="shared" si="43"/>
        <v>0</v>
      </c>
      <c r="DI92" s="31">
        <f t="shared" si="43"/>
        <v>0</v>
      </c>
      <c r="DJ92" s="31">
        <f t="shared" si="43"/>
        <v>0</v>
      </c>
      <c r="DK92" s="31">
        <f t="shared" si="43"/>
        <v>0.10268173838028663</v>
      </c>
      <c r="DL92" s="31">
        <f t="shared" si="43"/>
        <v>0.10685412420885176</v>
      </c>
      <c r="DM92" s="31">
        <f t="shared" si="43"/>
        <v>8.6059036236146705E-2</v>
      </c>
      <c r="DN92" s="31">
        <f t="shared" si="43"/>
        <v>8.4106781639898515E-2</v>
      </c>
      <c r="DO92" s="31">
        <f t="shared" si="43"/>
        <v>6.0936298612494985E-2</v>
      </c>
      <c r="DP92" s="31">
        <f t="shared" si="43"/>
        <v>5.4932794337177238E-2</v>
      </c>
      <c r="DQ92" s="31">
        <f t="shared" si="43"/>
        <v>0</v>
      </c>
      <c r="DR92" s="31">
        <f t="shared" si="43"/>
        <v>0</v>
      </c>
      <c r="DS92" s="31">
        <f t="shared" si="43"/>
        <v>0</v>
      </c>
      <c r="DT92" s="31">
        <f t="shared" si="43"/>
        <v>0</v>
      </c>
      <c r="DU92" s="31">
        <f t="shared" si="43"/>
        <v>0</v>
      </c>
      <c r="DV92" s="31">
        <f t="shared" si="43"/>
        <v>0</v>
      </c>
      <c r="DW92" s="31">
        <f t="shared" si="43"/>
        <v>9.6580882592694844E-2</v>
      </c>
      <c r="DX92" s="31">
        <f t="shared" si="43"/>
        <v>9.3567339359555371E-2</v>
      </c>
      <c r="DY92" s="31">
        <f t="shared" si="43"/>
        <v>0.11075330391916739</v>
      </c>
      <c r="DZ92" s="31">
        <f t="shared" si="43"/>
        <v>0.11151376303059209</v>
      </c>
      <c r="EA92" s="31">
        <f t="shared" si="43"/>
        <v>8.4723864769763665E-2</v>
      </c>
      <c r="EB92" s="31">
        <f t="shared" si="43"/>
        <v>7.7208615117104806E-2</v>
      </c>
      <c r="EC92" s="31">
        <f t="shared" si="43"/>
        <v>0</v>
      </c>
      <c r="ED92" s="31">
        <f t="shared" si="43"/>
        <v>0</v>
      </c>
      <c r="EE92" s="31">
        <f t="shared" si="43"/>
        <v>0</v>
      </c>
      <c r="EF92" s="31">
        <f t="shared" si="43"/>
        <v>0</v>
      </c>
      <c r="EG92" s="31">
        <f t="shared" si="43"/>
        <v>0</v>
      </c>
      <c r="EH92" s="31">
        <f t="shared" si="43"/>
        <v>0</v>
      </c>
      <c r="EI92" s="31">
        <f t="shared" si="43"/>
        <v>4.2867439340072332E-2</v>
      </c>
      <c r="EK92" s="31">
        <f t="shared" si="43"/>
        <v>6.851857256486836E-2</v>
      </c>
      <c r="EM92" s="31">
        <f t="shared" si="43"/>
        <v>0.1603192753164617</v>
      </c>
      <c r="EN92" s="31">
        <f t="shared" si="43"/>
        <v>0.15042661042020344</v>
      </c>
      <c r="EO92" s="31">
        <f t="shared" si="43"/>
        <v>0.30019665288758679</v>
      </c>
      <c r="EQ92" s="31">
        <f t="shared" si="43"/>
        <v>0.44779960556102261</v>
      </c>
      <c r="ES92" s="31">
        <f t="shared" si="43"/>
        <v>0.47784929471476933</v>
      </c>
      <c r="ET92" s="31">
        <f t="shared" si="43"/>
        <v>0.47853901264946314</v>
      </c>
      <c r="EU92" s="31">
        <f t="shared" si="35"/>
        <v>0.98790293861764611</v>
      </c>
      <c r="EV92" s="31">
        <f t="shared" si="35"/>
        <v>0.9560487991070199</v>
      </c>
      <c r="EW92" s="31">
        <f t="shared" si="35"/>
        <v>2.156999111064922</v>
      </c>
      <c r="EX92" s="31">
        <f t="shared" si="35"/>
        <v>2.1033769141802936</v>
      </c>
      <c r="EY92" s="31">
        <f t="shared" si="35"/>
        <v>2.9474937818527911</v>
      </c>
      <c r="EZ92" s="31">
        <f t="shared" si="35"/>
        <v>2.9056152143857181</v>
      </c>
      <c r="FA92" s="31">
        <f t="shared" si="35"/>
        <v>3.9402442440760863</v>
      </c>
      <c r="FB92" s="31">
        <f t="shared" si="35"/>
        <v>3.820906120108841</v>
      </c>
      <c r="FC92" s="31">
        <f t="shared" si="35"/>
        <v>4.5875484797116863</v>
      </c>
      <c r="FD92" s="31">
        <f t="shared" si="35"/>
        <v>4.4437040937037011</v>
      </c>
      <c r="FE92" s="31">
        <f t="shared" si="35"/>
        <v>3.3657077987017142E-2</v>
      </c>
      <c r="FF92" s="31">
        <f t="shared" si="35"/>
        <v>0</v>
      </c>
      <c r="FG92" s="31">
        <f t="shared" si="35"/>
        <v>2.9608904769239851E-2</v>
      </c>
      <c r="FH92" s="31">
        <f t="shared" si="35"/>
        <v>3.7323356607913361E-2</v>
      </c>
      <c r="FI92" s="31">
        <f t="shared" si="35"/>
        <v>9.6264239785000399E-3</v>
      </c>
      <c r="FJ92" s="31">
        <f t="shared" si="35"/>
        <v>0</v>
      </c>
      <c r="FK92" s="31">
        <f t="shared" si="35"/>
        <v>3.4773059503155762E-2</v>
      </c>
      <c r="FL92" s="31">
        <f t="shared" si="35"/>
        <v>3.2550250032363406E-2</v>
      </c>
      <c r="FM92" s="31">
        <f t="shared" si="35"/>
        <v>2.0241864987806404E-2</v>
      </c>
      <c r="FN92" s="31">
        <f t="shared" si="35"/>
        <v>0</v>
      </c>
      <c r="FO92" s="31">
        <f t="shared" si="35"/>
        <v>1.5990257908750395E-2</v>
      </c>
      <c r="FP92" s="31">
        <f t="shared" si="35"/>
        <v>1.3876223667127293E-2</v>
      </c>
      <c r="FQ92" s="31">
        <f t="shared" si="35"/>
        <v>4.7554527765609561E-2</v>
      </c>
      <c r="FR92" s="31">
        <f t="shared" si="35"/>
        <v>5.3070531452624213E-2</v>
      </c>
      <c r="FS92" s="31">
        <f t="shared" si="35"/>
        <v>3.8537098639967064E-2</v>
      </c>
      <c r="FT92" s="31">
        <f t="shared" si="35"/>
        <v>3.35873177171074E-2</v>
      </c>
      <c r="FU92" s="31">
        <f t="shared" si="35"/>
        <v>4.0330069711285117E-2</v>
      </c>
      <c r="FV92" s="31">
        <f t="shared" si="35"/>
        <v>2.651000310783936E-2</v>
      </c>
      <c r="FW92" s="31">
        <f t="shared" si="35"/>
        <v>4.4785629823381204E-2</v>
      </c>
      <c r="FX92" s="31">
        <f t="shared" si="35"/>
        <v>4.1805299270624298E-2</v>
      </c>
      <c r="FY92" s="31">
        <f t="shared" si="35"/>
        <v>4.1978488683251901E-2</v>
      </c>
      <c r="FZ92" s="31">
        <f t="shared" si="35"/>
        <v>4.1825981896535018E-2</v>
      </c>
      <c r="GA92" s="31">
        <f t="shared" si="35"/>
        <v>4.6718567022382029E-2</v>
      </c>
      <c r="GB92" s="31">
        <f t="shared" si="35"/>
        <v>5.0731388602126795E-2</v>
      </c>
      <c r="GC92" s="31">
        <f t="shared" si="35"/>
        <v>0.7293927405217282</v>
      </c>
      <c r="GD92" s="31">
        <f t="shared" si="35"/>
        <v>0.71001428055957327</v>
      </c>
      <c r="GE92" s="31">
        <f t="shared" si="35"/>
        <v>0.8871151855524021</v>
      </c>
      <c r="GF92" s="31">
        <f t="shared" si="35"/>
        <v>0.88539769204354413</v>
      </c>
      <c r="GG92" s="31" t="e">
        <f t="shared" si="35"/>
        <v>#DIV/0!</v>
      </c>
      <c r="GH92" s="31" t="e">
        <f t="shared" si="35"/>
        <v>#DIV/0!</v>
      </c>
      <c r="GI92" s="31">
        <f t="shared" si="35"/>
        <v>0.60344944161004854</v>
      </c>
      <c r="GJ92" s="31">
        <f t="shared" si="35"/>
        <v>0.59048930840452429</v>
      </c>
      <c r="GK92" s="31">
        <f t="shared" si="35"/>
        <v>0.52894797097941215</v>
      </c>
      <c r="GL92" s="31">
        <f t="shared" si="35"/>
        <v>0.52747829934960255</v>
      </c>
      <c r="GM92" s="31">
        <f t="shared" si="35"/>
        <v>1.8567176095789133</v>
      </c>
      <c r="GN92" s="31">
        <f t="shared" si="35"/>
        <v>1.711175024020249</v>
      </c>
      <c r="GO92" s="31">
        <f t="shared" si="35"/>
        <v>0</v>
      </c>
      <c r="GP92" s="31">
        <f t="shared" si="35"/>
        <v>0</v>
      </c>
      <c r="GQ92" s="31">
        <f t="shared" si="35"/>
        <v>3.5807770333130408E-2</v>
      </c>
      <c r="GR92" s="31">
        <f t="shared" si="35"/>
        <v>0</v>
      </c>
      <c r="GS92" s="31">
        <f t="shared" si="35"/>
        <v>0</v>
      </c>
      <c r="GT92" s="31">
        <f t="shared" si="35"/>
        <v>0</v>
      </c>
      <c r="GU92" s="31">
        <f t="shared" si="36"/>
        <v>1.9921314915194964E-2</v>
      </c>
      <c r="GV92" s="31">
        <f t="shared" si="36"/>
        <v>0</v>
      </c>
      <c r="GW92" s="31">
        <f t="shared" si="36"/>
        <v>0</v>
      </c>
      <c r="GX92" s="31">
        <f t="shared" si="36"/>
        <v>0</v>
      </c>
      <c r="GY92" s="31">
        <f t="shared" si="36"/>
        <v>3.7224186750525204E-2</v>
      </c>
      <c r="GZ92" s="31">
        <f t="shared" si="36"/>
        <v>1.7743182987744941E-2</v>
      </c>
      <c r="HA92" s="31">
        <f t="shared" si="36"/>
        <v>3.6596040820542936E-2</v>
      </c>
      <c r="HB92" s="31">
        <f t="shared" si="36"/>
        <v>0</v>
      </c>
      <c r="HC92" s="31">
        <f t="shared" si="36"/>
        <v>0</v>
      </c>
      <c r="HD92" s="31">
        <f t="shared" si="36"/>
        <v>0</v>
      </c>
      <c r="HE92" s="31">
        <f t="shared" si="36"/>
        <v>0</v>
      </c>
      <c r="HF92" s="31">
        <f t="shared" si="36"/>
        <v>0</v>
      </c>
    </row>
    <row r="93" spans="1:272" x14ac:dyDescent="0.25">
      <c r="B93" s="37"/>
      <c r="D93" s="31" t="str">
        <f t="shared" si="32"/>
        <v>METHYL TRIDECANOATE (C13:0)</v>
      </c>
      <c r="E93" s="31" t="str">
        <f>M12&amp;"-"&amp;AB12</f>
        <v>1.96-58.8</v>
      </c>
      <c r="F93" s="32">
        <f>INTERCEPT(M93:AB93,M12:AB12)</f>
        <v>-6.6283873429340057E-2</v>
      </c>
      <c r="G93" s="32">
        <f>SLOPE(M93:AB93,M12:AB12)</f>
        <v>5.6647652241959494E-2</v>
      </c>
      <c r="H93" s="38">
        <v>0.99280000000000002</v>
      </c>
      <c r="I93" s="31" t="str">
        <f t="shared" si="37"/>
        <v>1-100</v>
      </c>
      <c r="J93" s="38">
        <f t="shared" si="38"/>
        <v>1.8630549173125233E-2</v>
      </c>
      <c r="K93" s="38">
        <f t="shared" si="39"/>
        <v>2.4670825626036268E-2</v>
      </c>
      <c r="L93" s="38">
        <v>0.99660000000000004</v>
      </c>
      <c r="M93" s="31">
        <f t="shared" ref="M93:BH98" si="44">M53/M$54</f>
        <v>0.11772660527124386</v>
      </c>
      <c r="N93" s="31">
        <f t="shared" si="44"/>
        <v>0.10109982698563751</v>
      </c>
      <c r="O93" s="31">
        <f t="shared" si="44"/>
        <v>0.20339589539230718</v>
      </c>
      <c r="P93" s="31">
        <f t="shared" si="44"/>
        <v>0.16888998454462287</v>
      </c>
      <c r="Q93" s="31">
        <f t="shared" si="44"/>
        <v>0.25159940903363232</v>
      </c>
      <c r="R93" s="31">
        <f t="shared" si="44"/>
        <v>0.2112608364058107</v>
      </c>
      <c r="S93" s="31">
        <f t="shared" si="44"/>
        <v>0.32820115252566029</v>
      </c>
      <c r="T93" s="31">
        <f t="shared" si="44"/>
        <v>0.29579280511798833</v>
      </c>
      <c r="U93" s="31">
        <f t="shared" si="44"/>
        <v>0.42229441967771658</v>
      </c>
      <c r="V93" s="31">
        <f t="shared" si="44"/>
        <v>0.36262502472591529</v>
      </c>
      <c r="W93" s="31">
        <f t="shared" si="44"/>
        <v>1.1033483393101589</v>
      </c>
      <c r="X93" s="31">
        <f t="shared" si="44"/>
        <v>1.0523262617765583</v>
      </c>
      <c r="Y93" s="31">
        <f t="shared" si="44"/>
        <v>2.3929530968810568</v>
      </c>
      <c r="Z93" s="31">
        <f t="shared" si="44"/>
        <v>2.2506015415241154</v>
      </c>
      <c r="AA93" s="31">
        <f t="shared" si="44"/>
        <v>3.1444570561956415</v>
      </c>
      <c r="AB93" s="31">
        <f t="shared" si="44"/>
        <v>3.1872955288985825</v>
      </c>
      <c r="AC93" s="31">
        <f t="shared" si="44"/>
        <v>3.9522498899821734</v>
      </c>
      <c r="AD93" s="31">
        <f t="shared" si="44"/>
        <v>3.8335717325148777</v>
      </c>
      <c r="AE93" s="31">
        <f t="shared" si="44"/>
        <v>3.9160845287434221</v>
      </c>
      <c r="AF93" s="31">
        <f t="shared" si="44"/>
        <v>3.822750231409862</v>
      </c>
      <c r="AG93" s="31">
        <f t="shared" si="44"/>
        <v>4.6682354226834068E-2</v>
      </c>
      <c r="AH93" s="31">
        <f t="shared" si="44"/>
        <v>0</v>
      </c>
      <c r="AI93" s="31">
        <f t="shared" si="44"/>
        <v>1.481848845227521E-2</v>
      </c>
      <c r="AJ93" s="31">
        <f t="shared" si="44"/>
        <v>7.7473007489213003E-3</v>
      </c>
      <c r="AK93" s="31">
        <f t="shared" si="44"/>
        <v>0</v>
      </c>
      <c r="AL93" s="31">
        <f t="shared" si="44"/>
        <v>0</v>
      </c>
      <c r="AM93" s="31">
        <f t="shared" si="44"/>
        <v>0</v>
      </c>
      <c r="AN93" s="31">
        <f t="shared" si="44"/>
        <v>2.7113197197929276E-2</v>
      </c>
      <c r="AO93" s="31">
        <f t="shared" si="44"/>
        <v>0</v>
      </c>
      <c r="AP93" s="31">
        <f t="shared" si="44"/>
        <v>0</v>
      </c>
      <c r="AQ93" s="31">
        <f t="shared" si="44"/>
        <v>0</v>
      </c>
      <c r="AR93" s="31">
        <f t="shared" si="44"/>
        <v>0</v>
      </c>
      <c r="AS93" s="31">
        <f t="shared" si="44"/>
        <v>0</v>
      </c>
      <c r="AT93" s="31">
        <f t="shared" si="44"/>
        <v>0</v>
      </c>
      <c r="AU93" s="31">
        <f t="shared" si="44"/>
        <v>0</v>
      </c>
      <c r="AV93" s="31">
        <f t="shared" si="44"/>
        <v>0</v>
      </c>
      <c r="AW93" s="31">
        <f t="shared" si="44"/>
        <v>0</v>
      </c>
      <c r="AX93" s="31">
        <f t="shared" si="44"/>
        <v>0</v>
      </c>
      <c r="AY93" s="31">
        <f t="shared" si="44"/>
        <v>0</v>
      </c>
      <c r="AZ93" s="31">
        <f t="shared" si="44"/>
        <v>0</v>
      </c>
      <c r="BA93" s="31">
        <f t="shared" si="44"/>
        <v>0</v>
      </c>
      <c r="BB93" s="31">
        <f t="shared" si="44"/>
        <v>0</v>
      </c>
      <c r="BC93" s="31">
        <f t="shared" si="44"/>
        <v>0</v>
      </c>
      <c r="BD93" s="31">
        <f t="shared" si="44"/>
        <v>3.3085996992710323E-2</v>
      </c>
      <c r="BE93" s="31">
        <f t="shared" si="44"/>
        <v>0</v>
      </c>
      <c r="BF93" s="31">
        <f t="shared" si="44"/>
        <v>0.31747472817177702</v>
      </c>
      <c r="BG93" s="31">
        <f t="shared" si="44"/>
        <v>0</v>
      </c>
      <c r="BH93" s="31">
        <f t="shared" si="44"/>
        <v>0.31328076237297398</v>
      </c>
      <c r="BK93" s="31">
        <f t="shared" si="41"/>
        <v>0</v>
      </c>
      <c r="BL93" s="31">
        <f t="shared" si="41"/>
        <v>0.3087821408365386</v>
      </c>
      <c r="BM93" s="31">
        <f t="shared" si="41"/>
        <v>0</v>
      </c>
      <c r="BN93" s="31">
        <f t="shared" si="41"/>
        <v>0.25911857731699461</v>
      </c>
      <c r="BO93" s="31">
        <f t="shared" si="41"/>
        <v>0.21672422804285194</v>
      </c>
      <c r="BP93" s="31">
        <f t="shared" si="41"/>
        <v>0.24766781371291677</v>
      </c>
      <c r="BQ93" s="31">
        <f t="shared" si="41"/>
        <v>3.9244963283750704E-2</v>
      </c>
      <c r="BR93" s="31">
        <f t="shared" si="41"/>
        <v>2.0622821503689943E-2</v>
      </c>
      <c r="BS93" s="31">
        <f t="shared" si="41"/>
        <v>0</v>
      </c>
      <c r="BT93" s="31">
        <f t="shared" si="41"/>
        <v>0</v>
      </c>
      <c r="BU93" s="31">
        <f t="shared" si="41"/>
        <v>0</v>
      </c>
      <c r="BV93" s="31">
        <f t="shared" si="41"/>
        <v>0</v>
      </c>
      <c r="BW93" s="31">
        <f t="shared" si="41"/>
        <v>0</v>
      </c>
      <c r="BX93" s="31">
        <f t="shared" si="41"/>
        <v>1.9133653174138645E-2</v>
      </c>
      <c r="BY93" s="31">
        <f t="shared" si="41"/>
        <v>0</v>
      </c>
      <c r="BZ93" s="31">
        <f t="shared" si="41"/>
        <v>0</v>
      </c>
      <c r="CA93" s="31">
        <f t="shared" si="41"/>
        <v>0</v>
      </c>
      <c r="CB93" s="31">
        <f t="shared" si="41"/>
        <v>0</v>
      </c>
      <c r="CC93" s="31">
        <f t="shared" ref="CC93:CP108" si="45">CC53/CC$54</f>
        <v>0</v>
      </c>
      <c r="CD93" s="31">
        <f t="shared" si="45"/>
        <v>0</v>
      </c>
      <c r="CE93" s="31">
        <f t="shared" si="45"/>
        <v>0</v>
      </c>
      <c r="CF93" s="31">
        <f t="shared" si="45"/>
        <v>0</v>
      </c>
      <c r="CG93" s="31">
        <f t="shared" si="45"/>
        <v>0</v>
      </c>
      <c r="CH93" s="31">
        <f t="shared" si="45"/>
        <v>0</v>
      </c>
      <c r="CI93" s="37">
        <f t="shared" si="45"/>
        <v>0</v>
      </c>
      <c r="CJ93" s="31">
        <f t="shared" si="45"/>
        <v>0</v>
      </c>
      <c r="CK93" s="31">
        <f t="shared" si="45"/>
        <v>0</v>
      </c>
      <c r="CL93" s="31">
        <f t="shared" si="45"/>
        <v>0</v>
      </c>
      <c r="CM93" s="31">
        <f t="shared" si="45"/>
        <v>0</v>
      </c>
      <c r="CN93" s="31">
        <f t="shared" si="45"/>
        <v>0</v>
      </c>
      <c r="CO93" s="31">
        <f t="shared" si="45"/>
        <v>0</v>
      </c>
      <c r="CP93" s="31">
        <f t="shared" si="45"/>
        <v>0</v>
      </c>
      <c r="CR93" s="31">
        <f t="shared" si="43"/>
        <v>0</v>
      </c>
      <c r="CS93" s="31">
        <f t="shared" si="43"/>
        <v>0</v>
      </c>
      <c r="CT93" s="31">
        <f t="shared" si="43"/>
        <v>0</v>
      </c>
      <c r="CU93" s="31">
        <f t="shared" si="43"/>
        <v>0</v>
      </c>
      <c r="CV93" s="31">
        <f t="shared" si="43"/>
        <v>0</v>
      </c>
      <c r="CW93" s="31">
        <f t="shared" si="43"/>
        <v>0</v>
      </c>
      <c r="CY93" s="31">
        <f t="shared" si="43"/>
        <v>0</v>
      </c>
      <c r="CZ93" s="31">
        <f t="shared" si="43"/>
        <v>0</v>
      </c>
      <c r="DA93" s="31">
        <f t="shared" si="43"/>
        <v>0</v>
      </c>
      <c r="DB93" s="31">
        <f t="shared" si="43"/>
        <v>0</v>
      </c>
      <c r="DC93" s="31">
        <f t="shared" si="43"/>
        <v>0</v>
      </c>
      <c r="DD93" s="31">
        <f t="shared" si="43"/>
        <v>0</v>
      </c>
      <c r="DE93" s="31">
        <f t="shared" si="43"/>
        <v>0</v>
      </c>
      <c r="DF93" s="31">
        <f t="shared" si="43"/>
        <v>0</v>
      </c>
      <c r="DG93" s="31">
        <f t="shared" si="43"/>
        <v>0</v>
      </c>
      <c r="DH93" s="31">
        <f t="shared" si="43"/>
        <v>0</v>
      </c>
      <c r="DI93" s="31">
        <f t="shared" si="43"/>
        <v>0</v>
      </c>
      <c r="DJ93" s="31">
        <f t="shared" si="43"/>
        <v>0</v>
      </c>
      <c r="DK93" s="31">
        <f t="shared" si="43"/>
        <v>0</v>
      </c>
      <c r="DL93" s="31">
        <f t="shared" si="43"/>
        <v>0</v>
      </c>
      <c r="DM93" s="31">
        <f t="shared" si="43"/>
        <v>5.7896649025178548E-2</v>
      </c>
      <c r="DN93" s="31">
        <f t="shared" si="43"/>
        <v>4.9451782850077064E-2</v>
      </c>
      <c r="DO93" s="31">
        <f t="shared" si="43"/>
        <v>3.5560001060535175E-2</v>
      </c>
      <c r="DP93" s="31">
        <f t="shared" si="43"/>
        <v>2.142139777184841E-2</v>
      </c>
      <c r="DQ93" s="31">
        <f t="shared" si="43"/>
        <v>0</v>
      </c>
      <c r="DR93" s="31">
        <f t="shared" si="43"/>
        <v>0</v>
      </c>
      <c r="DS93" s="31">
        <f t="shared" si="43"/>
        <v>0</v>
      </c>
      <c r="DT93" s="31">
        <f t="shared" si="43"/>
        <v>0</v>
      </c>
      <c r="DU93" s="31">
        <f t="shared" si="43"/>
        <v>0</v>
      </c>
      <c r="DV93" s="31">
        <f t="shared" si="43"/>
        <v>0</v>
      </c>
      <c r="DW93" s="31">
        <f t="shared" si="43"/>
        <v>0</v>
      </c>
      <c r="DX93" s="31">
        <f t="shared" si="43"/>
        <v>0</v>
      </c>
      <c r="DY93" s="31">
        <f t="shared" si="43"/>
        <v>4.7802044273034291E-2</v>
      </c>
      <c r="DZ93" s="31">
        <f t="shared" si="43"/>
        <v>2.3878772909995231E-2</v>
      </c>
      <c r="EA93" s="31">
        <f t="shared" si="43"/>
        <v>2.4669801490685147E-2</v>
      </c>
      <c r="EB93" s="31">
        <f t="shared" si="43"/>
        <v>2.6805683680986479E-2</v>
      </c>
      <c r="EC93" s="31">
        <f t="shared" si="43"/>
        <v>0</v>
      </c>
      <c r="ED93" s="31">
        <f t="shared" si="43"/>
        <v>0</v>
      </c>
      <c r="EE93" s="31">
        <f t="shared" si="43"/>
        <v>0</v>
      </c>
      <c r="EF93" s="31">
        <f t="shared" si="43"/>
        <v>0</v>
      </c>
      <c r="EG93" s="31">
        <f t="shared" si="43"/>
        <v>0</v>
      </c>
      <c r="EH93" s="31">
        <f t="shared" si="43"/>
        <v>0</v>
      </c>
      <c r="EI93" s="31">
        <f t="shared" si="43"/>
        <v>3.4771886169441518E-2</v>
      </c>
      <c r="EK93" s="31">
        <f t="shared" si="43"/>
        <v>3.0877760591038528E-2</v>
      </c>
      <c r="EM93" s="31">
        <f t="shared" si="43"/>
        <v>8.31444952433643E-2</v>
      </c>
      <c r="EN93" s="31">
        <f t="shared" si="43"/>
        <v>8.0743822623838904E-2</v>
      </c>
      <c r="EO93" s="31">
        <f t="shared" si="43"/>
        <v>0.15827795339350173</v>
      </c>
      <c r="EQ93" s="31">
        <f t="shared" si="43"/>
        <v>0.24369110244479272</v>
      </c>
      <c r="ES93" s="31">
        <f t="shared" si="43"/>
        <v>0.24595458378655846</v>
      </c>
      <c r="ET93" s="31">
        <f t="shared" si="43"/>
        <v>0.24271599319382942</v>
      </c>
      <c r="EU93" s="31">
        <f t="shared" si="35"/>
        <v>0.5073102565373987</v>
      </c>
      <c r="EV93" s="31">
        <f t="shared" si="35"/>
        <v>0.48832783965183219</v>
      </c>
      <c r="EW93" s="31">
        <f t="shared" si="35"/>
        <v>1.1022938793386621</v>
      </c>
      <c r="EX93" s="31">
        <f t="shared" si="35"/>
        <v>1.0952147913171602</v>
      </c>
      <c r="EY93" s="31">
        <f t="shared" si="35"/>
        <v>1.5335333323507567</v>
      </c>
      <c r="EZ93" s="31">
        <f t="shared" si="35"/>
        <v>1.5300699443329939</v>
      </c>
      <c r="FA93" s="31">
        <f t="shared" si="35"/>
        <v>2.0390777158898006</v>
      </c>
      <c r="FB93" s="31">
        <f t="shared" si="35"/>
        <v>2.0324555658501122</v>
      </c>
      <c r="FC93" s="31">
        <f t="shared" si="35"/>
        <v>2.3939927069078411</v>
      </c>
      <c r="FD93" s="31">
        <f t="shared" si="35"/>
        <v>2.4055787842867256</v>
      </c>
      <c r="FE93" s="31">
        <f t="shared" si="35"/>
        <v>4.6682354226834068E-2</v>
      </c>
      <c r="FF93" s="31">
        <f t="shared" si="35"/>
        <v>0</v>
      </c>
      <c r="FG93" s="31">
        <f t="shared" ref="FG93:HF93" si="46">FG53/FG$54</f>
        <v>1.481848845227521E-2</v>
      </c>
      <c r="FH93" s="31">
        <f t="shared" si="46"/>
        <v>7.7473007489213003E-3</v>
      </c>
      <c r="FI93" s="31">
        <f t="shared" si="46"/>
        <v>0</v>
      </c>
      <c r="FJ93" s="31">
        <f t="shared" si="46"/>
        <v>0</v>
      </c>
      <c r="FK93" s="31">
        <f t="shared" si="46"/>
        <v>0</v>
      </c>
      <c r="FL93" s="31">
        <f t="shared" si="46"/>
        <v>2.7113197197929276E-2</v>
      </c>
      <c r="FM93" s="31">
        <f t="shared" si="46"/>
        <v>0</v>
      </c>
      <c r="FN93" s="31">
        <f t="shared" si="46"/>
        <v>0</v>
      </c>
      <c r="FO93" s="31">
        <f t="shared" si="46"/>
        <v>0</v>
      </c>
      <c r="FP93" s="31">
        <f t="shared" si="46"/>
        <v>0</v>
      </c>
      <c r="FQ93" s="31">
        <f t="shared" si="46"/>
        <v>0</v>
      </c>
      <c r="FR93" s="31">
        <f t="shared" si="46"/>
        <v>0</v>
      </c>
      <c r="FS93" s="31">
        <f t="shared" si="46"/>
        <v>0</v>
      </c>
      <c r="FT93" s="31">
        <f t="shared" si="46"/>
        <v>0</v>
      </c>
      <c r="FU93" s="31">
        <f t="shared" si="46"/>
        <v>0</v>
      </c>
      <c r="FV93" s="31">
        <f t="shared" si="46"/>
        <v>0</v>
      </c>
      <c r="FW93" s="31">
        <f t="shared" si="46"/>
        <v>0</v>
      </c>
      <c r="FX93" s="31">
        <f t="shared" si="46"/>
        <v>0</v>
      </c>
      <c r="FY93" s="31">
        <f t="shared" si="46"/>
        <v>0</v>
      </c>
      <c r="FZ93" s="31">
        <f t="shared" si="46"/>
        <v>0</v>
      </c>
      <c r="GA93" s="31">
        <f t="shared" si="46"/>
        <v>0</v>
      </c>
      <c r="GB93" s="31">
        <f t="shared" si="46"/>
        <v>3.3085996992710323E-2</v>
      </c>
      <c r="GC93" s="31">
        <f t="shared" si="46"/>
        <v>0</v>
      </c>
      <c r="GD93" s="31">
        <f t="shared" si="46"/>
        <v>0.31747472817177702</v>
      </c>
      <c r="GE93" s="31">
        <f t="shared" si="46"/>
        <v>0</v>
      </c>
      <c r="GF93" s="31">
        <f t="shared" si="46"/>
        <v>0.31328076237297398</v>
      </c>
      <c r="GG93" s="31" t="e">
        <f t="shared" si="46"/>
        <v>#DIV/0!</v>
      </c>
      <c r="GH93" s="31" t="e">
        <f t="shared" si="46"/>
        <v>#DIV/0!</v>
      </c>
      <c r="GI93" s="31">
        <f t="shared" si="46"/>
        <v>0</v>
      </c>
      <c r="GJ93" s="31">
        <f t="shared" si="46"/>
        <v>0.3087821408365386</v>
      </c>
      <c r="GK93" s="31">
        <f t="shared" si="46"/>
        <v>0</v>
      </c>
      <c r="GL93" s="31">
        <f t="shared" si="46"/>
        <v>0.25911857731699461</v>
      </c>
      <c r="GM93" s="31">
        <f t="shared" si="46"/>
        <v>0.21672422804285194</v>
      </c>
      <c r="GN93" s="31">
        <f t="shared" si="46"/>
        <v>0.24766781371291677</v>
      </c>
      <c r="GO93" s="31">
        <f t="shared" si="46"/>
        <v>3.9244963283750704E-2</v>
      </c>
      <c r="GP93" s="31">
        <f t="shared" si="46"/>
        <v>2.0622821503689943E-2</v>
      </c>
      <c r="GQ93" s="31">
        <f t="shared" si="46"/>
        <v>0</v>
      </c>
      <c r="GR93" s="31">
        <f t="shared" si="46"/>
        <v>0</v>
      </c>
      <c r="GS93" s="31">
        <f t="shared" si="46"/>
        <v>0</v>
      </c>
      <c r="GT93" s="31">
        <f t="shared" si="46"/>
        <v>0</v>
      </c>
      <c r="GU93" s="31">
        <f t="shared" si="46"/>
        <v>0</v>
      </c>
      <c r="GV93" s="31">
        <f t="shared" si="46"/>
        <v>1.9133653174138645E-2</v>
      </c>
      <c r="GW93" s="31">
        <f t="shared" si="46"/>
        <v>0</v>
      </c>
      <c r="GX93" s="31">
        <f t="shared" si="46"/>
        <v>0</v>
      </c>
      <c r="GY93" s="31">
        <f t="shared" si="46"/>
        <v>0</v>
      </c>
      <c r="GZ93" s="31">
        <f t="shared" si="46"/>
        <v>0</v>
      </c>
      <c r="HA93" s="31">
        <f t="shared" si="46"/>
        <v>0</v>
      </c>
      <c r="HB93" s="31">
        <f t="shared" si="46"/>
        <v>0</v>
      </c>
      <c r="HC93" s="31">
        <f t="shared" si="46"/>
        <v>0</v>
      </c>
      <c r="HD93" s="31">
        <f t="shared" si="46"/>
        <v>0</v>
      </c>
      <c r="HE93" s="31">
        <f t="shared" si="46"/>
        <v>0</v>
      </c>
      <c r="HF93" s="31">
        <f t="shared" si="46"/>
        <v>0</v>
      </c>
    </row>
    <row r="94" spans="1:272" x14ac:dyDescent="0.25">
      <c r="D94" s="31" t="str">
        <f t="shared" si="32"/>
        <v>1,9-DICHLORONONANE</v>
      </c>
      <c r="E94" s="136" t="s">
        <v>415</v>
      </c>
      <c r="F94" s="136"/>
      <c r="G94" s="136"/>
      <c r="H94" s="136"/>
      <c r="J94" s="38"/>
      <c r="K94" s="38"/>
      <c r="L94" s="38"/>
      <c r="M94" s="31">
        <f t="shared" si="44"/>
        <v>1</v>
      </c>
      <c r="N94" s="31">
        <f t="shared" si="44"/>
        <v>1</v>
      </c>
      <c r="O94" s="31">
        <f t="shared" si="44"/>
        <v>1</v>
      </c>
      <c r="P94" s="31">
        <f t="shared" si="44"/>
        <v>1</v>
      </c>
      <c r="Q94" s="31">
        <f t="shared" si="44"/>
        <v>1</v>
      </c>
      <c r="R94" s="31">
        <f t="shared" si="44"/>
        <v>1</v>
      </c>
      <c r="S94" s="31">
        <f t="shared" si="44"/>
        <v>1</v>
      </c>
      <c r="T94" s="31">
        <f t="shared" si="44"/>
        <v>1</v>
      </c>
      <c r="U94" s="31">
        <f t="shared" si="44"/>
        <v>1</v>
      </c>
      <c r="V94" s="31">
        <f t="shared" si="44"/>
        <v>1</v>
      </c>
      <c r="W94" s="31">
        <f t="shared" si="44"/>
        <v>1</v>
      </c>
      <c r="X94" s="31">
        <f t="shared" si="44"/>
        <v>1</v>
      </c>
      <c r="Y94" s="31">
        <f t="shared" si="44"/>
        <v>1</v>
      </c>
      <c r="Z94" s="31">
        <f t="shared" si="44"/>
        <v>1</v>
      </c>
      <c r="AA94" s="31">
        <f t="shared" si="44"/>
        <v>1</v>
      </c>
      <c r="AB94" s="31">
        <f t="shared" si="44"/>
        <v>1</v>
      </c>
      <c r="AC94" s="31">
        <f t="shared" si="44"/>
        <v>1</v>
      </c>
      <c r="AD94" s="31">
        <f t="shared" si="44"/>
        <v>1</v>
      </c>
      <c r="AE94" s="31">
        <f t="shared" si="44"/>
        <v>1</v>
      </c>
      <c r="AF94" s="31">
        <f t="shared" si="44"/>
        <v>1</v>
      </c>
      <c r="AG94" s="31">
        <f t="shared" si="44"/>
        <v>1</v>
      </c>
      <c r="AH94" s="31">
        <f t="shared" si="44"/>
        <v>1</v>
      </c>
      <c r="AI94" s="31">
        <f t="shared" si="44"/>
        <v>1</v>
      </c>
      <c r="AJ94" s="31">
        <f t="shared" si="44"/>
        <v>1</v>
      </c>
      <c r="AK94" s="31">
        <f t="shared" si="44"/>
        <v>1</v>
      </c>
      <c r="AL94" s="31">
        <f t="shared" si="44"/>
        <v>1</v>
      </c>
      <c r="AM94" s="31">
        <f t="shared" si="44"/>
        <v>1</v>
      </c>
      <c r="AN94" s="31">
        <f t="shared" si="44"/>
        <v>1</v>
      </c>
      <c r="AO94" s="31">
        <f t="shared" si="44"/>
        <v>1</v>
      </c>
      <c r="AP94" s="31">
        <f t="shared" si="44"/>
        <v>1</v>
      </c>
      <c r="AQ94" s="31">
        <f t="shared" si="44"/>
        <v>1</v>
      </c>
      <c r="AR94" s="31">
        <f t="shared" si="44"/>
        <v>1</v>
      </c>
      <c r="AS94" s="31">
        <f t="shared" si="44"/>
        <v>1</v>
      </c>
      <c r="AT94" s="31">
        <f t="shared" si="44"/>
        <v>1</v>
      </c>
      <c r="AU94" s="31">
        <f t="shared" si="44"/>
        <v>1</v>
      </c>
      <c r="AV94" s="31">
        <f t="shared" si="44"/>
        <v>1</v>
      </c>
      <c r="AW94" s="31">
        <f t="shared" si="44"/>
        <v>1</v>
      </c>
      <c r="AX94" s="31">
        <f t="shared" si="44"/>
        <v>1</v>
      </c>
      <c r="AY94" s="31">
        <f t="shared" si="44"/>
        <v>1</v>
      </c>
      <c r="AZ94" s="31">
        <f t="shared" si="44"/>
        <v>1</v>
      </c>
      <c r="BA94" s="31">
        <f t="shared" si="44"/>
        <v>1</v>
      </c>
      <c r="BB94" s="31">
        <f t="shared" si="44"/>
        <v>1</v>
      </c>
      <c r="BC94" s="31">
        <f t="shared" si="44"/>
        <v>1</v>
      </c>
      <c r="BD94" s="31">
        <f t="shared" si="44"/>
        <v>1</v>
      </c>
      <c r="BE94" s="31">
        <f t="shared" si="44"/>
        <v>1</v>
      </c>
      <c r="BF94" s="31">
        <f t="shared" si="44"/>
        <v>1</v>
      </c>
      <c r="BG94" s="31">
        <f t="shared" si="44"/>
        <v>1</v>
      </c>
      <c r="BH94" s="31">
        <f t="shared" si="44"/>
        <v>1</v>
      </c>
      <c r="BK94" s="31">
        <f t="shared" si="41"/>
        <v>1</v>
      </c>
      <c r="BL94" s="31">
        <f t="shared" si="41"/>
        <v>1</v>
      </c>
      <c r="BM94" s="31">
        <f t="shared" si="41"/>
        <v>1</v>
      </c>
      <c r="BN94" s="31">
        <f t="shared" si="41"/>
        <v>1</v>
      </c>
      <c r="BO94" s="31">
        <f t="shared" si="41"/>
        <v>1</v>
      </c>
      <c r="BP94" s="31">
        <f t="shared" si="41"/>
        <v>1</v>
      </c>
      <c r="BQ94" s="31">
        <f t="shared" si="41"/>
        <v>1</v>
      </c>
      <c r="BR94" s="31">
        <f t="shared" si="41"/>
        <v>1</v>
      </c>
      <c r="BS94" s="31">
        <f t="shared" si="41"/>
        <v>1</v>
      </c>
      <c r="BT94" s="31">
        <f t="shared" si="41"/>
        <v>1</v>
      </c>
      <c r="BU94" s="31">
        <f t="shared" si="41"/>
        <v>1</v>
      </c>
      <c r="BV94" s="31">
        <f t="shared" si="41"/>
        <v>1</v>
      </c>
      <c r="BW94" s="31">
        <f t="shared" si="41"/>
        <v>1</v>
      </c>
      <c r="BX94" s="31">
        <f t="shared" si="41"/>
        <v>1</v>
      </c>
      <c r="BY94" s="31">
        <f t="shared" si="41"/>
        <v>1</v>
      </c>
      <c r="BZ94" s="31">
        <f t="shared" si="41"/>
        <v>1</v>
      </c>
      <c r="CA94" s="31">
        <f t="shared" si="41"/>
        <v>1</v>
      </c>
      <c r="CB94" s="31">
        <f t="shared" si="41"/>
        <v>1</v>
      </c>
      <c r="CC94" s="31">
        <f t="shared" si="45"/>
        <v>1</v>
      </c>
      <c r="CD94" s="31">
        <f t="shared" si="45"/>
        <v>1</v>
      </c>
      <c r="CE94" s="31">
        <f t="shared" si="45"/>
        <v>1</v>
      </c>
      <c r="CF94" s="31">
        <f t="shared" si="45"/>
        <v>1</v>
      </c>
      <c r="CG94" s="31">
        <f t="shared" si="45"/>
        <v>1</v>
      </c>
      <c r="CH94" s="31">
        <f t="shared" si="45"/>
        <v>1</v>
      </c>
      <c r="CI94" s="37">
        <f t="shared" si="45"/>
        <v>1</v>
      </c>
      <c r="CJ94" s="31">
        <f t="shared" si="45"/>
        <v>1</v>
      </c>
      <c r="CK94" s="31">
        <f t="shared" si="45"/>
        <v>1</v>
      </c>
      <c r="CL94" s="31">
        <f t="shared" si="45"/>
        <v>1</v>
      </c>
      <c r="CM94" s="31">
        <f t="shared" si="45"/>
        <v>1</v>
      </c>
      <c r="CN94" s="31">
        <f t="shared" si="45"/>
        <v>1</v>
      </c>
      <c r="CO94" s="31">
        <f t="shared" si="45"/>
        <v>1</v>
      </c>
      <c r="CP94" s="31">
        <f t="shared" si="45"/>
        <v>1</v>
      </c>
      <c r="CR94" s="31">
        <f t="shared" si="43"/>
        <v>1</v>
      </c>
      <c r="CS94" s="31">
        <f t="shared" si="43"/>
        <v>1</v>
      </c>
      <c r="CT94" s="31">
        <f t="shared" si="43"/>
        <v>1</v>
      </c>
      <c r="CU94" s="31">
        <f t="shared" si="43"/>
        <v>1</v>
      </c>
      <c r="CV94" s="31">
        <f t="shared" si="43"/>
        <v>1</v>
      </c>
      <c r="CW94" s="31">
        <f t="shared" si="43"/>
        <v>1</v>
      </c>
      <c r="CY94" s="31">
        <f t="shared" si="43"/>
        <v>1</v>
      </c>
      <c r="CZ94" s="31">
        <f t="shared" si="43"/>
        <v>1</v>
      </c>
      <c r="DA94" s="31">
        <f t="shared" si="43"/>
        <v>1</v>
      </c>
      <c r="DB94" s="31">
        <f t="shared" si="43"/>
        <v>1</v>
      </c>
      <c r="DC94" s="31">
        <f t="shared" si="43"/>
        <v>1</v>
      </c>
      <c r="DD94" s="31">
        <f t="shared" si="43"/>
        <v>1</v>
      </c>
      <c r="DE94" s="31">
        <f t="shared" si="43"/>
        <v>1</v>
      </c>
      <c r="DF94" s="31">
        <f t="shared" si="43"/>
        <v>1</v>
      </c>
      <c r="DG94" s="31">
        <f t="shared" si="43"/>
        <v>1</v>
      </c>
      <c r="DH94" s="31">
        <f t="shared" si="43"/>
        <v>1</v>
      </c>
      <c r="DI94" s="31">
        <f t="shared" si="43"/>
        <v>1</v>
      </c>
      <c r="DJ94" s="31">
        <f t="shared" si="43"/>
        <v>1</v>
      </c>
      <c r="DK94" s="31">
        <f t="shared" si="43"/>
        <v>1</v>
      </c>
      <c r="DL94" s="31">
        <f t="shared" si="43"/>
        <v>1</v>
      </c>
      <c r="DM94" s="31">
        <f t="shared" si="43"/>
        <v>1</v>
      </c>
      <c r="DN94" s="31">
        <f t="shared" si="43"/>
        <v>1</v>
      </c>
      <c r="DO94" s="31">
        <f t="shared" si="43"/>
        <v>1</v>
      </c>
      <c r="DP94" s="31">
        <f t="shared" si="43"/>
        <v>1</v>
      </c>
      <c r="DQ94" s="31">
        <f t="shared" si="43"/>
        <v>1</v>
      </c>
      <c r="DR94" s="31">
        <f t="shared" si="43"/>
        <v>1</v>
      </c>
      <c r="DS94" s="31">
        <f t="shared" si="43"/>
        <v>1</v>
      </c>
      <c r="DT94" s="31">
        <f t="shared" si="43"/>
        <v>1</v>
      </c>
      <c r="DU94" s="31">
        <f t="shared" si="43"/>
        <v>1</v>
      </c>
      <c r="DV94" s="31">
        <f t="shared" si="43"/>
        <v>1</v>
      </c>
      <c r="DW94" s="31">
        <f t="shared" si="43"/>
        <v>1</v>
      </c>
      <c r="DX94" s="31">
        <f t="shared" si="43"/>
        <v>1</v>
      </c>
      <c r="DY94" s="31">
        <f t="shared" si="43"/>
        <v>1</v>
      </c>
      <c r="DZ94" s="31">
        <f t="shared" si="43"/>
        <v>1</v>
      </c>
      <c r="EA94" s="31">
        <f t="shared" si="43"/>
        <v>1</v>
      </c>
      <c r="EB94" s="31">
        <f t="shared" si="43"/>
        <v>1</v>
      </c>
      <c r="EC94" s="31">
        <f t="shared" si="43"/>
        <v>1</v>
      </c>
      <c r="ED94" s="31">
        <f t="shared" si="43"/>
        <v>1</v>
      </c>
      <c r="EE94" s="31">
        <f t="shared" si="43"/>
        <v>1</v>
      </c>
      <c r="EF94" s="31">
        <f t="shared" si="43"/>
        <v>1</v>
      </c>
      <c r="EG94" s="31">
        <f t="shared" si="43"/>
        <v>1</v>
      </c>
      <c r="EH94" s="31">
        <f t="shared" si="43"/>
        <v>1</v>
      </c>
      <c r="EI94" s="31">
        <f t="shared" si="43"/>
        <v>1</v>
      </c>
      <c r="EK94" s="31">
        <f t="shared" si="43"/>
        <v>1</v>
      </c>
      <c r="EM94" s="31">
        <f t="shared" si="43"/>
        <v>1</v>
      </c>
      <c r="EN94" s="31">
        <f t="shared" si="43"/>
        <v>1</v>
      </c>
      <c r="EO94" s="31">
        <f t="shared" si="43"/>
        <v>1</v>
      </c>
      <c r="EQ94" s="31">
        <f t="shared" si="43"/>
        <v>1</v>
      </c>
      <c r="ES94" s="31">
        <f t="shared" si="43"/>
        <v>1</v>
      </c>
      <c r="ET94" s="31">
        <f t="shared" si="43"/>
        <v>1</v>
      </c>
      <c r="EU94" s="31">
        <f t="shared" ref="EU94:HF97" si="47">EU54/EU$54</f>
        <v>1</v>
      </c>
      <c r="EV94" s="31">
        <f t="shared" si="47"/>
        <v>1</v>
      </c>
      <c r="EW94" s="31">
        <f t="shared" si="47"/>
        <v>1</v>
      </c>
      <c r="EX94" s="31">
        <f t="shared" si="47"/>
        <v>1</v>
      </c>
      <c r="EY94" s="31">
        <f t="shared" si="47"/>
        <v>1</v>
      </c>
      <c r="EZ94" s="31">
        <f t="shared" si="47"/>
        <v>1</v>
      </c>
      <c r="FA94" s="31">
        <f t="shared" si="47"/>
        <v>1</v>
      </c>
      <c r="FB94" s="31">
        <f t="shared" si="47"/>
        <v>1</v>
      </c>
      <c r="FC94" s="31">
        <f t="shared" si="47"/>
        <v>1</v>
      </c>
      <c r="FD94" s="31">
        <f t="shared" si="47"/>
        <v>1</v>
      </c>
      <c r="FE94" s="31">
        <f t="shared" si="47"/>
        <v>1</v>
      </c>
      <c r="FF94" s="31">
        <f t="shared" si="47"/>
        <v>1</v>
      </c>
      <c r="FG94" s="31">
        <f t="shared" si="47"/>
        <v>1</v>
      </c>
      <c r="FH94" s="31">
        <f t="shared" si="47"/>
        <v>1</v>
      </c>
      <c r="FI94" s="31">
        <f t="shared" si="47"/>
        <v>1</v>
      </c>
      <c r="FJ94" s="31">
        <f t="shared" si="47"/>
        <v>1</v>
      </c>
      <c r="FK94" s="31">
        <f t="shared" si="47"/>
        <v>1</v>
      </c>
      <c r="FL94" s="31">
        <f t="shared" si="47"/>
        <v>1</v>
      </c>
      <c r="FM94" s="31">
        <f t="shared" si="47"/>
        <v>1</v>
      </c>
      <c r="FN94" s="31">
        <f t="shared" si="47"/>
        <v>1</v>
      </c>
      <c r="FO94" s="31">
        <f t="shared" si="47"/>
        <v>1</v>
      </c>
      <c r="FP94" s="31">
        <f t="shared" si="47"/>
        <v>1</v>
      </c>
      <c r="FQ94" s="31">
        <f t="shared" si="47"/>
        <v>1</v>
      </c>
      <c r="FR94" s="31">
        <f t="shared" si="47"/>
        <v>1</v>
      </c>
      <c r="FS94" s="31">
        <f t="shared" si="47"/>
        <v>1</v>
      </c>
      <c r="FT94" s="31">
        <f t="shared" si="47"/>
        <v>1</v>
      </c>
      <c r="FU94" s="31">
        <f t="shared" si="47"/>
        <v>1</v>
      </c>
      <c r="FV94" s="31">
        <f t="shared" si="47"/>
        <v>1</v>
      </c>
      <c r="FW94" s="31">
        <f t="shared" si="47"/>
        <v>1</v>
      </c>
      <c r="FX94" s="31">
        <f t="shared" si="47"/>
        <v>1</v>
      </c>
      <c r="FY94" s="31">
        <f t="shared" si="47"/>
        <v>1</v>
      </c>
      <c r="FZ94" s="31">
        <f t="shared" si="47"/>
        <v>1</v>
      </c>
      <c r="GA94" s="31">
        <f t="shared" si="47"/>
        <v>1</v>
      </c>
      <c r="GB94" s="31">
        <f t="shared" si="47"/>
        <v>1</v>
      </c>
      <c r="GC94" s="31">
        <f t="shared" si="47"/>
        <v>1</v>
      </c>
      <c r="GD94" s="31">
        <f t="shared" si="47"/>
        <v>1</v>
      </c>
      <c r="GE94" s="31">
        <f t="shared" si="47"/>
        <v>1</v>
      </c>
      <c r="GF94" s="31">
        <f t="shared" si="47"/>
        <v>1</v>
      </c>
      <c r="GG94" s="31" t="e">
        <f t="shared" si="47"/>
        <v>#DIV/0!</v>
      </c>
      <c r="GH94" s="31" t="e">
        <f t="shared" si="47"/>
        <v>#DIV/0!</v>
      </c>
      <c r="GI94" s="31">
        <f t="shared" si="47"/>
        <v>1</v>
      </c>
      <c r="GJ94" s="31">
        <f t="shared" si="47"/>
        <v>1</v>
      </c>
      <c r="GK94" s="31">
        <f t="shared" si="47"/>
        <v>1</v>
      </c>
      <c r="GL94" s="31">
        <f t="shared" si="47"/>
        <v>1</v>
      </c>
      <c r="GM94" s="31">
        <f t="shared" si="47"/>
        <v>1</v>
      </c>
      <c r="GN94" s="31">
        <f t="shared" si="47"/>
        <v>1</v>
      </c>
      <c r="GO94" s="31">
        <f t="shared" si="47"/>
        <v>1</v>
      </c>
      <c r="GP94" s="31">
        <f t="shared" si="47"/>
        <v>1</v>
      </c>
      <c r="GQ94" s="31">
        <f t="shared" si="47"/>
        <v>1</v>
      </c>
      <c r="GR94" s="31">
        <f t="shared" si="47"/>
        <v>1</v>
      </c>
      <c r="GS94" s="31">
        <f t="shared" si="47"/>
        <v>1</v>
      </c>
      <c r="GT94" s="31">
        <f t="shared" si="47"/>
        <v>1</v>
      </c>
      <c r="GU94" s="31">
        <f t="shared" si="47"/>
        <v>1</v>
      </c>
      <c r="GV94" s="31">
        <f t="shared" si="47"/>
        <v>1</v>
      </c>
      <c r="GW94" s="31">
        <f t="shared" si="47"/>
        <v>1</v>
      </c>
      <c r="GX94" s="31">
        <f t="shared" si="47"/>
        <v>1</v>
      </c>
      <c r="GY94" s="31">
        <f t="shared" si="47"/>
        <v>1</v>
      </c>
      <c r="GZ94" s="31">
        <f t="shared" si="47"/>
        <v>1</v>
      </c>
      <c r="HA94" s="31">
        <f t="shared" si="47"/>
        <v>1</v>
      </c>
      <c r="HB94" s="31">
        <f t="shared" si="47"/>
        <v>1</v>
      </c>
      <c r="HC94" s="31">
        <f t="shared" si="47"/>
        <v>1</v>
      </c>
      <c r="HD94" s="31">
        <f t="shared" si="47"/>
        <v>1</v>
      </c>
      <c r="HE94" s="31">
        <f t="shared" si="47"/>
        <v>1</v>
      </c>
      <c r="HF94" s="31">
        <f t="shared" si="47"/>
        <v>1</v>
      </c>
    </row>
    <row r="95" spans="1:272" x14ac:dyDescent="0.25">
      <c r="B95" s="37"/>
      <c r="D95" s="31" t="str">
        <f t="shared" si="32"/>
        <v>METHYL MYRISTATE (C14:0)</v>
      </c>
      <c r="E95" s="31" t="str">
        <f>M13&amp;"-"&amp;AB13</f>
        <v>3.95-118.5</v>
      </c>
      <c r="F95" s="32">
        <f>INTERCEPT(M95:AB95,M13:AB13)</f>
        <v>-0.14220900294113248</v>
      </c>
      <c r="G95" s="32">
        <f>SLOPE(M95:AB95,M13:AB13)</f>
        <v>5.735192731812893E-2</v>
      </c>
      <c r="H95" s="38">
        <v>0.9909</v>
      </c>
      <c r="I95" s="31" t="str">
        <f>EI13&amp;"-"&amp;EZ13</f>
        <v>2.005-120.3</v>
      </c>
      <c r="J95" s="38">
        <f>INTERCEPT(EI95:EZ95,EI13:EZ13)</f>
        <v>-5.083614395434477E-3</v>
      </c>
      <c r="K95" s="38">
        <f>SLOPE(EI95:EZ95,EI13:EZ13)</f>
        <v>2.5242554808998372E-2</v>
      </c>
      <c r="L95" s="38">
        <v>0.99639999999999995</v>
      </c>
      <c r="M95" s="31">
        <f t="shared" si="44"/>
        <v>0.22891609090356169</v>
      </c>
      <c r="N95" s="31">
        <f t="shared" si="44"/>
        <v>0.18532049684841681</v>
      </c>
      <c r="O95" s="31">
        <f t="shared" si="44"/>
        <v>0.37887623539281734</v>
      </c>
      <c r="P95" s="31">
        <f t="shared" si="44"/>
        <v>0.34022207460143056</v>
      </c>
      <c r="Q95" s="31">
        <f t="shared" si="44"/>
        <v>0.51766925996243351</v>
      </c>
      <c r="R95" s="31">
        <f t="shared" si="44"/>
        <v>0.41654218808525617</v>
      </c>
      <c r="S95" s="31">
        <f t="shared" si="44"/>
        <v>0.66848703319316771</v>
      </c>
      <c r="T95" s="31">
        <f t="shared" si="44"/>
        <v>0.5864644160063186</v>
      </c>
      <c r="U95" s="31">
        <f t="shared" si="44"/>
        <v>0.83819063538079952</v>
      </c>
      <c r="V95" s="31">
        <f t="shared" si="44"/>
        <v>0.72022834037446359</v>
      </c>
      <c r="W95" s="31">
        <f t="shared" si="44"/>
        <v>2.3118787374527336</v>
      </c>
      <c r="X95" s="31">
        <f t="shared" si="44"/>
        <v>2.1143449941280701</v>
      </c>
      <c r="Y95" s="31">
        <f t="shared" si="44"/>
        <v>4.930528956663764</v>
      </c>
      <c r="Z95" s="31">
        <f t="shared" si="44"/>
        <v>4.6479509457679091</v>
      </c>
      <c r="AA95" s="31">
        <f t="shared" si="44"/>
        <v>6.3489866800910582</v>
      </c>
      <c r="AB95" s="31">
        <f t="shared" si="44"/>
        <v>6.4710658040810713</v>
      </c>
      <c r="AC95" s="31">
        <f t="shared" si="44"/>
        <v>7.9265169068072723</v>
      </c>
      <c r="AD95" s="31">
        <f t="shared" si="44"/>
        <v>7.6826700129393064</v>
      </c>
      <c r="AE95" s="31">
        <f t="shared" si="44"/>
        <v>7.9540842333301471</v>
      </c>
      <c r="AF95" s="31">
        <f t="shared" si="44"/>
        <v>7.6995905286840003</v>
      </c>
      <c r="AG95" s="31">
        <f t="shared" si="44"/>
        <v>8.5616549153756064E-2</v>
      </c>
      <c r="AH95" s="31">
        <f t="shared" si="44"/>
        <v>0.1042821255424498</v>
      </c>
      <c r="AI95" s="31">
        <f t="shared" si="44"/>
        <v>7.6451221425805349E-2</v>
      </c>
      <c r="AJ95" s="31">
        <f t="shared" si="44"/>
        <v>8.7794516802379471E-2</v>
      </c>
      <c r="AK95" s="31">
        <f t="shared" si="44"/>
        <v>4.8949603978680839E-2</v>
      </c>
      <c r="AL95" s="31">
        <f t="shared" si="44"/>
        <v>6.3377014346575666E-2</v>
      </c>
      <c r="AM95" s="31">
        <f t="shared" si="44"/>
        <v>7.458628654714386E-2</v>
      </c>
      <c r="AN95" s="31">
        <f t="shared" si="44"/>
        <v>9.019115097630731E-2</v>
      </c>
      <c r="AO95" s="31">
        <f t="shared" si="44"/>
        <v>7.997600147552765E-2</v>
      </c>
      <c r="AP95" s="31">
        <f t="shared" si="44"/>
        <v>0.10701907997909044</v>
      </c>
      <c r="AQ95" s="31">
        <f t="shared" si="44"/>
        <v>5.956312897693939E-2</v>
      </c>
      <c r="AR95" s="31">
        <f t="shared" si="44"/>
        <v>6.3683237237209797E-2</v>
      </c>
      <c r="AS95" s="31">
        <f t="shared" si="44"/>
        <v>0.10503471337904055</v>
      </c>
      <c r="AT95" s="31">
        <f t="shared" si="44"/>
        <v>0.11627045076748097</v>
      </c>
      <c r="AU95" s="31">
        <f t="shared" si="44"/>
        <v>6.8280058296462345E-2</v>
      </c>
      <c r="AV95" s="31">
        <f t="shared" si="44"/>
        <v>6.4445609565523948E-2</v>
      </c>
      <c r="AW95" s="31">
        <f t="shared" si="44"/>
        <v>8.7207047885826477E-2</v>
      </c>
      <c r="AX95" s="31">
        <f t="shared" si="44"/>
        <v>8.2532475587454995E-2</v>
      </c>
      <c r="AY95" s="31">
        <f t="shared" si="44"/>
        <v>9.6120124737634524E-2</v>
      </c>
      <c r="AZ95" s="31">
        <f t="shared" si="44"/>
        <v>0.1059131390501838</v>
      </c>
      <c r="BA95" s="31">
        <f t="shared" si="44"/>
        <v>8.5804257376171811E-2</v>
      </c>
      <c r="BB95" s="31">
        <f t="shared" si="44"/>
        <v>7.4743017373382348E-2</v>
      </c>
      <c r="BC95" s="31">
        <f t="shared" si="44"/>
        <v>8.6107720727704562E-2</v>
      </c>
      <c r="BD95" s="31">
        <f t="shared" si="44"/>
        <v>8.2422204618365386E-2</v>
      </c>
      <c r="BE95" s="31">
        <f t="shared" si="44"/>
        <v>7.0418353649663326</v>
      </c>
      <c r="BF95" s="31">
        <f t="shared" si="44"/>
        <v>6.5310658645782897</v>
      </c>
      <c r="BG95" s="31">
        <f t="shared" si="44"/>
        <v>8.2154783611981301</v>
      </c>
      <c r="BH95" s="31">
        <f t="shared" si="44"/>
        <v>8.3154044291458469</v>
      </c>
      <c r="BK95" s="31">
        <f t="shared" si="41"/>
        <v>6.0271953904415279</v>
      </c>
      <c r="BL95" s="31">
        <f t="shared" si="41"/>
        <v>5.5329316350205229</v>
      </c>
      <c r="BM95" s="31">
        <f t="shared" si="41"/>
        <v>5.5478237830128814</v>
      </c>
      <c r="BN95" s="31">
        <f t="shared" si="41"/>
        <v>5.1536669004806521</v>
      </c>
      <c r="BO95" s="31">
        <f t="shared" si="41"/>
        <v>4.6289794171024257</v>
      </c>
      <c r="BP95" s="31">
        <f t="shared" si="41"/>
        <v>4.1755652694712158</v>
      </c>
      <c r="BQ95" s="31">
        <f t="shared" si="41"/>
        <v>6.8100169459612128E-2</v>
      </c>
      <c r="BR95" s="31">
        <f t="shared" si="41"/>
        <v>5.985818383601426E-2</v>
      </c>
      <c r="BS95" s="31">
        <f t="shared" si="41"/>
        <v>6.1071198247005333E-2</v>
      </c>
      <c r="BT95" s="31">
        <f t="shared" si="41"/>
        <v>8.5710050400237173E-2</v>
      </c>
      <c r="BU95" s="31">
        <f t="shared" si="41"/>
        <v>7.311218349284232E-2</v>
      </c>
      <c r="BV95" s="31">
        <f t="shared" si="41"/>
        <v>6.5441109614065254E-2</v>
      </c>
      <c r="BW95" s="31">
        <f t="shared" si="41"/>
        <v>0</v>
      </c>
      <c r="BX95" s="31">
        <f t="shared" si="41"/>
        <v>8.587741399085283E-2</v>
      </c>
      <c r="BY95" s="31">
        <f t="shared" si="41"/>
        <v>0.10431266707705392</v>
      </c>
      <c r="BZ95" s="31">
        <f t="shared" si="41"/>
        <v>6.7144001021201535E-2</v>
      </c>
      <c r="CA95" s="31">
        <f t="shared" si="41"/>
        <v>0.14165318318827722</v>
      </c>
      <c r="CB95" s="31">
        <f t="shared" si="41"/>
        <v>0.11692535722099476</v>
      </c>
      <c r="CC95" s="31">
        <f t="shared" si="45"/>
        <v>0</v>
      </c>
      <c r="CD95" s="31">
        <f t="shared" si="45"/>
        <v>0</v>
      </c>
      <c r="CE95" s="31">
        <f t="shared" si="45"/>
        <v>0</v>
      </c>
      <c r="CF95" s="31">
        <f t="shared" si="45"/>
        <v>0</v>
      </c>
      <c r="CG95" s="31">
        <f t="shared" si="45"/>
        <v>0</v>
      </c>
      <c r="CH95" s="31">
        <f t="shared" si="45"/>
        <v>0</v>
      </c>
      <c r="CI95" s="37">
        <f t="shared" si="45"/>
        <v>6.4167466916290758E-2</v>
      </c>
      <c r="CJ95" s="31">
        <f t="shared" si="45"/>
        <v>6.4042231949860418E-2</v>
      </c>
      <c r="CK95" s="31">
        <f t="shared" si="45"/>
        <v>6.6893473824343089E-2</v>
      </c>
      <c r="CL95" s="31">
        <f t="shared" si="45"/>
        <v>6.7550299503919289E-2</v>
      </c>
      <c r="CM95" s="31">
        <f t="shared" si="45"/>
        <v>0</v>
      </c>
      <c r="CN95" s="31">
        <f t="shared" si="45"/>
        <v>0</v>
      </c>
      <c r="CO95" s="31">
        <f t="shared" si="45"/>
        <v>0</v>
      </c>
      <c r="CP95" s="31">
        <f t="shared" si="45"/>
        <v>0</v>
      </c>
      <c r="CR95" s="31">
        <f t="shared" si="43"/>
        <v>6.7472279313496739E-2</v>
      </c>
      <c r="CS95" s="31">
        <f t="shared" si="43"/>
        <v>0</v>
      </c>
      <c r="CT95" s="31">
        <f t="shared" si="43"/>
        <v>0</v>
      </c>
      <c r="CU95" s="31">
        <f t="shared" si="43"/>
        <v>0.21205517299268345</v>
      </c>
      <c r="CV95" s="31">
        <f t="shared" si="43"/>
        <v>0.21150587389286318</v>
      </c>
      <c r="CW95" s="31">
        <f t="shared" si="43"/>
        <v>0</v>
      </c>
      <c r="CY95" s="31">
        <f t="shared" si="43"/>
        <v>0</v>
      </c>
      <c r="CZ95" s="31">
        <f t="shared" si="43"/>
        <v>0</v>
      </c>
      <c r="DA95" s="31">
        <f t="shared" si="43"/>
        <v>0</v>
      </c>
      <c r="DB95" s="31">
        <f t="shared" si="43"/>
        <v>0</v>
      </c>
      <c r="DC95" s="31">
        <f t="shared" si="43"/>
        <v>7.0540043178912132E-2</v>
      </c>
      <c r="DD95" s="31">
        <f t="shared" si="43"/>
        <v>6.4676725923754036E-2</v>
      </c>
      <c r="DE95" s="31">
        <f t="shared" si="43"/>
        <v>7.2945792524829661E-2</v>
      </c>
      <c r="DF95" s="31">
        <f t="shared" si="43"/>
        <v>7.0953192063813481E-2</v>
      </c>
      <c r="DG95" s="31">
        <f t="shared" si="43"/>
        <v>0</v>
      </c>
      <c r="DH95" s="31">
        <f t="shared" si="43"/>
        <v>0</v>
      </c>
      <c r="DI95" s="31">
        <f t="shared" si="43"/>
        <v>0</v>
      </c>
      <c r="DJ95" s="31">
        <f t="shared" si="43"/>
        <v>0</v>
      </c>
      <c r="DK95" s="31">
        <f t="shared" si="43"/>
        <v>0.72327767722835035</v>
      </c>
      <c r="DL95" s="31">
        <f t="shared" si="43"/>
        <v>0.71798020827773168</v>
      </c>
      <c r="DM95" s="31">
        <f t="shared" si="43"/>
        <v>0.70709403966061923</v>
      </c>
      <c r="DN95" s="31">
        <f t="shared" si="43"/>
        <v>0.70704440958126991</v>
      </c>
      <c r="DO95" s="31">
        <f t="shared" si="43"/>
        <v>0.50125981315764945</v>
      </c>
      <c r="DP95" s="31">
        <f t="shared" si="43"/>
        <v>0.49462762475811806</v>
      </c>
      <c r="DQ95" s="31">
        <f t="shared" si="43"/>
        <v>6.1817157273373884E-2</v>
      </c>
      <c r="DR95" s="31">
        <f t="shared" si="43"/>
        <v>6.2599624152886349E-2</v>
      </c>
      <c r="DS95" s="31">
        <f t="shared" si="43"/>
        <v>6.6573914065046202E-2</v>
      </c>
      <c r="DT95" s="31">
        <f t="shared" si="43"/>
        <v>6.1588571208467974E-2</v>
      </c>
      <c r="DU95" s="31">
        <f t="shared" si="43"/>
        <v>5.2535908935220699E-2</v>
      </c>
      <c r="DV95" s="31">
        <f t="shared" si="43"/>
        <v>5.5687810640391307E-2</v>
      </c>
      <c r="DW95" s="31">
        <f t="shared" si="43"/>
        <v>0.93150939827968116</v>
      </c>
      <c r="DX95" s="31">
        <f t="shared" si="43"/>
        <v>0.91506874728646082</v>
      </c>
      <c r="DY95" s="31">
        <f t="shared" si="43"/>
        <v>1.0184022519430254</v>
      </c>
      <c r="DZ95" s="31">
        <f t="shared" si="43"/>
        <v>1.0282299686584453</v>
      </c>
      <c r="EA95" s="31">
        <f t="shared" si="43"/>
        <v>0.84393473299823929</v>
      </c>
      <c r="EB95" s="31">
        <f t="shared" si="43"/>
        <v>0.81316698965336454</v>
      </c>
      <c r="EC95" s="31">
        <f t="shared" si="43"/>
        <v>9.7669671188046675E-2</v>
      </c>
      <c r="ED95" s="31">
        <f t="shared" si="43"/>
        <v>9.5036611171581839E-2</v>
      </c>
      <c r="EE95" s="31">
        <f t="shared" si="43"/>
        <v>9.4010159553600869E-2</v>
      </c>
      <c r="EF95" s="31">
        <f t="shared" si="43"/>
        <v>9.3921680974919236E-2</v>
      </c>
      <c r="EG95" s="31">
        <f t="shared" si="43"/>
        <v>7.6943300149044408E-2</v>
      </c>
      <c r="EH95" s="31">
        <f t="shared" si="43"/>
        <v>8.1581002127029428E-2</v>
      </c>
      <c r="EI95" s="31">
        <f t="shared" si="43"/>
        <v>3.8864248184133074E-2</v>
      </c>
      <c r="EK95" s="31">
        <f t="shared" si="43"/>
        <v>6.7586504657328378E-2</v>
      </c>
      <c r="EM95" s="31">
        <f t="shared" si="43"/>
        <v>0.16980744198912823</v>
      </c>
      <c r="EN95" s="31">
        <f t="shared" si="43"/>
        <v>0.16313960760233023</v>
      </c>
      <c r="EO95" s="31">
        <f t="shared" si="43"/>
        <v>0.31436604822127107</v>
      </c>
      <c r="EQ95" s="31">
        <f t="shared" si="43"/>
        <v>0.46043106834647457</v>
      </c>
      <c r="ES95" s="31">
        <f t="shared" si="43"/>
        <v>0.4918131391347314</v>
      </c>
      <c r="ET95" s="31">
        <f t="shared" si="43"/>
        <v>0.4756366373602729</v>
      </c>
      <c r="EU95" s="31">
        <f t="shared" si="47"/>
        <v>1.0041660844125695</v>
      </c>
      <c r="EV95" s="31">
        <f t="shared" si="47"/>
        <v>0.96501073596094389</v>
      </c>
      <c r="EW95" s="31">
        <f t="shared" si="47"/>
        <v>2.1617309737272361</v>
      </c>
      <c r="EX95" s="31">
        <f t="shared" si="47"/>
        <v>2.1289487257575304</v>
      </c>
      <c r="EY95" s="31">
        <f t="shared" si="47"/>
        <v>2.9696477596581703</v>
      </c>
      <c r="EZ95" s="31">
        <f t="shared" si="47"/>
        <v>2.9419073051836895</v>
      </c>
      <c r="FA95" s="31">
        <f t="shared" si="47"/>
        <v>4.3015553868231899</v>
      </c>
      <c r="FB95" s="31">
        <f t="shared" si="47"/>
        <v>3.9125173085574247</v>
      </c>
      <c r="FC95" s="31">
        <f t="shared" si="47"/>
        <v>4.5565708001373739</v>
      </c>
      <c r="FD95" s="31">
        <f t="shared" si="47"/>
        <v>4.6122792976695575</v>
      </c>
      <c r="FE95" s="31">
        <f t="shared" si="47"/>
        <v>8.5616549153756064E-2</v>
      </c>
      <c r="FF95" s="31">
        <f t="shared" si="47"/>
        <v>0.1042821255424498</v>
      </c>
      <c r="FG95" s="31">
        <f t="shared" si="47"/>
        <v>7.6451221425805349E-2</v>
      </c>
      <c r="FH95" s="31">
        <f t="shared" si="47"/>
        <v>8.7794516802379471E-2</v>
      </c>
      <c r="FI95" s="31">
        <f t="shared" si="47"/>
        <v>4.8949603978680839E-2</v>
      </c>
      <c r="FJ95" s="31">
        <f t="shared" si="47"/>
        <v>6.3377014346575666E-2</v>
      </c>
      <c r="FK95" s="31">
        <f t="shared" si="47"/>
        <v>7.458628654714386E-2</v>
      </c>
      <c r="FL95" s="31">
        <f t="shared" si="47"/>
        <v>9.019115097630731E-2</v>
      </c>
      <c r="FM95" s="31">
        <f t="shared" si="47"/>
        <v>7.997600147552765E-2</v>
      </c>
      <c r="FN95" s="31">
        <f t="shared" si="47"/>
        <v>0.10701907997909044</v>
      </c>
      <c r="FO95" s="31">
        <f t="shared" si="47"/>
        <v>5.956312897693939E-2</v>
      </c>
      <c r="FP95" s="31">
        <f t="shared" si="47"/>
        <v>6.3683237237209797E-2</v>
      </c>
      <c r="FQ95" s="31">
        <f t="shared" si="47"/>
        <v>0.10503471337904055</v>
      </c>
      <c r="FR95" s="31">
        <f t="shared" si="47"/>
        <v>0.11627045076748097</v>
      </c>
      <c r="FS95" s="31">
        <f t="shared" si="47"/>
        <v>6.8280058296462345E-2</v>
      </c>
      <c r="FT95" s="31">
        <f t="shared" si="47"/>
        <v>6.4445609565523948E-2</v>
      </c>
      <c r="FU95" s="31">
        <f t="shared" si="47"/>
        <v>8.7207047885826477E-2</v>
      </c>
      <c r="FV95" s="31">
        <f t="shared" si="47"/>
        <v>8.2532475587454995E-2</v>
      </c>
      <c r="FW95" s="31">
        <f t="shared" si="47"/>
        <v>9.6120124737634524E-2</v>
      </c>
      <c r="FX95" s="31">
        <f t="shared" si="47"/>
        <v>0.1059131390501838</v>
      </c>
      <c r="FY95" s="31">
        <f t="shared" si="47"/>
        <v>8.5804257376171811E-2</v>
      </c>
      <c r="FZ95" s="31">
        <f t="shared" si="47"/>
        <v>7.4743017373382348E-2</v>
      </c>
      <c r="GA95" s="31">
        <f t="shared" si="47"/>
        <v>8.6107720727704562E-2</v>
      </c>
      <c r="GB95" s="31">
        <f t="shared" si="47"/>
        <v>8.2422204618365386E-2</v>
      </c>
      <c r="GC95" s="31">
        <f t="shared" si="47"/>
        <v>7.0418353649663326</v>
      </c>
      <c r="GD95" s="31">
        <f t="shared" si="47"/>
        <v>6.5310658645782897</v>
      </c>
      <c r="GE95" s="31">
        <f t="shared" si="47"/>
        <v>8.2154783611981301</v>
      </c>
      <c r="GF95" s="31">
        <f t="shared" si="47"/>
        <v>8.3154044291458469</v>
      </c>
      <c r="GG95" s="31" t="e">
        <f t="shared" si="47"/>
        <v>#DIV/0!</v>
      </c>
      <c r="GH95" s="31" t="e">
        <f t="shared" si="47"/>
        <v>#DIV/0!</v>
      </c>
      <c r="GI95" s="31">
        <f t="shared" si="47"/>
        <v>6.0271953904415279</v>
      </c>
      <c r="GJ95" s="31">
        <f t="shared" si="47"/>
        <v>5.5329316350205229</v>
      </c>
      <c r="GK95" s="31">
        <f t="shared" si="47"/>
        <v>5.5478237830128814</v>
      </c>
      <c r="GL95" s="31">
        <f t="shared" si="47"/>
        <v>5.1536669004806521</v>
      </c>
      <c r="GM95" s="31">
        <f t="shared" si="47"/>
        <v>4.6289794171024257</v>
      </c>
      <c r="GN95" s="31">
        <f t="shared" si="47"/>
        <v>4.1755652694712158</v>
      </c>
      <c r="GO95" s="31">
        <f t="shared" si="47"/>
        <v>6.8100169459612128E-2</v>
      </c>
      <c r="GP95" s="31">
        <f t="shared" si="47"/>
        <v>5.985818383601426E-2</v>
      </c>
      <c r="GQ95" s="31">
        <f t="shared" si="47"/>
        <v>6.1071198247005333E-2</v>
      </c>
      <c r="GR95" s="31">
        <f t="shared" si="47"/>
        <v>8.5710050400237173E-2</v>
      </c>
      <c r="GS95" s="31">
        <f t="shared" si="47"/>
        <v>7.311218349284232E-2</v>
      </c>
      <c r="GT95" s="31">
        <f t="shared" si="47"/>
        <v>6.5441109614065254E-2</v>
      </c>
      <c r="GU95" s="31">
        <f t="shared" si="47"/>
        <v>0</v>
      </c>
      <c r="GV95" s="31">
        <f t="shared" si="47"/>
        <v>8.587741399085283E-2</v>
      </c>
      <c r="GW95" s="31">
        <f t="shared" si="47"/>
        <v>0.10431266707705392</v>
      </c>
      <c r="GX95" s="31">
        <f t="shared" si="47"/>
        <v>6.7144001021201535E-2</v>
      </c>
      <c r="GY95" s="31">
        <f t="shared" si="47"/>
        <v>0.14165318318827722</v>
      </c>
      <c r="GZ95" s="31">
        <f t="shared" si="47"/>
        <v>0.11692535722099476</v>
      </c>
      <c r="HA95" s="31">
        <f t="shared" si="47"/>
        <v>0</v>
      </c>
      <c r="HB95" s="31">
        <f t="shared" si="47"/>
        <v>0</v>
      </c>
      <c r="HC95" s="31">
        <f t="shared" si="47"/>
        <v>0</v>
      </c>
      <c r="HD95" s="31">
        <f t="shared" si="47"/>
        <v>0</v>
      </c>
      <c r="HE95" s="31">
        <f t="shared" si="47"/>
        <v>0</v>
      </c>
      <c r="HF95" s="31">
        <f t="shared" si="47"/>
        <v>0</v>
      </c>
    </row>
    <row r="96" spans="1:272" x14ac:dyDescent="0.25">
      <c r="B96" s="49"/>
      <c r="D96" s="31" t="str">
        <f t="shared" si="32"/>
        <v>METHYL MYRISTOLEATE (C14:1)</v>
      </c>
      <c r="E96" s="31" t="str">
        <f>M14&amp;"-"&amp;AD14</f>
        <v>1.95-78</v>
      </c>
      <c r="F96" s="32">
        <f>INTERCEPT(M96:AD96,M14:AD14)</f>
        <v>-2.5701111373694907E-2</v>
      </c>
      <c r="G96" s="32">
        <f>SLOPE(M96:AD96,M14:AD14)</f>
        <v>5.1094588931164843E-2</v>
      </c>
      <c r="H96" s="38">
        <v>0.9919</v>
      </c>
      <c r="I96" s="31" t="str">
        <f>EI14&amp;"-"&amp;FD14</f>
        <v>1-100</v>
      </c>
      <c r="J96" s="38">
        <f t="shared" ref="J96:J105" si="48">INTERCEPT(EI96:FD96,EI14:FD14)</f>
        <v>1.3684008650099777E-2</v>
      </c>
      <c r="K96" s="38">
        <f t="shared" ref="K96:K105" si="49">SLOPE(EI96:FD96,EI14:FD14)</f>
        <v>2.3353020151004142E-2</v>
      </c>
      <c r="L96" s="38">
        <v>0.99409999999999998</v>
      </c>
      <c r="M96" s="31">
        <f t="shared" si="44"/>
        <v>8.7510199439020983E-2</v>
      </c>
      <c r="N96" s="31">
        <f t="shared" si="44"/>
        <v>9.2854126577667839E-2</v>
      </c>
      <c r="O96" s="31">
        <f t="shared" si="44"/>
        <v>0.18530254546897454</v>
      </c>
      <c r="P96" s="31">
        <f t="shared" si="44"/>
        <v>0.15129117860625244</v>
      </c>
      <c r="Q96" s="31">
        <f t="shared" si="44"/>
        <v>0.23107081944951577</v>
      </c>
      <c r="R96" s="31">
        <f t="shared" si="44"/>
        <v>0.20222316489989817</v>
      </c>
      <c r="S96" s="31">
        <f t="shared" si="44"/>
        <v>0.33249615050713272</v>
      </c>
      <c r="T96" s="31">
        <f t="shared" si="44"/>
        <v>0.2857850307924979</v>
      </c>
      <c r="U96" s="31">
        <f t="shared" si="44"/>
        <v>0.37994501990999413</v>
      </c>
      <c r="V96" s="31">
        <f t="shared" si="44"/>
        <v>0.34959571056478961</v>
      </c>
      <c r="W96" s="31">
        <f t="shared" si="44"/>
        <v>1.0562983656112901</v>
      </c>
      <c r="X96" s="31">
        <f t="shared" si="44"/>
        <v>1.0268614981750894</v>
      </c>
      <c r="Y96" s="31">
        <f t="shared" si="44"/>
        <v>2.2532016851825754</v>
      </c>
      <c r="Z96" s="31">
        <f t="shared" si="44"/>
        <v>2.2151631853957552</v>
      </c>
      <c r="AA96" s="31">
        <f t="shared" si="44"/>
        <v>3.0359870251992289</v>
      </c>
      <c r="AB96" s="31">
        <f t="shared" si="44"/>
        <v>2.9406241710631025</v>
      </c>
      <c r="AC96" s="31">
        <f t="shared" si="44"/>
        <v>3.8923167889576682</v>
      </c>
      <c r="AD96" s="31">
        <f t="shared" si="44"/>
        <v>3.7347764651004689</v>
      </c>
      <c r="AE96" s="31">
        <f t="shared" si="44"/>
        <v>3.8467811537915715</v>
      </c>
      <c r="AF96" s="31">
        <f t="shared" si="44"/>
        <v>3.7054607634551942</v>
      </c>
      <c r="AG96" s="31">
        <f t="shared" si="44"/>
        <v>0.16334186730854813</v>
      </c>
      <c r="AH96" s="31">
        <f t="shared" si="44"/>
        <v>0.18159173344245233</v>
      </c>
      <c r="AI96" s="31">
        <f t="shared" si="44"/>
        <v>5.2987954894556738E-2</v>
      </c>
      <c r="AJ96" s="31">
        <f t="shared" si="44"/>
        <v>4.6911283169611004E-2</v>
      </c>
      <c r="AK96" s="31">
        <f t="shared" si="44"/>
        <v>0</v>
      </c>
      <c r="AL96" s="31">
        <f t="shared" si="44"/>
        <v>0</v>
      </c>
      <c r="AM96" s="31">
        <f t="shared" si="44"/>
        <v>0</v>
      </c>
      <c r="AN96" s="31">
        <f t="shared" si="44"/>
        <v>0</v>
      </c>
      <c r="AO96" s="31">
        <f t="shared" si="44"/>
        <v>0</v>
      </c>
      <c r="AP96" s="31">
        <f t="shared" si="44"/>
        <v>0</v>
      </c>
      <c r="AQ96" s="31">
        <f t="shared" si="44"/>
        <v>0</v>
      </c>
      <c r="AR96" s="31">
        <f t="shared" si="44"/>
        <v>0</v>
      </c>
      <c r="AS96" s="31">
        <f t="shared" si="44"/>
        <v>0</v>
      </c>
      <c r="AT96" s="31">
        <f t="shared" si="44"/>
        <v>0</v>
      </c>
      <c r="AU96" s="31">
        <f t="shared" si="44"/>
        <v>0</v>
      </c>
      <c r="AV96" s="31">
        <f t="shared" si="44"/>
        <v>0</v>
      </c>
      <c r="AW96" s="31">
        <f t="shared" si="44"/>
        <v>0</v>
      </c>
      <c r="AX96" s="31">
        <f t="shared" si="44"/>
        <v>0</v>
      </c>
      <c r="AY96" s="31">
        <f t="shared" si="44"/>
        <v>0</v>
      </c>
      <c r="AZ96" s="31">
        <f t="shared" si="44"/>
        <v>0</v>
      </c>
      <c r="BA96" s="31">
        <f t="shared" si="44"/>
        <v>0</v>
      </c>
      <c r="BB96" s="31">
        <f t="shared" si="44"/>
        <v>0</v>
      </c>
      <c r="BC96" s="31">
        <f t="shared" si="44"/>
        <v>0</v>
      </c>
      <c r="BD96" s="31">
        <f t="shared" si="44"/>
        <v>0</v>
      </c>
      <c r="BE96" s="31">
        <f t="shared" si="44"/>
        <v>0</v>
      </c>
      <c r="BF96" s="31">
        <f t="shared" si="44"/>
        <v>6.6005002774909935E-2</v>
      </c>
      <c r="BG96" s="31">
        <f t="shared" si="44"/>
        <v>0</v>
      </c>
      <c r="BH96" s="31">
        <f t="shared" si="44"/>
        <v>4.9575851582806141E-2</v>
      </c>
      <c r="BK96" s="31">
        <f t="shared" si="41"/>
        <v>0</v>
      </c>
      <c r="BL96" s="31">
        <f t="shared" si="41"/>
        <v>0</v>
      </c>
      <c r="BM96" s="31">
        <f t="shared" si="41"/>
        <v>0</v>
      </c>
      <c r="BN96" s="31">
        <f t="shared" si="41"/>
        <v>0</v>
      </c>
      <c r="BO96" s="31">
        <f t="shared" si="41"/>
        <v>0</v>
      </c>
      <c r="BP96" s="31">
        <f t="shared" si="41"/>
        <v>0.36490408830986332</v>
      </c>
      <c r="BQ96" s="31">
        <f t="shared" si="41"/>
        <v>3.1670118621728485E-2</v>
      </c>
      <c r="BR96" s="31">
        <f t="shared" si="41"/>
        <v>0</v>
      </c>
      <c r="BS96" s="31">
        <f t="shared" si="41"/>
        <v>0</v>
      </c>
      <c r="BT96" s="31">
        <f t="shared" si="41"/>
        <v>0</v>
      </c>
      <c r="BU96" s="31">
        <f t="shared" si="41"/>
        <v>0</v>
      </c>
      <c r="BV96" s="31">
        <f t="shared" si="41"/>
        <v>5.0620355598905598E-2</v>
      </c>
      <c r="BW96" s="31">
        <f t="shared" si="41"/>
        <v>0.1038468263682462</v>
      </c>
      <c r="BX96" s="31">
        <f t="shared" si="41"/>
        <v>0</v>
      </c>
      <c r="BY96" s="31">
        <f t="shared" si="41"/>
        <v>5.8216118616777751E-2</v>
      </c>
      <c r="BZ96" s="31">
        <f t="shared" si="41"/>
        <v>2.1732030748776134E-2</v>
      </c>
      <c r="CA96" s="31">
        <f t="shared" si="41"/>
        <v>6.1452040137270507E-2</v>
      </c>
      <c r="CB96" s="31">
        <f t="shared" si="41"/>
        <v>3.9524650328640235E-2</v>
      </c>
      <c r="CC96" s="31">
        <f t="shared" si="45"/>
        <v>0</v>
      </c>
      <c r="CD96" s="31">
        <f t="shared" si="45"/>
        <v>0</v>
      </c>
      <c r="CE96" s="31">
        <f t="shared" si="45"/>
        <v>0</v>
      </c>
      <c r="CF96" s="31">
        <f t="shared" si="45"/>
        <v>0</v>
      </c>
      <c r="CG96" s="31">
        <f t="shared" si="45"/>
        <v>0</v>
      </c>
      <c r="CH96" s="31">
        <f t="shared" si="45"/>
        <v>0</v>
      </c>
      <c r="CI96" s="37">
        <f t="shared" si="45"/>
        <v>0</v>
      </c>
      <c r="CJ96" s="31">
        <f t="shared" si="45"/>
        <v>0</v>
      </c>
      <c r="CK96" s="31">
        <f t="shared" si="45"/>
        <v>0</v>
      </c>
      <c r="CL96" s="31">
        <f t="shared" si="45"/>
        <v>0</v>
      </c>
      <c r="CM96" s="31">
        <f t="shared" si="45"/>
        <v>0</v>
      </c>
      <c r="CN96" s="31">
        <f t="shared" si="45"/>
        <v>0</v>
      </c>
      <c r="CO96" s="31">
        <f t="shared" si="45"/>
        <v>0</v>
      </c>
      <c r="CP96" s="31">
        <f t="shared" si="45"/>
        <v>0</v>
      </c>
      <c r="CR96" s="31">
        <f t="shared" si="43"/>
        <v>3.9912653982958034E-2</v>
      </c>
      <c r="CS96" s="31">
        <f t="shared" si="43"/>
        <v>4.5246266277957838E-2</v>
      </c>
      <c r="CT96" s="31">
        <f t="shared" si="43"/>
        <v>3.847724363951352E-2</v>
      </c>
      <c r="CU96" s="31">
        <f t="shared" si="43"/>
        <v>0</v>
      </c>
      <c r="CV96" s="31">
        <f t="shared" si="43"/>
        <v>0</v>
      </c>
      <c r="CW96" s="31">
        <f t="shared" si="43"/>
        <v>0</v>
      </c>
      <c r="CY96" s="31">
        <f t="shared" si="43"/>
        <v>0</v>
      </c>
      <c r="CZ96" s="31">
        <f t="shared" si="43"/>
        <v>0</v>
      </c>
      <c r="DA96" s="31">
        <f t="shared" si="43"/>
        <v>0</v>
      </c>
      <c r="DB96" s="31">
        <f t="shared" si="43"/>
        <v>0</v>
      </c>
      <c r="DC96" s="31">
        <f t="shared" si="43"/>
        <v>3.8804352318448525E-2</v>
      </c>
      <c r="DD96" s="31">
        <f t="shared" si="43"/>
        <v>3.7381204306284138E-2</v>
      </c>
      <c r="DE96" s="31">
        <f t="shared" si="43"/>
        <v>4.1804274233144686E-2</v>
      </c>
      <c r="DF96" s="31">
        <f t="shared" si="43"/>
        <v>0</v>
      </c>
      <c r="DG96" s="31">
        <f t="shared" si="43"/>
        <v>0</v>
      </c>
      <c r="DH96" s="31">
        <f t="shared" si="43"/>
        <v>0</v>
      </c>
      <c r="DI96" s="31">
        <f t="shared" si="43"/>
        <v>0</v>
      </c>
      <c r="DJ96" s="31">
        <f t="shared" si="43"/>
        <v>0</v>
      </c>
      <c r="DK96" s="31">
        <f t="shared" si="43"/>
        <v>0</v>
      </c>
      <c r="DL96" s="31">
        <f t="shared" si="43"/>
        <v>0</v>
      </c>
      <c r="DM96" s="31">
        <f t="shared" si="43"/>
        <v>0</v>
      </c>
      <c r="DN96" s="31">
        <f t="shared" si="43"/>
        <v>0</v>
      </c>
      <c r="DO96" s="31">
        <f t="shared" si="43"/>
        <v>0</v>
      </c>
      <c r="DP96" s="31">
        <f t="shared" si="43"/>
        <v>0</v>
      </c>
      <c r="DQ96" s="31">
        <f t="shared" si="43"/>
        <v>0</v>
      </c>
      <c r="DR96" s="31">
        <f t="shared" si="43"/>
        <v>0</v>
      </c>
      <c r="DS96" s="31">
        <f t="shared" si="43"/>
        <v>0</v>
      </c>
      <c r="DT96" s="31">
        <f t="shared" si="43"/>
        <v>0</v>
      </c>
      <c r="DU96" s="31">
        <f t="shared" si="43"/>
        <v>0</v>
      </c>
      <c r="DV96" s="31">
        <f t="shared" si="43"/>
        <v>0</v>
      </c>
      <c r="DW96" s="31">
        <f t="shared" si="43"/>
        <v>0</v>
      </c>
      <c r="DX96" s="31">
        <f t="shared" si="43"/>
        <v>0</v>
      </c>
      <c r="DY96" s="31">
        <f t="shared" si="43"/>
        <v>0</v>
      </c>
      <c r="DZ96" s="31">
        <f t="shared" si="43"/>
        <v>0</v>
      </c>
      <c r="EA96" s="31">
        <f t="shared" si="43"/>
        <v>0</v>
      </c>
      <c r="EB96" s="31">
        <f t="shared" si="43"/>
        <v>0</v>
      </c>
      <c r="EC96" s="31">
        <f t="shared" si="43"/>
        <v>0</v>
      </c>
      <c r="ED96" s="31">
        <f t="shared" si="43"/>
        <v>0</v>
      </c>
      <c r="EE96" s="31">
        <f t="shared" si="43"/>
        <v>0</v>
      </c>
      <c r="EF96" s="31">
        <f t="shared" si="43"/>
        <v>0</v>
      </c>
      <c r="EG96" s="31">
        <f t="shared" si="43"/>
        <v>0</v>
      </c>
      <c r="EH96" s="31">
        <f t="shared" si="43"/>
        <v>0</v>
      </c>
      <c r="EI96" s="31">
        <f t="shared" si="43"/>
        <v>3.3134624780634413E-2</v>
      </c>
      <c r="EK96" s="31">
        <f t="shared" si="43"/>
        <v>3.8344958703184086E-2</v>
      </c>
      <c r="EM96" s="31">
        <f t="shared" si="43"/>
        <v>8.2110464598542224E-2</v>
      </c>
      <c r="EN96" s="31">
        <f t="shared" si="43"/>
        <v>7.5354631775033681E-2</v>
      </c>
      <c r="EO96" s="31">
        <f t="shared" si="43"/>
        <v>0.1457856554348673</v>
      </c>
      <c r="EQ96" s="31">
        <f t="shared" si="43"/>
        <v>0.21194362438394221</v>
      </c>
      <c r="ES96" s="31">
        <f t="shared" si="43"/>
        <v>0.21078504121365979</v>
      </c>
      <c r="ET96" s="31">
        <f t="shared" si="43"/>
        <v>0.22073804119160939</v>
      </c>
      <c r="EU96" s="31">
        <f t="shared" si="47"/>
        <v>0.474945343244425</v>
      </c>
      <c r="EV96" s="31">
        <f t="shared" si="47"/>
        <v>0.45453120511653466</v>
      </c>
      <c r="EW96" s="31">
        <f t="shared" si="47"/>
        <v>1.0324855664038215</v>
      </c>
      <c r="EX96" s="31">
        <f t="shared" si="47"/>
        <v>1.0336941501206733</v>
      </c>
      <c r="EY96" s="31">
        <f t="shared" si="47"/>
        <v>1.4387347806687865</v>
      </c>
      <c r="EZ96" s="31">
        <f t="shared" si="47"/>
        <v>1.4442250398089751</v>
      </c>
      <c r="FA96" s="31">
        <f t="shared" si="47"/>
        <v>2.0277570043949424</v>
      </c>
      <c r="FB96" s="31">
        <f t="shared" si="47"/>
        <v>1.9137504999736734</v>
      </c>
      <c r="FC96" s="31">
        <f t="shared" si="47"/>
        <v>2.2281613178721953</v>
      </c>
      <c r="FD96" s="31">
        <f t="shared" si="47"/>
        <v>2.2425282034139684</v>
      </c>
      <c r="FE96" s="31">
        <f t="shared" si="47"/>
        <v>0.16334186730854813</v>
      </c>
      <c r="FF96" s="31">
        <f t="shared" si="47"/>
        <v>0.18159173344245233</v>
      </c>
      <c r="FG96" s="31">
        <f t="shared" si="47"/>
        <v>5.2987954894556738E-2</v>
      </c>
      <c r="FH96" s="31">
        <f t="shared" si="47"/>
        <v>4.6911283169611004E-2</v>
      </c>
      <c r="FI96" s="31">
        <f t="shared" si="47"/>
        <v>0</v>
      </c>
      <c r="FJ96" s="31">
        <f t="shared" si="47"/>
        <v>0</v>
      </c>
      <c r="FK96" s="31">
        <f t="shared" si="47"/>
        <v>0</v>
      </c>
      <c r="FL96" s="31">
        <f t="shared" si="47"/>
        <v>0</v>
      </c>
      <c r="FM96" s="31">
        <f t="shared" si="47"/>
        <v>0</v>
      </c>
      <c r="FN96" s="31">
        <f t="shared" si="47"/>
        <v>0</v>
      </c>
      <c r="FO96" s="31">
        <f t="shared" si="47"/>
        <v>0</v>
      </c>
      <c r="FP96" s="31">
        <f t="shared" si="47"/>
        <v>0</v>
      </c>
      <c r="FQ96" s="31">
        <f t="shared" si="47"/>
        <v>0</v>
      </c>
      <c r="FR96" s="31">
        <f t="shared" si="47"/>
        <v>0</v>
      </c>
      <c r="FS96" s="31">
        <f t="shared" si="47"/>
        <v>0</v>
      </c>
      <c r="FT96" s="31">
        <f t="shared" si="47"/>
        <v>0</v>
      </c>
      <c r="FU96" s="31">
        <f t="shared" si="47"/>
        <v>0</v>
      </c>
      <c r="FV96" s="31">
        <f t="shared" si="47"/>
        <v>0</v>
      </c>
      <c r="FW96" s="31">
        <f t="shared" si="47"/>
        <v>0</v>
      </c>
      <c r="FX96" s="31">
        <f t="shared" si="47"/>
        <v>0</v>
      </c>
      <c r="FY96" s="31">
        <f t="shared" si="47"/>
        <v>0</v>
      </c>
      <c r="FZ96" s="31">
        <f t="shared" si="47"/>
        <v>0</v>
      </c>
      <c r="GA96" s="31">
        <f t="shared" si="47"/>
        <v>0</v>
      </c>
      <c r="GB96" s="31">
        <f t="shared" si="47"/>
        <v>0</v>
      </c>
      <c r="GC96" s="31">
        <f t="shared" si="47"/>
        <v>0</v>
      </c>
      <c r="GD96" s="31">
        <f t="shared" si="47"/>
        <v>6.6005002774909935E-2</v>
      </c>
      <c r="GE96" s="31">
        <f t="shared" si="47"/>
        <v>0</v>
      </c>
      <c r="GF96" s="31">
        <f t="shared" si="47"/>
        <v>4.9575851582806141E-2</v>
      </c>
      <c r="GG96" s="31" t="e">
        <f t="shared" si="47"/>
        <v>#DIV/0!</v>
      </c>
      <c r="GH96" s="31" t="e">
        <f t="shared" si="47"/>
        <v>#DIV/0!</v>
      </c>
      <c r="GI96" s="31">
        <f t="shared" si="47"/>
        <v>0</v>
      </c>
      <c r="GJ96" s="31">
        <f t="shared" si="47"/>
        <v>0</v>
      </c>
      <c r="GK96" s="31">
        <f t="shared" si="47"/>
        <v>0</v>
      </c>
      <c r="GL96" s="31">
        <f t="shared" si="47"/>
        <v>0</v>
      </c>
      <c r="GM96" s="31">
        <f t="shared" si="47"/>
        <v>0</v>
      </c>
      <c r="GN96" s="31">
        <f t="shared" si="47"/>
        <v>0.36490408830986332</v>
      </c>
      <c r="GO96" s="31">
        <f t="shared" si="47"/>
        <v>3.1670118621728485E-2</v>
      </c>
      <c r="GP96" s="31">
        <f t="shared" si="47"/>
        <v>0</v>
      </c>
      <c r="GQ96" s="31">
        <f t="shared" si="47"/>
        <v>0</v>
      </c>
      <c r="GR96" s="31">
        <f t="shared" si="47"/>
        <v>0</v>
      </c>
      <c r="GS96" s="31">
        <f t="shared" si="47"/>
        <v>0</v>
      </c>
      <c r="GT96" s="31">
        <f t="shared" si="47"/>
        <v>5.0620355598905598E-2</v>
      </c>
      <c r="GU96" s="31">
        <f t="shared" si="47"/>
        <v>0.1038468263682462</v>
      </c>
      <c r="GV96" s="31">
        <f t="shared" si="47"/>
        <v>0</v>
      </c>
      <c r="GW96" s="31">
        <f t="shared" si="47"/>
        <v>5.8216118616777751E-2</v>
      </c>
      <c r="GX96" s="31">
        <f t="shared" si="47"/>
        <v>2.1732030748776134E-2</v>
      </c>
      <c r="GY96" s="31">
        <f t="shared" si="47"/>
        <v>6.1452040137270507E-2</v>
      </c>
      <c r="GZ96" s="31">
        <f t="shared" si="47"/>
        <v>3.9524650328640235E-2</v>
      </c>
      <c r="HA96" s="31">
        <f t="shared" si="47"/>
        <v>0</v>
      </c>
      <c r="HB96" s="31">
        <f t="shared" si="47"/>
        <v>0</v>
      </c>
      <c r="HC96" s="31">
        <f t="shared" si="47"/>
        <v>0</v>
      </c>
      <c r="HD96" s="31">
        <f t="shared" si="47"/>
        <v>0</v>
      </c>
      <c r="HE96" s="31">
        <f t="shared" si="47"/>
        <v>0</v>
      </c>
      <c r="HF96" s="31">
        <f t="shared" si="47"/>
        <v>0</v>
      </c>
    </row>
    <row r="97" spans="2:214" x14ac:dyDescent="0.25">
      <c r="D97" s="31" t="str">
        <f t="shared" si="32"/>
        <v>METHYL PENTADECANOATE (C15:0)</v>
      </c>
      <c r="E97" s="31" t="str">
        <f>M15&amp;"-"&amp;AB15</f>
        <v>1.96-58.8</v>
      </c>
      <c r="F97" s="32">
        <f>INTERCEPT(M97:AB97,M15:AB15)</f>
        <v>-5.7284726418010967E-2</v>
      </c>
      <c r="G97" s="32">
        <f>SLOPE(M97:AB97,M15:AB15)</f>
        <v>5.6672641459081408E-2</v>
      </c>
      <c r="H97" s="38">
        <v>0.99039999999999995</v>
      </c>
      <c r="I97" s="31" t="str">
        <f t="shared" ref="I97:I105" si="50">EI15&amp;"-"&amp;FD15</f>
        <v>1-100</v>
      </c>
      <c r="J97" s="38">
        <f t="shared" si="48"/>
        <v>6.3116168860398725E-3</v>
      </c>
      <c r="K97" s="38">
        <f t="shared" si="49"/>
        <v>2.5352889752872677E-2</v>
      </c>
      <c r="L97" s="38">
        <v>0.99309999999999998</v>
      </c>
      <c r="M97" s="31">
        <f t="shared" si="44"/>
        <v>0.17805831117037033</v>
      </c>
      <c r="N97" s="31">
        <f t="shared" si="44"/>
        <v>9.2580445674590908E-2</v>
      </c>
      <c r="O97" s="31">
        <f t="shared" si="44"/>
        <v>0.19375012399985261</v>
      </c>
      <c r="P97" s="31">
        <f t="shared" si="44"/>
        <v>0.16745063702015811</v>
      </c>
      <c r="Q97" s="31">
        <f t="shared" si="44"/>
        <v>0.25533985628097494</v>
      </c>
      <c r="R97" s="31">
        <f t="shared" si="44"/>
        <v>0.21149149158183822</v>
      </c>
      <c r="S97" s="31">
        <f t="shared" si="44"/>
        <v>0.34348122769348388</v>
      </c>
      <c r="T97" s="31">
        <f t="shared" si="44"/>
        <v>0.28980431578285221</v>
      </c>
      <c r="U97" s="31">
        <f t="shared" si="44"/>
        <v>0.41668456827126421</v>
      </c>
      <c r="V97" s="31">
        <f t="shared" si="44"/>
        <v>0.36356792471387006</v>
      </c>
      <c r="W97" s="31">
        <f t="shared" si="44"/>
        <v>1.1534645833381751</v>
      </c>
      <c r="X97" s="31">
        <f t="shared" si="44"/>
        <v>1.0535612257120317</v>
      </c>
      <c r="Y97" s="31">
        <f t="shared" si="44"/>
        <v>2.4231899726862429</v>
      </c>
      <c r="Z97" s="31">
        <f t="shared" si="44"/>
        <v>2.279991611289784</v>
      </c>
      <c r="AA97" s="31">
        <f t="shared" si="44"/>
        <v>3.1110797136552022</v>
      </c>
      <c r="AB97" s="31">
        <f t="shared" si="44"/>
        <v>3.2117049574110643</v>
      </c>
      <c r="AC97" s="31">
        <f t="shared" si="44"/>
        <v>4.0120297458367826</v>
      </c>
      <c r="AD97" s="31">
        <f t="shared" si="44"/>
        <v>3.8560592057027234</v>
      </c>
      <c r="AE97" s="31">
        <f t="shared" si="44"/>
        <v>3.9583510726108453</v>
      </c>
      <c r="AF97" s="31">
        <f t="shared" si="44"/>
        <v>3.8576603348854026</v>
      </c>
      <c r="AG97" s="31">
        <f t="shared" si="44"/>
        <v>1.5542331608564459E-2</v>
      </c>
      <c r="AH97" s="31">
        <f t="shared" si="44"/>
        <v>6.0421326404807595E-2</v>
      </c>
      <c r="AI97" s="31">
        <f t="shared" si="44"/>
        <v>4.6828640488080858E-2</v>
      </c>
      <c r="AJ97" s="31">
        <f t="shared" si="44"/>
        <v>5.1928989189657819E-2</v>
      </c>
      <c r="AK97" s="31">
        <f t="shared" si="44"/>
        <v>3.3088088107479138E-2</v>
      </c>
      <c r="AL97" s="31">
        <f t="shared" si="44"/>
        <v>3.1276683527507551E-2</v>
      </c>
      <c r="AM97" s="31">
        <f t="shared" si="44"/>
        <v>4.3109854522926906E-2</v>
      </c>
      <c r="AN97" s="31">
        <f t="shared" si="44"/>
        <v>5.0575668321093066E-2</v>
      </c>
      <c r="AO97" s="31">
        <f t="shared" si="44"/>
        <v>5.9589269069675578E-2</v>
      </c>
      <c r="AP97" s="31">
        <f t="shared" si="44"/>
        <v>4.9342655514898068E-2</v>
      </c>
      <c r="AQ97" s="31">
        <f t="shared" si="44"/>
        <v>5.9942489507649264E-2</v>
      </c>
      <c r="AR97" s="31">
        <f t="shared" si="44"/>
        <v>4.2673075830970908E-2</v>
      </c>
      <c r="AS97" s="31">
        <f t="shared" si="44"/>
        <v>0</v>
      </c>
      <c r="AT97" s="31">
        <f t="shared" si="44"/>
        <v>0.13278842508433056</v>
      </c>
      <c r="AU97" s="31">
        <f t="shared" si="44"/>
        <v>8.9302076321310236E-2</v>
      </c>
      <c r="AV97" s="31">
        <f t="shared" si="44"/>
        <v>8.2659935389832101E-2</v>
      </c>
      <c r="AW97" s="31">
        <f t="shared" si="44"/>
        <v>0.12308744699735061</v>
      </c>
      <c r="AX97" s="31">
        <f t="shared" si="44"/>
        <v>0.12187532095444015</v>
      </c>
      <c r="AY97" s="31">
        <f t="shared" si="44"/>
        <v>3.8823126324014225E-2</v>
      </c>
      <c r="AZ97" s="31">
        <f t="shared" si="44"/>
        <v>3.9536173831286457E-2</v>
      </c>
      <c r="BA97" s="31">
        <f t="shared" si="44"/>
        <v>4.3688344871639938E-2</v>
      </c>
      <c r="BB97" s="31">
        <f t="shared" si="44"/>
        <v>6.0545817531028515E-2</v>
      </c>
      <c r="BC97" s="31">
        <f t="shared" si="44"/>
        <v>3.5198364918878206E-2</v>
      </c>
      <c r="BD97" s="31">
        <f t="shared" si="44"/>
        <v>0</v>
      </c>
      <c r="BE97" s="31">
        <f t="shared" si="44"/>
        <v>2.7914957016783921</v>
      </c>
      <c r="BF97" s="31">
        <f t="shared" si="44"/>
        <v>2.5371065595940143</v>
      </c>
      <c r="BG97" s="31">
        <f t="shared" si="44"/>
        <v>3.1816478302554541</v>
      </c>
      <c r="BH97" s="31">
        <f t="shared" si="44"/>
        <v>3.4928358934092696</v>
      </c>
      <c r="BK97" s="31">
        <f t="shared" si="41"/>
        <v>1.8600151840339689</v>
      </c>
      <c r="BL97" s="31">
        <f t="shared" si="41"/>
        <v>1.8779144816590476</v>
      </c>
      <c r="BM97" s="31">
        <f t="shared" si="41"/>
        <v>1.7653630517411698</v>
      </c>
      <c r="BN97" s="31">
        <f t="shared" si="41"/>
        <v>1.7672867108693913</v>
      </c>
      <c r="BO97" s="31">
        <f t="shared" si="41"/>
        <v>0</v>
      </c>
      <c r="BP97" s="31">
        <f t="shared" si="41"/>
        <v>1.2602795025797959</v>
      </c>
      <c r="BQ97" s="31">
        <f t="shared" si="41"/>
        <v>0</v>
      </c>
      <c r="BR97" s="31">
        <f t="shared" si="41"/>
        <v>0</v>
      </c>
      <c r="BS97" s="31">
        <f t="shared" si="41"/>
        <v>0</v>
      </c>
      <c r="BT97" s="31">
        <f t="shared" si="41"/>
        <v>0</v>
      </c>
      <c r="BU97" s="31">
        <f t="shared" si="41"/>
        <v>0</v>
      </c>
      <c r="BV97" s="31">
        <f t="shared" si="41"/>
        <v>0</v>
      </c>
      <c r="BW97" s="31">
        <f t="shared" si="41"/>
        <v>0</v>
      </c>
      <c r="BX97" s="31">
        <f t="shared" si="41"/>
        <v>0</v>
      </c>
      <c r="BY97" s="31">
        <f t="shared" si="41"/>
        <v>0</v>
      </c>
      <c r="BZ97" s="31">
        <f t="shared" si="41"/>
        <v>0</v>
      </c>
      <c r="CA97" s="31">
        <f t="shared" si="41"/>
        <v>0</v>
      </c>
      <c r="CB97" s="31">
        <f t="shared" si="41"/>
        <v>5.123274754328714E-2</v>
      </c>
      <c r="CC97" s="31">
        <f t="shared" si="45"/>
        <v>0</v>
      </c>
      <c r="CD97" s="31">
        <f t="shared" si="45"/>
        <v>0</v>
      </c>
      <c r="CE97" s="31">
        <f t="shared" si="45"/>
        <v>0</v>
      </c>
      <c r="CF97" s="31">
        <f t="shared" si="45"/>
        <v>0</v>
      </c>
      <c r="CG97" s="31">
        <f t="shared" si="45"/>
        <v>0</v>
      </c>
      <c r="CH97" s="31">
        <f t="shared" si="45"/>
        <v>0</v>
      </c>
      <c r="CI97" s="37">
        <f t="shared" si="45"/>
        <v>0</v>
      </c>
      <c r="CJ97" s="31">
        <f t="shared" si="45"/>
        <v>0</v>
      </c>
      <c r="CK97" s="31">
        <f t="shared" si="45"/>
        <v>0</v>
      </c>
      <c r="CL97" s="31">
        <f t="shared" si="45"/>
        <v>0</v>
      </c>
      <c r="CM97" s="31">
        <f t="shared" si="45"/>
        <v>0</v>
      </c>
      <c r="CN97" s="31">
        <f t="shared" si="45"/>
        <v>0</v>
      </c>
      <c r="CO97" s="31">
        <f t="shared" si="45"/>
        <v>0</v>
      </c>
      <c r="CP97" s="31">
        <f t="shared" si="45"/>
        <v>0</v>
      </c>
      <c r="CR97" s="31">
        <f t="shared" si="43"/>
        <v>0</v>
      </c>
      <c r="CS97" s="31">
        <f t="shared" si="43"/>
        <v>0</v>
      </c>
      <c r="CT97" s="31">
        <f t="shared" si="43"/>
        <v>0</v>
      </c>
      <c r="CU97" s="31">
        <f t="shared" si="43"/>
        <v>0</v>
      </c>
      <c r="CV97" s="31">
        <f t="shared" si="43"/>
        <v>9.7279939316462713E-2</v>
      </c>
      <c r="CW97" s="31">
        <f t="shared" ref="CW97:ET97" si="51">CW57/CW$54</f>
        <v>0</v>
      </c>
      <c r="CY97" s="31">
        <f t="shared" si="51"/>
        <v>0</v>
      </c>
      <c r="CZ97" s="31">
        <f t="shared" si="51"/>
        <v>0</v>
      </c>
      <c r="DA97" s="31">
        <f t="shared" si="51"/>
        <v>0</v>
      </c>
      <c r="DB97" s="31">
        <f t="shared" si="51"/>
        <v>0</v>
      </c>
      <c r="DC97" s="31">
        <f t="shared" si="51"/>
        <v>0</v>
      </c>
      <c r="DD97" s="31">
        <f t="shared" si="51"/>
        <v>0</v>
      </c>
      <c r="DE97" s="31">
        <f t="shared" si="51"/>
        <v>0</v>
      </c>
      <c r="DF97" s="31">
        <f t="shared" si="51"/>
        <v>3.8099889223732329E-2</v>
      </c>
      <c r="DG97" s="31">
        <f t="shared" si="51"/>
        <v>0</v>
      </c>
      <c r="DH97" s="31">
        <f t="shared" si="51"/>
        <v>0</v>
      </c>
      <c r="DI97" s="31">
        <f t="shared" si="51"/>
        <v>0</v>
      </c>
      <c r="DJ97" s="31">
        <f t="shared" si="51"/>
        <v>0</v>
      </c>
      <c r="DK97" s="31">
        <f t="shared" si="51"/>
        <v>0.41917596893301512</v>
      </c>
      <c r="DL97" s="31">
        <f t="shared" si="51"/>
        <v>0</v>
      </c>
      <c r="DM97" s="31">
        <f t="shared" si="51"/>
        <v>0.45342783325125435</v>
      </c>
      <c r="DN97" s="31">
        <f t="shared" si="51"/>
        <v>0</v>
      </c>
      <c r="DO97" s="31">
        <f t="shared" si="51"/>
        <v>0</v>
      </c>
      <c r="DP97" s="31">
        <f t="shared" si="51"/>
        <v>0</v>
      </c>
      <c r="DQ97" s="31">
        <f t="shared" si="51"/>
        <v>0</v>
      </c>
      <c r="DR97" s="31">
        <f t="shared" si="51"/>
        <v>0</v>
      </c>
      <c r="DS97" s="31">
        <f t="shared" si="51"/>
        <v>0</v>
      </c>
      <c r="DT97" s="31">
        <f t="shared" si="51"/>
        <v>0</v>
      </c>
      <c r="DU97" s="31">
        <f t="shared" si="51"/>
        <v>0</v>
      </c>
      <c r="DV97" s="31">
        <f t="shared" si="51"/>
        <v>0</v>
      </c>
      <c r="DW97" s="31">
        <f t="shared" si="51"/>
        <v>0.43841306346746195</v>
      </c>
      <c r="DX97" s="31">
        <f t="shared" si="51"/>
        <v>0</v>
      </c>
      <c r="DY97" s="31">
        <f t="shared" si="51"/>
        <v>0</v>
      </c>
      <c r="DZ97" s="31">
        <f t="shared" si="51"/>
        <v>0</v>
      </c>
      <c r="EA97" s="31">
        <f t="shared" si="51"/>
        <v>0</v>
      </c>
      <c r="EB97" s="31">
        <f t="shared" si="51"/>
        <v>0</v>
      </c>
      <c r="EC97" s="31">
        <f t="shared" si="51"/>
        <v>0</v>
      </c>
      <c r="ED97" s="31">
        <f t="shared" si="51"/>
        <v>0</v>
      </c>
      <c r="EE97" s="31">
        <f t="shared" si="51"/>
        <v>0</v>
      </c>
      <c r="EF97" s="31">
        <f t="shared" si="51"/>
        <v>0</v>
      </c>
      <c r="EG97" s="31">
        <f t="shared" si="51"/>
        <v>0</v>
      </c>
      <c r="EH97" s="31">
        <f t="shared" si="51"/>
        <v>0</v>
      </c>
      <c r="EI97" s="31">
        <f t="shared" si="51"/>
        <v>1.6444372685646868E-2</v>
      </c>
      <c r="EK97" s="31">
        <f t="shared" si="51"/>
        <v>2.6336477441130785E-2</v>
      </c>
      <c r="EM97" s="31">
        <f t="shared" si="51"/>
        <v>9.3161755928979198E-2</v>
      </c>
      <c r="EN97" s="31">
        <f t="shared" si="51"/>
        <v>8.2071972651111866E-2</v>
      </c>
      <c r="EO97" s="31">
        <f t="shared" si="51"/>
        <v>0.15872461277323066</v>
      </c>
      <c r="EQ97" s="31">
        <f t="shared" si="51"/>
        <v>0.20808377171135489</v>
      </c>
      <c r="ES97" s="31">
        <f t="shared" si="51"/>
        <v>0.24263680124033823</v>
      </c>
      <c r="ET97" s="31">
        <f t="shared" si="51"/>
        <v>0.23566516509521701</v>
      </c>
      <c r="EU97" s="31">
        <f t="shared" si="47"/>
        <v>0.49688062063027694</v>
      </c>
      <c r="EV97" s="31">
        <f t="shared" si="47"/>
        <v>0.49049372303712924</v>
      </c>
      <c r="EW97" s="31">
        <f t="shared" si="47"/>
        <v>1.109442012296626</v>
      </c>
      <c r="EX97" s="31">
        <f t="shared" si="47"/>
        <v>1.0918862872603918</v>
      </c>
      <c r="EY97" s="31">
        <f t="shared" si="47"/>
        <v>1.5320742059775498</v>
      </c>
      <c r="EZ97" s="31">
        <f t="shared" si="47"/>
        <v>1.5465378210759568</v>
      </c>
      <c r="FA97" s="31">
        <f t="shared" si="47"/>
        <v>2.2409501360862056</v>
      </c>
      <c r="FB97" s="31">
        <f t="shared" si="47"/>
        <v>2.0652350561371517</v>
      </c>
      <c r="FC97" s="31">
        <f t="shared" si="47"/>
        <v>2.3841063662956254</v>
      </c>
      <c r="FD97" s="31">
        <f t="shared" si="47"/>
        <v>2.445491836227673</v>
      </c>
      <c r="FE97" s="31">
        <f t="shared" si="47"/>
        <v>1.5542331608564459E-2</v>
      </c>
      <c r="FF97" s="31">
        <f t="shared" si="47"/>
        <v>6.0421326404807595E-2</v>
      </c>
      <c r="FG97" s="31">
        <f t="shared" si="47"/>
        <v>4.6828640488080858E-2</v>
      </c>
      <c r="FH97" s="31">
        <f t="shared" si="47"/>
        <v>5.1928989189657819E-2</v>
      </c>
      <c r="FI97" s="31">
        <f t="shared" si="47"/>
        <v>3.3088088107479138E-2</v>
      </c>
      <c r="FJ97" s="31">
        <f t="shared" si="47"/>
        <v>3.1276683527507551E-2</v>
      </c>
      <c r="FK97" s="31">
        <f t="shared" si="47"/>
        <v>4.3109854522926906E-2</v>
      </c>
      <c r="FL97" s="31">
        <f t="shared" si="47"/>
        <v>5.0575668321093066E-2</v>
      </c>
      <c r="FM97" s="31">
        <f t="shared" si="47"/>
        <v>5.9589269069675578E-2</v>
      </c>
      <c r="FN97" s="31">
        <f t="shared" si="47"/>
        <v>4.9342655514898068E-2</v>
      </c>
      <c r="FO97" s="31">
        <f t="shared" si="47"/>
        <v>5.9942489507649264E-2</v>
      </c>
      <c r="FP97" s="31">
        <f t="shared" si="47"/>
        <v>4.2673075830970908E-2</v>
      </c>
      <c r="FQ97" s="31">
        <f t="shared" si="47"/>
        <v>0</v>
      </c>
      <c r="FR97" s="31">
        <f t="shared" si="47"/>
        <v>0.13278842508433056</v>
      </c>
      <c r="FS97" s="31">
        <f t="shared" si="47"/>
        <v>8.9302076321310236E-2</v>
      </c>
      <c r="FT97" s="31">
        <f t="shared" si="47"/>
        <v>8.2659935389832101E-2</v>
      </c>
      <c r="FU97" s="31">
        <f t="shared" si="47"/>
        <v>0.12308744699735061</v>
      </c>
      <c r="FV97" s="31">
        <f t="shared" si="47"/>
        <v>0.12187532095444015</v>
      </c>
      <c r="FW97" s="31">
        <f t="shared" si="47"/>
        <v>3.8823126324014225E-2</v>
      </c>
      <c r="FX97" s="31">
        <f t="shared" si="47"/>
        <v>3.9536173831286457E-2</v>
      </c>
      <c r="FY97" s="31">
        <f t="shared" si="47"/>
        <v>4.3688344871639938E-2</v>
      </c>
      <c r="FZ97" s="31">
        <f t="shared" si="47"/>
        <v>6.0545817531028515E-2</v>
      </c>
      <c r="GA97" s="31">
        <f t="shared" si="47"/>
        <v>3.5198364918878206E-2</v>
      </c>
      <c r="GB97" s="31">
        <f t="shared" si="47"/>
        <v>0</v>
      </c>
      <c r="GC97" s="31">
        <f t="shared" si="47"/>
        <v>2.7914957016783921</v>
      </c>
      <c r="GD97" s="31">
        <f t="shared" si="47"/>
        <v>2.5371065595940143</v>
      </c>
      <c r="GE97" s="31">
        <f t="shared" si="47"/>
        <v>3.1816478302554541</v>
      </c>
      <c r="GF97" s="31">
        <f t="shared" si="47"/>
        <v>3.4928358934092696</v>
      </c>
      <c r="GG97" s="31" t="e">
        <f t="shared" si="47"/>
        <v>#DIV/0!</v>
      </c>
      <c r="GH97" s="31" t="e">
        <f t="shared" si="47"/>
        <v>#DIV/0!</v>
      </c>
      <c r="GI97" s="31">
        <f t="shared" si="47"/>
        <v>1.8600151840339689</v>
      </c>
      <c r="GJ97" s="31">
        <f t="shared" si="47"/>
        <v>1.8779144816590476</v>
      </c>
      <c r="GK97" s="31">
        <f t="shared" si="47"/>
        <v>1.7653630517411698</v>
      </c>
      <c r="GL97" s="31">
        <f t="shared" si="47"/>
        <v>1.7672867108693913</v>
      </c>
      <c r="GM97" s="31">
        <f t="shared" si="47"/>
        <v>0</v>
      </c>
      <c r="GN97" s="31">
        <f t="shared" si="47"/>
        <v>1.2602795025797959</v>
      </c>
      <c r="GO97" s="31">
        <f t="shared" si="47"/>
        <v>0</v>
      </c>
      <c r="GP97" s="31">
        <f t="shared" si="47"/>
        <v>0</v>
      </c>
      <c r="GQ97" s="31">
        <f t="shared" si="47"/>
        <v>0</v>
      </c>
      <c r="GR97" s="31">
        <f t="shared" si="47"/>
        <v>0</v>
      </c>
      <c r="GS97" s="31">
        <f t="shared" si="47"/>
        <v>0</v>
      </c>
      <c r="GT97" s="31">
        <f t="shared" si="47"/>
        <v>0</v>
      </c>
      <c r="GU97" s="31">
        <f t="shared" si="47"/>
        <v>0</v>
      </c>
      <c r="GV97" s="31">
        <f t="shared" si="47"/>
        <v>0</v>
      </c>
      <c r="GW97" s="31">
        <f t="shared" si="47"/>
        <v>0</v>
      </c>
      <c r="GX97" s="31">
        <f t="shared" si="47"/>
        <v>0</v>
      </c>
      <c r="GY97" s="31">
        <f t="shared" si="47"/>
        <v>0</v>
      </c>
      <c r="GZ97" s="31">
        <f t="shared" si="47"/>
        <v>5.123274754328714E-2</v>
      </c>
      <c r="HA97" s="31">
        <f t="shared" si="47"/>
        <v>0</v>
      </c>
      <c r="HB97" s="31">
        <f t="shared" si="47"/>
        <v>0</v>
      </c>
      <c r="HC97" s="31">
        <f t="shared" si="47"/>
        <v>0</v>
      </c>
      <c r="HD97" s="31">
        <f t="shared" si="47"/>
        <v>0</v>
      </c>
      <c r="HE97" s="31">
        <f t="shared" si="47"/>
        <v>0</v>
      </c>
      <c r="HF97" s="31">
        <f t="shared" ref="HF97" si="52">HF57/HF$54</f>
        <v>0</v>
      </c>
    </row>
    <row r="98" spans="2:214" x14ac:dyDescent="0.25">
      <c r="B98" s="49"/>
      <c r="D98" s="31" t="str">
        <f t="shared" si="32"/>
        <v>Methyl cis-10 pentadecenoate (C15:1)</v>
      </c>
      <c r="E98" s="31" t="str">
        <f>M16&amp;"-"&amp;AB16</f>
        <v>2-60</v>
      </c>
      <c r="F98" s="32">
        <f>INTERCEPT(M98:AB98,M16:AB16)</f>
        <v>-7.2920097312360155E-2</v>
      </c>
      <c r="G98" s="32">
        <f>SLOPE(M98:AB98,M16:AB16)</f>
        <v>5.5068173297819739E-2</v>
      </c>
      <c r="H98" s="38">
        <v>5</v>
      </c>
      <c r="I98" s="31" t="str">
        <f t="shared" si="50"/>
        <v>0.99-99</v>
      </c>
      <c r="J98" s="38">
        <f t="shared" si="48"/>
        <v>1.103793059528102E-2</v>
      </c>
      <c r="K98" s="38">
        <f t="shared" si="49"/>
        <v>2.4227735651666374E-2</v>
      </c>
      <c r="L98" s="38">
        <v>0.99470000000000003</v>
      </c>
      <c r="M98" s="31">
        <f t="shared" si="44"/>
        <v>0.12521001168245521</v>
      </c>
      <c r="N98" s="31">
        <f t="shared" si="44"/>
        <v>9.0269918416073028E-2</v>
      </c>
      <c r="O98" s="31">
        <f t="shared" si="44"/>
        <v>0.16957511273358028</v>
      </c>
      <c r="P98" s="31">
        <f t="shared" si="44"/>
        <v>0.15125515459275257</v>
      </c>
      <c r="Q98" s="31">
        <f t="shared" si="44"/>
        <v>0.23195092468418463</v>
      </c>
      <c r="R98" s="31">
        <f t="shared" si="44"/>
        <v>0.20798929358843796</v>
      </c>
      <c r="S98" s="31">
        <f t="shared" si="44"/>
        <v>0.34212863558253276</v>
      </c>
      <c r="T98" s="31">
        <f t="shared" si="44"/>
        <v>0.28875535259031249</v>
      </c>
      <c r="U98" s="31">
        <f t="shared" si="44"/>
        <v>0.38360103904322912</v>
      </c>
      <c r="V98" s="31">
        <f t="shared" si="44"/>
        <v>0.36657233062333616</v>
      </c>
      <c r="W98" s="31">
        <f t="shared" si="44"/>
        <v>1.0921074139751583</v>
      </c>
      <c r="X98" s="31">
        <f t="shared" si="44"/>
        <v>1.0456977959266842</v>
      </c>
      <c r="Y98" s="31">
        <f t="shared" si="44"/>
        <v>2.3390278705049155</v>
      </c>
      <c r="Z98" s="31">
        <f t="shared" si="44"/>
        <v>2.2638906785388393</v>
      </c>
      <c r="AA98" s="31">
        <f t="shared" si="44"/>
        <v>3.1187836994962685</v>
      </c>
      <c r="AB98" s="31">
        <f t="shared" ref="AB98:BH98" si="53">AB58/AB$54</f>
        <v>3.136915200369399</v>
      </c>
      <c r="AC98" s="31">
        <f t="shared" si="53"/>
        <v>4.0323198131765077</v>
      </c>
      <c r="AD98" s="31">
        <f t="shared" si="53"/>
        <v>3.8648227017223049</v>
      </c>
      <c r="AE98" s="31">
        <f t="shared" si="53"/>
        <v>3.9708380758748723</v>
      </c>
      <c r="AF98" s="31">
        <f t="shared" si="53"/>
        <v>3.8507988892326614</v>
      </c>
      <c r="AG98" s="31">
        <f t="shared" si="53"/>
        <v>3.9349749912107962E-2</v>
      </c>
      <c r="AH98" s="31">
        <f t="shared" si="53"/>
        <v>0</v>
      </c>
      <c r="AI98" s="31">
        <f t="shared" si="53"/>
        <v>0</v>
      </c>
      <c r="AJ98" s="31">
        <f t="shared" si="53"/>
        <v>0</v>
      </c>
      <c r="AK98" s="31">
        <f t="shared" si="53"/>
        <v>0</v>
      </c>
      <c r="AL98" s="31">
        <f t="shared" si="53"/>
        <v>0</v>
      </c>
      <c r="AM98" s="31">
        <f t="shared" si="53"/>
        <v>0</v>
      </c>
      <c r="AN98" s="31">
        <f t="shared" si="53"/>
        <v>1.6343188269631912E-2</v>
      </c>
      <c r="AO98" s="31">
        <f t="shared" si="53"/>
        <v>0</v>
      </c>
      <c r="AP98" s="31">
        <f t="shared" si="53"/>
        <v>0</v>
      </c>
      <c r="AQ98" s="31">
        <f t="shared" si="53"/>
        <v>0</v>
      </c>
      <c r="AR98" s="31">
        <f t="shared" si="53"/>
        <v>0</v>
      </c>
      <c r="AS98" s="31">
        <f t="shared" si="53"/>
        <v>0</v>
      </c>
      <c r="AT98" s="31">
        <f t="shared" si="53"/>
        <v>0</v>
      </c>
      <c r="AU98" s="31">
        <f t="shared" si="53"/>
        <v>0</v>
      </c>
      <c r="AV98" s="31">
        <f t="shared" si="53"/>
        <v>0</v>
      </c>
      <c r="AW98" s="31">
        <f t="shared" si="53"/>
        <v>0</v>
      </c>
      <c r="AX98" s="31">
        <f t="shared" si="53"/>
        <v>0</v>
      </c>
      <c r="AY98" s="31">
        <f t="shared" si="53"/>
        <v>0</v>
      </c>
      <c r="AZ98" s="31">
        <f t="shared" si="53"/>
        <v>0</v>
      </c>
      <c r="BA98" s="31">
        <f t="shared" si="53"/>
        <v>0</v>
      </c>
      <c r="BB98" s="31">
        <f t="shared" si="53"/>
        <v>0</v>
      </c>
      <c r="BC98" s="31">
        <f t="shared" si="53"/>
        <v>0</v>
      </c>
      <c r="BD98" s="31">
        <f t="shared" si="53"/>
        <v>0</v>
      </c>
      <c r="BE98" s="31">
        <f t="shared" si="53"/>
        <v>0</v>
      </c>
      <c r="BF98" s="31">
        <f t="shared" si="53"/>
        <v>3.6749600553394579</v>
      </c>
      <c r="BG98" s="31">
        <f t="shared" si="53"/>
        <v>0</v>
      </c>
      <c r="BH98" s="31">
        <f t="shared" si="53"/>
        <v>5.0016660392926529</v>
      </c>
      <c r="BK98" s="31">
        <f t="shared" si="41"/>
        <v>0</v>
      </c>
      <c r="BL98" s="31">
        <f t="shared" si="41"/>
        <v>2.9727001613392798</v>
      </c>
      <c r="BM98" s="31">
        <f t="shared" si="41"/>
        <v>0</v>
      </c>
      <c r="BN98" s="31">
        <f t="shared" si="41"/>
        <v>2.7088410605156774</v>
      </c>
      <c r="BO98" s="31">
        <f t="shared" si="41"/>
        <v>0</v>
      </c>
      <c r="BP98" s="31">
        <f t="shared" si="41"/>
        <v>0.21852500857110205</v>
      </c>
      <c r="BQ98" s="31">
        <f t="shared" si="41"/>
        <v>3.0092261344379589E-2</v>
      </c>
      <c r="BR98" s="31">
        <f t="shared" si="41"/>
        <v>0</v>
      </c>
      <c r="BS98" s="31">
        <f t="shared" si="41"/>
        <v>0</v>
      </c>
      <c r="BT98" s="31">
        <f t="shared" si="41"/>
        <v>0</v>
      </c>
      <c r="BU98" s="31">
        <f t="shared" si="41"/>
        <v>0</v>
      </c>
      <c r="BV98" s="31">
        <f t="shared" si="41"/>
        <v>0</v>
      </c>
      <c r="BW98" s="31">
        <f t="shared" si="41"/>
        <v>0</v>
      </c>
      <c r="BX98" s="31">
        <f t="shared" si="41"/>
        <v>0</v>
      </c>
      <c r="BY98" s="31">
        <f t="shared" si="41"/>
        <v>0</v>
      </c>
      <c r="BZ98" s="31">
        <f t="shared" si="41"/>
        <v>0</v>
      </c>
      <c r="CA98" s="31">
        <f t="shared" si="41"/>
        <v>0</v>
      </c>
      <c r="CB98" s="31">
        <f t="shared" si="41"/>
        <v>0</v>
      </c>
      <c r="CC98" s="31">
        <f t="shared" si="45"/>
        <v>0</v>
      </c>
      <c r="CD98" s="31">
        <f t="shared" si="45"/>
        <v>0</v>
      </c>
      <c r="CE98" s="31">
        <f t="shared" si="45"/>
        <v>0</v>
      </c>
      <c r="CF98" s="31">
        <f t="shared" si="45"/>
        <v>0</v>
      </c>
      <c r="CG98" s="31">
        <f t="shared" si="45"/>
        <v>0</v>
      </c>
      <c r="CH98" s="31">
        <f t="shared" si="45"/>
        <v>0</v>
      </c>
      <c r="CI98" s="37">
        <f t="shared" si="45"/>
        <v>0</v>
      </c>
      <c r="CJ98" s="31">
        <f t="shared" si="45"/>
        <v>0</v>
      </c>
      <c r="CK98" s="31">
        <f t="shared" si="45"/>
        <v>0</v>
      </c>
      <c r="CL98" s="31">
        <f t="shared" si="45"/>
        <v>0</v>
      </c>
      <c r="CM98" s="31">
        <f t="shared" si="45"/>
        <v>0</v>
      </c>
      <c r="CN98" s="31">
        <f t="shared" si="45"/>
        <v>0</v>
      </c>
      <c r="CO98" s="31">
        <f t="shared" si="45"/>
        <v>0</v>
      </c>
      <c r="CP98" s="31">
        <f t="shared" si="45"/>
        <v>0</v>
      </c>
      <c r="CR98" s="31">
        <f t="shared" ref="CR98:FC102" si="54">CR58/CR$54</f>
        <v>0</v>
      </c>
      <c r="CS98" s="31">
        <f t="shared" si="54"/>
        <v>0</v>
      </c>
      <c r="CT98" s="31">
        <f t="shared" si="54"/>
        <v>0</v>
      </c>
      <c r="CU98" s="31">
        <f t="shared" si="54"/>
        <v>0</v>
      </c>
      <c r="CV98" s="31">
        <f t="shared" si="54"/>
        <v>0</v>
      </c>
      <c r="CW98" s="31">
        <f t="shared" si="54"/>
        <v>0</v>
      </c>
      <c r="CY98" s="31">
        <f t="shared" si="54"/>
        <v>0</v>
      </c>
      <c r="CZ98" s="31">
        <f t="shared" si="54"/>
        <v>0</v>
      </c>
      <c r="DA98" s="31">
        <f t="shared" si="54"/>
        <v>0</v>
      </c>
      <c r="DB98" s="31">
        <f t="shared" si="54"/>
        <v>0</v>
      </c>
      <c r="DC98" s="31">
        <f t="shared" si="54"/>
        <v>0</v>
      </c>
      <c r="DD98" s="31">
        <f t="shared" si="54"/>
        <v>0</v>
      </c>
      <c r="DE98" s="31">
        <f t="shared" si="54"/>
        <v>0</v>
      </c>
      <c r="DF98" s="31">
        <f t="shared" si="54"/>
        <v>0</v>
      </c>
      <c r="DG98" s="31">
        <f t="shared" si="54"/>
        <v>0</v>
      </c>
      <c r="DH98" s="31">
        <f t="shared" si="54"/>
        <v>0</v>
      </c>
      <c r="DI98" s="31">
        <f t="shared" si="54"/>
        <v>0</v>
      </c>
      <c r="DJ98" s="31">
        <f t="shared" si="54"/>
        <v>0</v>
      </c>
      <c r="DK98" s="31">
        <f t="shared" si="54"/>
        <v>0</v>
      </c>
      <c r="DL98" s="31">
        <f t="shared" si="54"/>
        <v>0</v>
      </c>
      <c r="DM98" s="31">
        <f t="shared" si="54"/>
        <v>0.66157425569892403</v>
      </c>
      <c r="DN98" s="31">
        <f t="shared" si="54"/>
        <v>0</v>
      </c>
      <c r="DO98" s="31">
        <f t="shared" si="54"/>
        <v>0</v>
      </c>
      <c r="DP98" s="31">
        <f t="shared" si="54"/>
        <v>0</v>
      </c>
      <c r="DQ98" s="31">
        <f t="shared" si="54"/>
        <v>0</v>
      </c>
      <c r="DR98" s="31">
        <f t="shared" si="54"/>
        <v>0</v>
      </c>
      <c r="DS98" s="31">
        <f t="shared" si="54"/>
        <v>0</v>
      </c>
      <c r="DT98" s="31">
        <f t="shared" si="54"/>
        <v>0</v>
      </c>
      <c r="DU98" s="31">
        <f t="shared" si="54"/>
        <v>0</v>
      </c>
      <c r="DV98" s="31">
        <f t="shared" si="54"/>
        <v>0</v>
      </c>
      <c r="DW98" s="31">
        <f t="shared" si="54"/>
        <v>0</v>
      </c>
      <c r="DX98" s="31">
        <f t="shared" si="54"/>
        <v>0.43938914395381606</v>
      </c>
      <c r="DY98" s="31">
        <f t="shared" si="54"/>
        <v>0</v>
      </c>
      <c r="DZ98" s="31">
        <f t="shared" si="54"/>
        <v>0</v>
      </c>
      <c r="EA98" s="31">
        <f t="shared" si="54"/>
        <v>0</v>
      </c>
      <c r="EB98" s="31">
        <f t="shared" si="54"/>
        <v>0</v>
      </c>
      <c r="EC98" s="31">
        <f t="shared" si="54"/>
        <v>0</v>
      </c>
      <c r="ED98" s="31">
        <f t="shared" si="54"/>
        <v>0</v>
      </c>
      <c r="EE98" s="31">
        <f t="shared" si="54"/>
        <v>0</v>
      </c>
      <c r="EF98" s="31">
        <f t="shared" si="54"/>
        <v>0</v>
      </c>
      <c r="EG98" s="31">
        <f t="shared" si="54"/>
        <v>0</v>
      </c>
      <c r="EH98" s="31">
        <f t="shared" si="54"/>
        <v>0</v>
      </c>
      <c r="EI98" s="31">
        <f t="shared" si="54"/>
        <v>3.5998645025057542E-2</v>
      </c>
      <c r="EK98" s="31">
        <f t="shared" si="54"/>
        <v>2.8688883422486648E-2</v>
      </c>
      <c r="EM98" s="31">
        <f t="shared" si="54"/>
        <v>7.8096076272904519E-2</v>
      </c>
      <c r="EN98" s="31">
        <f t="shared" si="54"/>
        <v>7.4855659755961923E-2</v>
      </c>
      <c r="EO98" s="31">
        <f t="shared" si="54"/>
        <v>0.14098902473860275</v>
      </c>
      <c r="EQ98" s="31">
        <f t="shared" si="54"/>
        <v>0.20526063750086057</v>
      </c>
      <c r="ES98" s="31">
        <f t="shared" si="54"/>
        <v>0.24427277663610633</v>
      </c>
      <c r="ET98" s="31">
        <f t="shared" si="54"/>
        <v>0.23183074527031805</v>
      </c>
      <c r="EU98" s="31">
        <f t="shared" si="54"/>
        <v>0.48016850057924892</v>
      </c>
      <c r="EV98" s="31">
        <f t="shared" si="54"/>
        <v>0.46318916409034211</v>
      </c>
      <c r="EW98" s="31">
        <f t="shared" si="54"/>
        <v>1.04617080544199</v>
      </c>
      <c r="EX98" s="31">
        <f t="shared" si="54"/>
        <v>1.0578055602987697</v>
      </c>
      <c r="EY98" s="31">
        <f t="shared" si="54"/>
        <v>1.4682205670271382</v>
      </c>
      <c r="EZ98" s="31">
        <f t="shared" si="54"/>
        <v>1.479845513495716</v>
      </c>
      <c r="FA98" s="31">
        <f t="shared" si="54"/>
        <v>2.0671468380419049</v>
      </c>
      <c r="FB98" s="31">
        <f t="shared" si="54"/>
        <v>1.9674911652073133</v>
      </c>
      <c r="FC98" s="31">
        <f t="shared" si="54"/>
        <v>2.270545171332103</v>
      </c>
      <c r="FD98" s="31">
        <f t="shared" ref="FD98:HF102" si="55">FD58/FD$54</f>
        <v>2.3287276169497937</v>
      </c>
      <c r="FE98" s="31">
        <f t="shared" si="55"/>
        <v>3.9349749912107962E-2</v>
      </c>
      <c r="FF98" s="31">
        <f t="shared" si="55"/>
        <v>0</v>
      </c>
      <c r="FG98" s="31">
        <f t="shared" si="55"/>
        <v>0</v>
      </c>
      <c r="FH98" s="31">
        <f t="shared" si="55"/>
        <v>0</v>
      </c>
      <c r="FI98" s="31">
        <f t="shared" si="55"/>
        <v>0</v>
      </c>
      <c r="FJ98" s="31">
        <f t="shared" si="55"/>
        <v>0</v>
      </c>
      <c r="FK98" s="31">
        <f t="shared" si="55"/>
        <v>0</v>
      </c>
      <c r="FL98" s="31">
        <f t="shared" si="55"/>
        <v>1.6343188269631912E-2</v>
      </c>
      <c r="FM98" s="31">
        <f t="shared" si="55"/>
        <v>0</v>
      </c>
      <c r="FN98" s="31">
        <f t="shared" si="55"/>
        <v>0</v>
      </c>
      <c r="FO98" s="31">
        <f t="shared" si="55"/>
        <v>0</v>
      </c>
      <c r="FP98" s="31">
        <f t="shared" si="55"/>
        <v>0</v>
      </c>
      <c r="FQ98" s="31">
        <f t="shared" si="55"/>
        <v>0</v>
      </c>
      <c r="FR98" s="31">
        <f t="shared" si="55"/>
        <v>0</v>
      </c>
      <c r="FS98" s="31">
        <f t="shared" si="55"/>
        <v>0</v>
      </c>
      <c r="FT98" s="31">
        <f t="shared" si="55"/>
        <v>0</v>
      </c>
      <c r="FU98" s="31">
        <f t="shared" si="55"/>
        <v>0</v>
      </c>
      <c r="FV98" s="31">
        <f t="shared" si="55"/>
        <v>0</v>
      </c>
      <c r="FW98" s="31">
        <f t="shared" si="55"/>
        <v>0</v>
      </c>
      <c r="FX98" s="31">
        <f t="shared" si="55"/>
        <v>0</v>
      </c>
      <c r="FY98" s="31">
        <f t="shared" si="55"/>
        <v>0</v>
      </c>
      <c r="FZ98" s="31">
        <f t="shared" si="55"/>
        <v>0</v>
      </c>
      <c r="GA98" s="31">
        <f t="shared" si="55"/>
        <v>0</v>
      </c>
      <c r="GB98" s="31">
        <f t="shared" si="55"/>
        <v>0</v>
      </c>
      <c r="GC98" s="31">
        <f t="shared" si="55"/>
        <v>0</v>
      </c>
      <c r="GD98" s="31">
        <f t="shared" si="55"/>
        <v>3.6749600553394579</v>
      </c>
      <c r="GE98" s="31">
        <f t="shared" si="55"/>
        <v>0</v>
      </c>
      <c r="GF98" s="31">
        <f t="shared" si="55"/>
        <v>5.0016660392926529</v>
      </c>
      <c r="GG98" s="31" t="e">
        <f t="shared" si="55"/>
        <v>#DIV/0!</v>
      </c>
      <c r="GH98" s="31" t="e">
        <f t="shared" si="55"/>
        <v>#DIV/0!</v>
      </c>
      <c r="GI98" s="31">
        <f t="shared" si="55"/>
        <v>0</v>
      </c>
      <c r="GJ98" s="31">
        <f t="shared" si="55"/>
        <v>2.9727001613392798</v>
      </c>
      <c r="GK98" s="31">
        <f t="shared" si="55"/>
        <v>0</v>
      </c>
      <c r="GL98" s="31">
        <f t="shared" si="55"/>
        <v>2.7088410605156774</v>
      </c>
      <c r="GM98" s="31">
        <f t="shared" si="55"/>
        <v>0</v>
      </c>
      <c r="GN98" s="31">
        <f t="shared" si="55"/>
        <v>0.21852500857110205</v>
      </c>
      <c r="GO98" s="31">
        <f t="shared" si="55"/>
        <v>3.0092261344379589E-2</v>
      </c>
      <c r="GP98" s="31">
        <f t="shared" si="55"/>
        <v>0</v>
      </c>
      <c r="GQ98" s="31">
        <f t="shared" si="55"/>
        <v>0</v>
      </c>
      <c r="GR98" s="31">
        <f t="shared" si="55"/>
        <v>0</v>
      </c>
      <c r="GS98" s="31">
        <f t="shared" si="55"/>
        <v>0</v>
      </c>
      <c r="GT98" s="31">
        <f t="shared" si="55"/>
        <v>0</v>
      </c>
      <c r="GU98" s="31">
        <f t="shared" si="55"/>
        <v>0</v>
      </c>
      <c r="GV98" s="31">
        <f t="shared" si="55"/>
        <v>0</v>
      </c>
      <c r="GW98" s="31">
        <f t="shared" si="55"/>
        <v>0</v>
      </c>
      <c r="GX98" s="31">
        <f t="shared" si="55"/>
        <v>0</v>
      </c>
      <c r="GY98" s="31">
        <f t="shared" si="55"/>
        <v>0</v>
      </c>
      <c r="GZ98" s="31">
        <f t="shared" si="55"/>
        <v>0</v>
      </c>
      <c r="HA98" s="31">
        <f t="shared" si="55"/>
        <v>0</v>
      </c>
      <c r="HB98" s="31">
        <f t="shared" si="55"/>
        <v>0</v>
      </c>
      <c r="HC98" s="31">
        <f t="shared" si="55"/>
        <v>0</v>
      </c>
      <c r="HD98" s="31">
        <f t="shared" si="55"/>
        <v>0</v>
      </c>
      <c r="HE98" s="31">
        <f t="shared" si="55"/>
        <v>0</v>
      </c>
      <c r="HF98" s="31">
        <f t="shared" si="55"/>
        <v>0</v>
      </c>
    </row>
    <row r="99" spans="2:214" x14ac:dyDescent="0.25">
      <c r="D99" s="31" t="str">
        <f t="shared" si="32"/>
        <v>Methyl Palmitate (C16:0)</v>
      </c>
      <c r="E99" s="75" t="str">
        <f>M17&amp;"-"&amp;AD17</f>
        <v>6.03-241.2</v>
      </c>
      <c r="F99" s="86">
        <f>INTERCEPT(M99:AD99,M17:AD17)</f>
        <v>1.1155578909948893E-2</v>
      </c>
      <c r="G99" s="86">
        <f>SLOPE(M99:AD99,M17:AD17)</f>
        <v>5.1998580868558922E-2</v>
      </c>
      <c r="H99" s="94">
        <v>0.98670000000000002</v>
      </c>
      <c r="I99" s="31" t="str">
        <f>EI17&amp;"-"&amp;FB17</f>
        <v>3.005-240.4</v>
      </c>
      <c r="J99" s="38">
        <f>INTERCEPT(EI99:FB99,EI17:FB17)</f>
        <v>4.5303237830803145E-2</v>
      </c>
      <c r="K99" s="38">
        <f>SLOPE(EI99:FB99,EI17:FB17)</f>
        <v>2.5143443407430084E-2</v>
      </c>
      <c r="L99" s="38">
        <v>0.99419999999999997</v>
      </c>
      <c r="M99" s="31">
        <f t="shared" ref="M99:BH104" si="56">M59/M$54</f>
        <v>0.37191281839429824</v>
      </c>
      <c r="N99" s="31">
        <f t="shared" si="56"/>
        <v>0.32242062002983973</v>
      </c>
      <c r="O99" s="31">
        <f t="shared" si="56"/>
        <v>0.60567550868282394</v>
      </c>
      <c r="P99" s="31">
        <f t="shared" si="56"/>
        <v>0.54108740366600794</v>
      </c>
      <c r="Q99" s="31">
        <f t="shared" si="56"/>
        <v>0.79129492231923926</v>
      </c>
      <c r="R99" s="31">
        <f t="shared" si="56"/>
        <v>0.67159240823559319</v>
      </c>
      <c r="S99" s="31">
        <f t="shared" si="56"/>
        <v>1.0403805549700436</v>
      </c>
      <c r="T99" s="31">
        <f t="shared" si="56"/>
        <v>0.93323454928706207</v>
      </c>
      <c r="U99" s="31">
        <f t="shared" si="56"/>
        <v>1.3136572534914948</v>
      </c>
      <c r="V99" s="31">
        <f t="shared" si="56"/>
        <v>1.1354444200101446</v>
      </c>
      <c r="W99" s="31">
        <f t="shared" si="56"/>
        <v>3.5936796715883483</v>
      </c>
      <c r="X99" s="31">
        <f t="shared" si="56"/>
        <v>3.312123711169884</v>
      </c>
      <c r="Y99" s="31">
        <f t="shared" si="56"/>
        <v>7.496384219163061</v>
      </c>
      <c r="Z99" s="31">
        <f t="shared" si="56"/>
        <v>7.0670761531846855</v>
      </c>
      <c r="AA99" s="31">
        <f t="shared" si="56"/>
        <v>9.6918484816823547</v>
      </c>
      <c r="AB99" s="31">
        <f t="shared" si="56"/>
        <v>9.7426869344808278</v>
      </c>
      <c r="AC99" s="31">
        <f t="shared" si="56"/>
        <v>12.106931224788287</v>
      </c>
      <c r="AD99" s="31">
        <f t="shared" si="56"/>
        <v>11.580201371839454</v>
      </c>
      <c r="AE99" s="31">
        <f t="shared" si="56"/>
        <v>12.030120569162909</v>
      </c>
      <c r="AF99" s="31">
        <f t="shared" si="56"/>
        <v>11.573616983892345</v>
      </c>
      <c r="AG99" s="31">
        <f t="shared" si="56"/>
        <v>11.801945631316453</v>
      </c>
      <c r="AH99" s="31">
        <f t="shared" si="56"/>
        <v>11.594473335372692</v>
      </c>
      <c r="AI99" s="31">
        <f t="shared" si="56"/>
        <v>12.41291591747656</v>
      </c>
      <c r="AJ99" s="31">
        <f t="shared" si="56"/>
        <v>12.299371786407379</v>
      </c>
      <c r="AK99" s="31">
        <f t="shared" si="56"/>
        <v>7.4326285923130664</v>
      </c>
      <c r="AL99" s="31">
        <f t="shared" si="56"/>
        <v>8.3827458738293252</v>
      </c>
      <c r="AM99" s="31">
        <f t="shared" si="56"/>
        <v>17.706684959703097</v>
      </c>
      <c r="AN99" s="31">
        <f t="shared" si="56"/>
        <v>17.441625083577673</v>
      </c>
      <c r="AO99" s="31">
        <f t="shared" si="56"/>
        <v>20.543650673068157</v>
      </c>
      <c r="AP99" s="31">
        <f t="shared" si="56"/>
        <v>20.096264375326712</v>
      </c>
      <c r="AQ99" s="31">
        <f t="shared" si="56"/>
        <v>14.403530309355116</v>
      </c>
      <c r="AR99" s="31">
        <f t="shared" si="56"/>
        <v>14.14562071263658</v>
      </c>
      <c r="AS99" s="31">
        <f t="shared" si="56"/>
        <v>23.939629791872537</v>
      </c>
      <c r="AT99" s="31">
        <f t="shared" si="56"/>
        <v>23.492843446519359</v>
      </c>
      <c r="AU99" s="31">
        <f t="shared" si="56"/>
        <v>12.266848788649183</v>
      </c>
      <c r="AV99" s="31">
        <f t="shared" si="56"/>
        <v>11.559792632470964</v>
      </c>
      <c r="AW99" s="31">
        <f t="shared" si="56"/>
        <v>17.241556861063295</v>
      </c>
      <c r="AX99" s="31">
        <f t="shared" si="56"/>
        <v>17.337369967601109</v>
      </c>
      <c r="AY99" s="31">
        <f t="shared" si="56"/>
        <v>6.2985813113607909</v>
      </c>
      <c r="AZ99" s="31">
        <f t="shared" si="56"/>
        <v>6.3092677984730123</v>
      </c>
      <c r="BA99" s="31">
        <f t="shared" si="56"/>
        <v>5.5560547623569221</v>
      </c>
      <c r="BB99" s="31">
        <f t="shared" si="56"/>
        <v>5.4721431478837292</v>
      </c>
      <c r="BC99" s="31">
        <f t="shared" si="56"/>
        <v>5.6282788214660755</v>
      </c>
      <c r="BD99" s="31">
        <f t="shared" si="56"/>
        <v>5.42320338975391</v>
      </c>
      <c r="BE99" s="31">
        <f t="shared" si="56"/>
        <v>0</v>
      </c>
      <c r="BF99" s="31">
        <f t="shared" si="56"/>
        <v>170.59587481706657</v>
      </c>
      <c r="BG99" s="31">
        <f t="shared" si="56"/>
        <v>0</v>
      </c>
      <c r="BH99" s="31">
        <f t="shared" si="56"/>
        <v>221.93909631991809</v>
      </c>
      <c r="BK99" s="31">
        <f t="shared" si="41"/>
        <v>8.8192855261641245</v>
      </c>
      <c r="BL99" s="31">
        <f t="shared" si="41"/>
        <v>146.51536001080402</v>
      </c>
      <c r="BM99" s="31">
        <f t="shared" si="41"/>
        <v>0</v>
      </c>
      <c r="BN99" s="31">
        <f t="shared" si="41"/>
        <v>139.42569725549905</v>
      </c>
      <c r="BO99" s="31">
        <f t="shared" si="41"/>
        <v>0</v>
      </c>
      <c r="BP99" s="31">
        <f t="shared" si="41"/>
        <v>93.706644508780613</v>
      </c>
      <c r="BQ99" s="31">
        <f t="shared" si="41"/>
        <v>11.692046695537563</v>
      </c>
      <c r="BR99" s="31">
        <f t="shared" si="41"/>
        <v>12.318953457848901</v>
      </c>
      <c r="BS99" s="31">
        <f t="shared" si="41"/>
        <v>14.664797576445128</v>
      </c>
      <c r="BT99" s="31">
        <f t="shared" si="41"/>
        <v>14.072250222353988</v>
      </c>
      <c r="BU99" s="31">
        <f t="shared" si="41"/>
        <v>14.602047504346118</v>
      </c>
      <c r="BV99" s="31">
        <f t="shared" si="41"/>
        <v>14.169120260541085</v>
      </c>
      <c r="BW99" s="31">
        <f t="shared" si="41"/>
        <v>17.370571778282915</v>
      </c>
      <c r="BX99" s="31">
        <f t="shared" si="41"/>
        <v>17.672115319385917</v>
      </c>
      <c r="BY99" s="31">
        <f t="shared" si="41"/>
        <v>13.208177794848668</v>
      </c>
      <c r="BZ99" s="31">
        <f t="shared" si="41"/>
        <v>12.637763568635187</v>
      </c>
      <c r="CA99" s="31">
        <f t="shared" si="41"/>
        <v>25.109984407009669</v>
      </c>
      <c r="CB99" s="31">
        <f t="shared" si="41"/>
        <v>23.727096102231304</v>
      </c>
      <c r="CC99" s="31">
        <f t="shared" si="45"/>
        <v>9.461855337534276</v>
      </c>
      <c r="CD99" s="31">
        <f t="shared" si="45"/>
        <v>8.4494545515574657</v>
      </c>
      <c r="CE99" s="31">
        <f t="shared" si="45"/>
        <v>8.1686477446210919</v>
      </c>
      <c r="CF99" s="31">
        <f t="shared" si="45"/>
        <v>7.9216374643538527</v>
      </c>
      <c r="CG99" s="31">
        <f t="shared" si="45"/>
        <v>8.4448554879217088</v>
      </c>
      <c r="CH99" s="31">
        <f t="shared" si="45"/>
        <v>7.9485414549197575</v>
      </c>
      <c r="CI99" s="37">
        <f t="shared" si="45"/>
        <v>10.373986910875056</v>
      </c>
      <c r="CJ99" s="31">
        <f t="shared" si="45"/>
        <v>10.396213462520231</v>
      </c>
      <c r="CK99" s="31">
        <f t="shared" si="45"/>
        <v>10.20036054942185</v>
      </c>
      <c r="CL99" s="31">
        <f t="shared" si="45"/>
        <v>10.128840511974905</v>
      </c>
      <c r="CM99" s="31">
        <f t="shared" si="45"/>
        <v>1.082794603882441</v>
      </c>
      <c r="CN99" s="31">
        <f t="shared" si="45"/>
        <v>1.0825697662778166</v>
      </c>
      <c r="CO99" s="31">
        <f t="shared" si="45"/>
        <v>1.0204574465105298</v>
      </c>
      <c r="CP99" s="31">
        <f t="shared" si="45"/>
        <v>1.0133046052812895</v>
      </c>
      <c r="CR99" s="31">
        <f t="shared" si="54"/>
        <v>13.156012328808927</v>
      </c>
      <c r="CS99" s="31">
        <f t="shared" si="54"/>
        <v>9.190281969013423</v>
      </c>
      <c r="CT99" s="31">
        <f t="shared" si="54"/>
        <v>9.1491319460573592</v>
      </c>
      <c r="CU99" s="31">
        <f t="shared" si="54"/>
        <v>18.472290050671536</v>
      </c>
      <c r="CV99" s="31">
        <f t="shared" si="54"/>
        <v>18.001852727465721</v>
      </c>
      <c r="CW99" s="31">
        <f t="shared" si="54"/>
        <v>1.1681870852705112</v>
      </c>
      <c r="CY99" s="31">
        <f t="shared" si="54"/>
        <v>1.1209330977600394</v>
      </c>
      <c r="CZ99" s="31">
        <f t="shared" si="54"/>
        <v>1.115222382452733</v>
      </c>
      <c r="DA99" s="31">
        <f t="shared" si="54"/>
        <v>2.1727307956676576</v>
      </c>
      <c r="DB99" s="31">
        <f t="shared" si="54"/>
        <v>2.0935602465116436</v>
      </c>
      <c r="DC99" s="31">
        <f t="shared" si="54"/>
        <v>15.078892908713712</v>
      </c>
      <c r="DD99" s="31">
        <f t="shared" si="54"/>
        <v>15.64760504375761</v>
      </c>
      <c r="DE99" s="31">
        <f t="shared" si="54"/>
        <v>15.553255204968517</v>
      </c>
      <c r="DF99" s="31">
        <f t="shared" si="54"/>
        <v>16.114353666138594</v>
      </c>
      <c r="DG99" s="31">
        <f t="shared" si="54"/>
        <v>1.705131791596793</v>
      </c>
      <c r="DH99" s="31">
        <f t="shared" si="54"/>
        <v>1.7158228681083432</v>
      </c>
      <c r="DI99" s="31">
        <f t="shared" si="54"/>
        <v>1.7716378573997482</v>
      </c>
      <c r="DJ99" s="31">
        <f t="shared" si="54"/>
        <v>1.7622398085769615</v>
      </c>
      <c r="DK99" s="31">
        <f t="shared" si="54"/>
        <v>31.962468412835705</v>
      </c>
      <c r="DL99" s="31">
        <f t="shared" si="54"/>
        <v>31.436695890185604</v>
      </c>
      <c r="DM99" s="31">
        <f t="shared" si="54"/>
        <v>31.104806430539881</v>
      </c>
      <c r="DN99" s="31">
        <f t="shared" si="54"/>
        <v>30.407939272864535</v>
      </c>
      <c r="DO99" s="31">
        <f t="shared" si="54"/>
        <v>24.323860929627504</v>
      </c>
      <c r="DP99" s="31">
        <f t="shared" si="54"/>
        <v>24.180434372271407</v>
      </c>
      <c r="DQ99" s="31">
        <f t="shared" si="54"/>
        <v>3.8273705931523665</v>
      </c>
      <c r="DR99" s="31">
        <f t="shared" si="54"/>
        <v>3.8519687122975559</v>
      </c>
      <c r="DS99" s="31">
        <f t="shared" si="54"/>
        <v>3.9538051304789406</v>
      </c>
      <c r="DT99" s="31">
        <f t="shared" si="54"/>
        <v>3.94367384747488</v>
      </c>
      <c r="DU99" s="31">
        <f t="shared" si="54"/>
        <v>3.1871976709016945</v>
      </c>
      <c r="DV99" s="31">
        <f t="shared" si="54"/>
        <v>3.150368102315241</v>
      </c>
      <c r="DW99" s="31">
        <f t="shared" si="54"/>
        <v>32.334648751931937</v>
      </c>
      <c r="DX99" s="31">
        <f t="shared" si="54"/>
        <v>31.731329240174681</v>
      </c>
      <c r="DY99" s="31">
        <f t="shared" si="54"/>
        <v>34.935182470168996</v>
      </c>
      <c r="DZ99" s="31">
        <f t="shared" si="54"/>
        <v>34.276248977992779</v>
      </c>
      <c r="EA99" s="31">
        <f t="shared" si="54"/>
        <v>29.924756505131466</v>
      </c>
      <c r="EB99" s="31">
        <f t="shared" si="54"/>
        <v>29.144796070402251</v>
      </c>
      <c r="EC99" s="31">
        <f t="shared" si="54"/>
        <v>4.8226051748368679</v>
      </c>
      <c r="ED99" s="31">
        <f t="shared" si="54"/>
        <v>4.7398256981934264</v>
      </c>
      <c r="EE99" s="31">
        <f t="shared" si="54"/>
        <v>4.7273979178663526</v>
      </c>
      <c r="EF99" s="31">
        <f t="shared" si="54"/>
        <v>4.6879343633991208</v>
      </c>
      <c r="EG99" s="31">
        <f t="shared" si="54"/>
        <v>4.0700538699065252</v>
      </c>
      <c r="EH99" s="31">
        <f t="shared" si="54"/>
        <v>4.120056501400569</v>
      </c>
      <c r="EI99" s="31">
        <f t="shared" si="54"/>
        <v>8.1609275457752539E-2</v>
      </c>
      <c r="EK99" s="31">
        <f t="shared" si="54"/>
        <v>0.12815933728674661</v>
      </c>
      <c r="EM99" s="31">
        <f t="shared" si="54"/>
        <v>0.27916980081055121</v>
      </c>
      <c r="EN99" s="31">
        <f t="shared" si="54"/>
        <v>0.47096671499653342</v>
      </c>
      <c r="EO99" s="31">
        <f t="shared" si="54"/>
        <v>0.5078668237371603</v>
      </c>
      <c r="EQ99" s="31">
        <f t="shared" si="54"/>
        <v>0.72086608513240436</v>
      </c>
      <c r="ES99" s="31">
        <f t="shared" si="54"/>
        <v>0.78271470649344299</v>
      </c>
      <c r="ET99" s="31">
        <f t="shared" si="54"/>
        <v>0.73595255387240877</v>
      </c>
      <c r="EU99" s="31">
        <f t="shared" si="54"/>
        <v>1.5274762327634004</v>
      </c>
      <c r="EV99" s="31">
        <f t="shared" si="54"/>
        <v>1.4906721091933142</v>
      </c>
      <c r="EW99" s="31">
        <f t="shared" si="54"/>
        <v>3.2774010990132636</v>
      </c>
      <c r="EX99" s="31">
        <f t="shared" si="54"/>
        <v>3.2591455525179427</v>
      </c>
      <c r="EY99" s="31">
        <f t="shared" si="54"/>
        <v>4.4624943780981869</v>
      </c>
      <c r="EZ99" s="31">
        <f t="shared" si="54"/>
        <v>4.3885082087345193</v>
      </c>
      <c r="FA99" s="31">
        <f t="shared" si="54"/>
        <v>6.4545641972297876</v>
      </c>
      <c r="FB99" s="31">
        <f t="shared" si="54"/>
        <v>5.7797258404561296</v>
      </c>
      <c r="FC99" s="31">
        <f t="shared" si="54"/>
        <v>6.7931757426370956</v>
      </c>
      <c r="FD99" s="31">
        <f t="shared" si="55"/>
        <v>6.7403904683552947</v>
      </c>
      <c r="FE99" s="31">
        <f t="shared" si="55"/>
        <v>11.801945631316453</v>
      </c>
      <c r="FF99" s="31">
        <f t="shared" si="55"/>
        <v>11.594473335372692</v>
      </c>
      <c r="FG99" s="31">
        <f t="shared" si="55"/>
        <v>12.41291591747656</v>
      </c>
      <c r="FH99" s="31">
        <f t="shared" si="55"/>
        <v>12.299371786407379</v>
      </c>
      <c r="FI99" s="31">
        <f t="shared" si="55"/>
        <v>7.4326285923130664</v>
      </c>
      <c r="FJ99" s="31">
        <f t="shared" si="55"/>
        <v>8.3827458738293252</v>
      </c>
      <c r="FK99" s="31">
        <f t="shared" si="55"/>
        <v>17.706684959703097</v>
      </c>
      <c r="FL99" s="31">
        <f t="shared" si="55"/>
        <v>17.441625083577673</v>
      </c>
      <c r="FM99" s="31">
        <f t="shared" si="55"/>
        <v>20.543650673068157</v>
      </c>
      <c r="FN99" s="31">
        <f t="shared" si="55"/>
        <v>20.096264375326712</v>
      </c>
      <c r="FO99" s="31">
        <f t="shared" si="55"/>
        <v>14.403530309355116</v>
      </c>
      <c r="FP99" s="31">
        <f t="shared" si="55"/>
        <v>14.14562071263658</v>
      </c>
      <c r="FQ99" s="31">
        <f t="shared" si="55"/>
        <v>23.939629791872537</v>
      </c>
      <c r="FR99" s="31">
        <f t="shared" si="55"/>
        <v>23.492843446519359</v>
      </c>
      <c r="FS99" s="31">
        <f t="shared" si="55"/>
        <v>12.266848788649183</v>
      </c>
      <c r="FT99" s="31">
        <f t="shared" si="55"/>
        <v>11.559792632470964</v>
      </c>
      <c r="FU99" s="31">
        <f t="shared" si="55"/>
        <v>17.241556861063295</v>
      </c>
      <c r="FV99" s="31">
        <f t="shared" si="55"/>
        <v>17.337369967601109</v>
      </c>
      <c r="FW99" s="31">
        <f t="shared" si="55"/>
        <v>6.2985813113607909</v>
      </c>
      <c r="FX99" s="31">
        <f t="shared" si="55"/>
        <v>6.3092677984730123</v>
      </c>
      <c r="FY99" s="31">
        <f t="shared" si="55"/>
        <v>5.5560547623569221</v>
      </c>
      <c r="FZ99" s="31">
        <f t="shared" si="55"/>
        <v>5.4721431478837292</v>
      </c>
      <c r="GA99" s="31">
        <f t="shared" si="55"/>
        <v>5.6282788214660755</v>
      </c>
      <c r="GB99" s="31">
        <f t="shared" si="55"/>
        <v>5.42320338975391</v>
      </c>
      <c r="GC99" s="31">
        <f t="shared" si="55"/>
        <v>0</v>
      </c>
      <c r="GD99" s="31">
        <f t="shared" si="55"/>
        <v>170.59587481706657</v>
      </c>
      <c r="GE99" s="31">
        <f t="shared" si="55"/>
        <v>0</v>
      </c>
      <c r="GF99" s="31">
        <f t="shared" si="55"/>
        <v>221.93909631991809</v>
      </c>
      <c r="GG99" s="31" t="e">
        <f t="shared" si="55"/>
        <v>#DIV/0!</v>
      </c>
      <c r="GH99" s="31" t="e">
        <f t="shared" si="55"/>
        <v>#DIV/0!</v>
      </c>
      <c r="GI99" s="31">
        <f t="shared" si="55"/>
        <v>8.8192855261641245</v>
      </c>
      <c r="GJ99" s="31">
        <f t="shared" si="55"/>
        <v>146.51536001080402</v>
      </c>
      <c r="GK99" s="31">
        <f t="shared" si="55"/>
        <v>0</v>
      </c>
      <c r="GL99" s="31">
        <f t="shared" si="55"/>
        <v>139.42569725549905</v>
      </c>
      <c r="GM99" s="31">
        <f t="shared" si="55"/>
        <v>0</v>
      </c>
      <c r="GN99" s="31">
        <f t="shared" si="55"/>
        <v>93.706644508780613</v>
      </c>
      <c r="GO99" s="31">
        <f t="shared" si="55"/>
        <v>11.692046695537563</v>
      </c>
      <c r="GP99" s="31">
        <f t="shared" si="55"/>
        <v>12.318953457848901</v>
      </c>
      <c r="GQ99" s="31">
        <f t="shared" si="55"/>
        <v>14.664797576445128</v>
      </c>
      <c r="GR99" s="31">
        <f t="shared" si="55"/>
        <v>14.072250222353988</v>
      </c>
      <c r="GS99" s="31">
        <f t="shared" si="55"/>
        <v>14.602047504346118</v>
      </c>
      <c r="GT99" s="31">
        <f t="shared" si="55"/>
        <v>14.169120260541085</v>
      </c>
      <c r="GU99" s="31">
        <f t="shared" si="55"/>
        <v>17.370571778282915</v>
      </c>
      <c r="GV99" s="31">
        <f t="shared" si="55"/>
        <v>17.672115319385917</v>
      </c>
      <c r="GW99" s="31">
        <f t="shared" si="55"/>
        <v>13.208177794848668</v>
      </c>
      <c r="GX99" s="31">
        <f t="shared" si="55"/>
        <v>12.637763568635187</v>
      </c>
      <c r="GY99" s="31">
        <f t="shared" si="55"/>
        <v>25.109984407009669</v>
      </c>
      <c r="GZ99" s="31">
        <f t="shared" si="55"/>
        <v>23.727096102231304</v>
      </c>
      <c r="HA99" s="31">
        <f t="shared" si="55"/>
        <v>9.461855337534276</v>
      </c>
      <c r="HB99" s="31">
        <f t="shared" si="55"/>
        <v>8.4494545515574657</v>
      </c>
      <c r="HC99" s="31">
        <f t="shared" si="55"/>
        <v>8.1686477446210919</v>
      </c>
      <c r="HD99" s="31">
        <f t="shared" si="55"/>
        <v>7.9216374643538527</v>
      </c>
      <c r="HE99" s="31">
        <f t="shared" si="55"/>
        <v>8.4448554879217088</v>
      </c>
      <c r="HF99" s="31">
        <f t="shared" si="55"/>
        <v>7.9485414549197575</v>
      </c>
    </row>
    <row r="100" spans="2:214" x14ac:dyDescent="0.25">
      <c r="D100" s="31" t="str">
        <f t="shared" si="32"/>
        <v>METHYL CIS 9-HEXADECENOATE (C16:1)</v>
      </c>
      <c r="E100" s="31" t="str">
        <f>M18&amp;"-"&amp;AD18</f>
        <v>2.05-82</v>
      </c>
      <c r="F100" s="32">
        <f>INTERCEPT(M100:AD100,M18:AD18)</f>
        <v>-2.856081763209728E-2</v>
      </c>
      <c r="G100" s="32">
        <f>SLOPE(M100:AD100,M18:AD18)</f>
        <v>4.8720673184802506E-2</v>
      </c>
      <c r="H100" s="38">
        <v>0.98670000000000002</v>
      </c>
      <c r="I100" s="31" t="str">
        <f t="shared" si="50"/>
        <v>1-100</v>
      </c>
      <c r="J100" s="38">
        <f t="shared" si="48"/>
        <v>1.9986616770182764E-2</v>
      </c>
      <c r="K100" s="38">
        <f t="shared" si="49"/>
        <v>2.3336970254203757E-2</v>
      </c>
      <c r="L100" s="38">
        <v>0.99360000000000004</v>
      </c>
      <c r="M100" s="31">
        <f t="shared" si="56"/>
        <v>9.8833255265991099E-2</v>
      </c>
      <c r="N100" s="31">
        <f t="shared" si="56"/>
        <v>9.6584592415586701E-2</v>
      </c>
      <c r="O100" s="31">
        <f t="shared" si="56"/>
        <v>0.19927201457954838</v>
      </c>
      <c r="P100" s="31">
        <f t="shared" si="56"/>
        <v>0.15623695305667787</v>
      </c>
      <c r="Q100" s="31">
        <f t="shared" si="56"/>
        <v>0.23178084299773022</v>
      </c>
      <c r="R100" s="31">
        <f t="shared" si="56"/>
        <v>0.20661213176026502</v>
      </c>
      <c r="S100" s="31">
        <f t="shared" si="56"/>
        <v>0.31968332338955441</v>
      </c>
      <c r="T100" s="31">
        <f t="shared" si="56"/>
        <v>0.28240498431169775</v>
      </c>
      <c r="U100" s="31">
        <f t="shared" si="56"/>
        <v>0.39656862043074331</v>
      </c>
      <c r="V100" s="31">
        <f t="shared" si="56"/>
        <v>0.35534427867183987</v>
      </c>
      <c r="W100" s="31">
        <f t="shared" si="56"/>
        <v>1.0358640522025164</v>
      </c>
      <c r="X100" s="31">
        <f t="shared" si="56"/>
        <v>1.0220971807852277</v>
      </c>
      <c r="Y100" s="31">
        <f t="shared" si="56"/>
        <v>2.1786536866641564</v>
      </c>
      <c r="Z100" s="31">
        <f t="shared" si="56"/>
        <v>2.1678971423161779</v>
      </c>
      <c r="AA100" s="31">
        <f t="shared" si="56"/>
        <v>3.0585124571385149</v>
      </c>
      <c r="AB100" s="31">
        <f t="shared" si="56"/>
        <v>3.0028018067140203</v>
      </c>
      <c r="AC100" s="31">
        <f t="shared" si="56"/>
        <v>3.9174801883152592</v>
      </c>
      <c r="AD100" s="31">
        <f t="shared" si="56"/>
        <v>3.7310751782411229</v>
      </c>
      <c r="AE100" s="31">
        <f t="shared" si="56"/>
        <v>3.8889021631781833</v>
      </c>
      <c r="AF100" s="31">
        <f t="shared" si="56"/>
        <v>3.7706731448695767</v>
      </c>
      <c r="AG100" s="31">
        <f t="shared" si="56"/>
        <v>0.36860230453278464</v>
      </c>
      <c r="AH100" s="31">
        <f t="shared" si="56"/>
        <v>0.36242003127900957</v>
      </c>
      <c r="AI100" s="31">
        <f t="shared" si="56"/>
        <v>0.3912967742957133</v>
      </c>
      <c r="AJ100" s="31">
        <f t="shared" si="56"/>
        <v>0.41150857958372511</v>
      </c>
      <c r="AK100" s="31">
        <f t="shared" si="56"/>
        <v>0.2450456977478507</v>
      </c>
      <c r="AL100" s="31">
        <f t="shared" si="56"/>
        <v>0.26257120015233698</v>
      </c>
      <c r="AM100" s="31">
        <f t="shared" si="56"/>
        <v>0.38716579154275266</v>
      </c>
      <c r="AN100" s="31">
        <f t="shared" si="56"/>
        <v>0.44187798527431493</v>
      </c>
      <c r="AO100" s="31">
        <f t="shared" si="56"/>
        <v>0.46955204874329282</v>
      </c>
      <c r="AP100" s="31">
        <f t="shared" si="56"/>
        <v>0.5143282801881861</v>
      </c>
      <c r="AQ100" s="31">
        <f t="shared" si="56"/>
        <v>0.31827854934789473</v>
      </c>
      <c r="AR100" s="31">
        <f t="shared" si="56"/>
        <v>0.34396037005874125</v>
      </c>
      <c r="AS100" s="31">
        <f t="shared" si="56"/>
        <v>0.33083085441264859</v>
      </c>
      <c r="AT100" s="31">
        <f t="shared" si="56"/>
        <v>0.29272302637334863</v>
      </c>
      <c r="AU100" s="31">
        <f t="shared" si="56"/>
        <v>0.14054022259837529</v>
      </c>
      <c r="AV100" s="31">
        <f t="shared" si="56"/>
        <v>0</v>
      </c>
      <c r="AW100" s="31">
        <f t="shared" si="56"/>
        <v>0.20692061981200424</v>
      </c>
      <c r="AX100" s="31">
        <f t="shared" si="56"/>
        <v>0.217663465014132</v>
      </c>
      <c r="AY100" s="31">
        <f t="shared" si="56"/>
        <v>5.619878911456614E-2</v>
      </c>
      <c r="AZ100" s="31">
        <f t="shared" si="56"/>
        <v>4.8862702609787256E-2</v>
      </c>
      <c r="BA100" s="31">
        <f t="shared" si="56"/>
        <v>4.8920118087806226E-2</v>
      </c>
      <c r="BB100" s="31">
        <f t="shared" si="56"/>
        <v>5.9511426116283427E-2</v>
      </c>
      <c r="BC100" s="31">
        <f t="shared" si="56"/>
        <v>5.0140334383435868E-2</v>
      </c>
      <c r="BD100" s="31">
        <f t="shared" si="56"/>
        <v>8.1118701429334181E-2</v>
      </c>
      <c r="BE100" s="31">
        <f t="shared" si="56"/>
        <v>0</v>
      </c>
      <c r="BF100" s="31">
        <f t="shared" si="56"/>
        <v>14.289141340907301</v>
      </c>
      <c r="BG100" s="31">
        <f t="shared" si="56"/>
        <v>17.809256276568615</v>
      </c>
      <c r="BH100" s="31">
        <f t="shared" si="56"/>
        <v>19.798866184907652</v>
      </c>
      <c r="BK100" s="31">
        <f t="shared" si="41"/>
        <v>5.1037092701811462</v>
      </c>
      <c r="BL100" s="31">
        <f t="shared" si="41"/>
        <v>9.4826299679353756</v>
      </c>
      <c r="BM100" s="31">
        <f t="shared" si="41"/>
        <v>4.7217817960577531</v>
      </c>
      <c r="BN100" s="31">
        <f t="shared" si="41"/>
        <v>8.0032220598451715</v>
      </c>
      <c r="BO100" s="31">
        <f t="shared" si="41"/>
        <v>3.1678678828531881</v>
      </c>
      <c r="BP100" s="31">
        <f t="shared" si="41"/>
        <v>3.4645902378322098</v>
      </c>
      <c r="BQ100" s="31">
        <f t="shared" si="41"/>
        <v>0.10934663905102618</v>
      </c>
      <c r="BR100" s="31">
        <f t="shared" si="41"/>
        <v>0</v>
      </c>
      <c r="BS100" s="31">
        <f t="shared" si="41"/>
        <v>0</v>
      </c>
      <c r="BT100" s="31">
        <f t="shared" si="41"/>
        <v>0</v>
      </c>
      <c r="BU100" s="31">
        <f t="shared" si="41"/>
        <v>0</v>
      </c>
      <c r="BV100" s="31">
        <f t="shared" si="41"/>
        <v>0</v>
      </c>
      <c r="BW100" s="31">
        <f t="shared" si="41"/>
        <v>0</v>
      </c>
      <c r="BX100" s="31">
        <f t="shared" si="41"/>
        <v>0.13197771737158381</v>
      </c>
      <c r="BY100" s="31">
        <f t="shared" si="41"/>
        <v>0.1044001172861628</v>
      </c>
      <c r="BZ100" s="31">
        <f t="shared" si="41"/>
        <v>0.11251121083667241</v>
      </c>
      <c r="CA100" s="31">
        <f t="shared" si="41"/>
        <v>0</v>
      </c>
      <c r="CB100" s="31">
        <f t="shared" si="41"/>
        <v>0</v>
      </c>
      <c r="CC100" s="31">
        <f t="shared" si="45"/>
        <v>0</v>
      </c>
      <c r="CD100" s="31">
        <f t="shared" si="45"/>
        <v>0</v>
      </c>
      <c r="CE100" s="31">
        <f t="shared" si="45"/>
        <v>0</v>
      </c>
      <c r="CF100" s="31">
        <f t="shared" si="45"/>
        <v>0</v>
      </c>
      <c r="CG100" s="31">
        <f t="shared" si="45"/>
        <v>0</v>
      </c>
      <c r="CH100" s="31">
        <f t="shared" si="45"/>
        <v>0</v>
      </c>
      <c r="CI100" s="37">
        <f t="shared" si="45"/>
        <v>9.2075780277007413E-2</v>
      </c>
      <c r="CJ100" s="31">
        <f t="shared" si="45"/>
        <v>9.9623518677427414E-2</v>
      </c>
      <c r="CK100" s="31">
        <f t="shared" si="45"/>
        <v>9.3855636935977052E-2</v>
      </c>
      <c r="CL100" s="31">
        <f t="shared" si="45"/>
        <v>8.8864353257083237E-2</v>
      </c>
      <c r="CM100" s="31">
        <f t="shared" si="45"/>
        <v>0</v>
      </c>
      <c r="CN100" s="31">
        <f t="shared" si="45"/>
        <v>0</v>
      </c>
      <c r="CO100" s="31">
        <f t="shared" si="45"/>
        <v>0</v>
      </c>
      <c r="CP100" s="31">
        <f t="shared" si="45"/>
        <v>0</v>
      </c>
      <c r="CR100" s="31">
        <f t="shared" si="54"/>
        <v>0.40174469212611891</v>
      </c>
      <c r="CS100" s="31">
        <f t="shared" si="54"/>
        <v>0</v>
      </c>
      <c r="CT100" s="31">
        <f t="shared" si="54"/>
        <v>0</v>
      </c>
      <c r="CU100" s="31">
        <f t="shared" si="54"/>
        <v>0.74188011978288348</v>
      </c>
      <c r="CV100" s="31">
        <f t="shared" si="54"/>
        <v>0.72545608100312442</v>
      </c>
      <c r="CW100" s="31">
        <f t="shared" si="54"/>
        <v>0</v>
      </c>
      <c r="CY100" s="31">
        <f t="shared" si="54"/>
        <v>0</v>
      </c>
      <c r="CZ100" s="31">
        <f t="shared" si="54"/>
        <v>0</v>
      </c>
      <c r="DA100" s="31">
        <f t="shared" si="54"/>
        <v>0</v>
      </c>
      <c r="DB100" s="31">
        <f t="shared" si="54"/>
        <v>0</v>
      </c>
      <c r="DC100" s="31">
        <f t="shared" si="54"/>
        <v>0.1774459848170776</v>
      </c>
      <c r="DD100" s="31">
        <f t="shared" si="54"/>
        <v>0.1493814019007311</v>
      </c>
      <c r="DE100" s="31">
        <f t="shared" si="54"/>
        <v>0.16750652505362174</v>
      </c>
      <c r="DF100" s="31">
        <f t="shared" si="54"/>
        <v>0.15452534950110974</v>
      </c>
      <c r="DG100" s="31">
        <f t="shared" si="54"/>
        <v>0</v>
      </c>
      <c r="DH100" s="31">
        <f t="shared" si="54"/>
        <v>0</v>
      </c>
      <c r="DI100" s="31">
        <f t="shared" si="54"/>
        <v>0</v>
      </c>
      <c r="DJ100" s="31">
        <f t="shared" si="54"/>
        <v>0</v>
      </c>
      <c r="DK100" s="31">
        <f t="shared" si="54"/>
        <v>1.959999764890672</v>
      </c>
      <c r="DL100" s="31">
        <f t="shared" si="54"/>
        <v>1.9449974229984048</v>
      </c>
      <c r="DM100" s="31">
        <f t="shared" si="54"/>
        <v>1.8944541997124233</v>
      </c>
      <c r="DN100" s="31">
        <f t="shared" si="54"/>
        <v>1.8893223794409268</v>
      </c>
      <c r="DO100" s="31">
        <f t="shared" si="54"/>
        <v>1.4341621472758357</v>
      </c>
      <c r="DP100" s="31">
        <f t="shared" si="54"/>
        <v>1.3916387772869956</v>
      </c>
      <c r="DQ100" s="31">
        <f t="shared" si="54"/>
        <v>0.16287009152195644</v>
      </c>
      <c r="DR100" s="31">
        <f t="shared" si="54"/>
        <v>0.16442997268605106</v>
      </c>
      <c r="DS100" s="31">
        <f t="shared" si="54"/>
        <v>0.15950131502156331</v>
      </c>
      <c r="DT100" s="31">
        <f t="shared" si="54"/>
        <v>0.15210376965421546</v>
      </c>
      <c r="DU100" s="31">
        <f t="shared" si="54"/>
        <v>0</v>
      </c>
      <c r="DV100" s="31">
        <f t="shared" si="54"/>
        <v>0</v>
      </c>
      <c r="DW100" s="31">
        <f t="shared" si="54"/>
        <v>1.3995426395177717</v>
      </c>
      <c r="DX100" s="31">
        <f t="shared" si="54"/>
        <v>1.3500217512575148</v>
      </c>
      <c r="DY100" s="31">
        <f t="shared" si="54"/>
        <v>1.542715509360673</v>
      </c>
      <c r="DZ100" s="31">
        <f t="shared" si="54"/>
        <v>1.4581198473802548</v>
      </c>
      <c r="EA100" s="31">
        <f t="shared" si="54"/>
        <v>1.279675843302251</v>
      </c>
      <c r="EB100" s="31">
        <f t="shared" si="54"/>
        <v>1.229127122918561</v>
      </c>
      <c r="EC100" s="31">
        <f t="shared" si="54"/>
        <v>0</v>
      </c>
      <c r="ED100" s="31">
        <f t="shared" si="54"/>
        <v>0.14049485349443711</v>
      </c>
      <c r="EE100" s="31">
        <f t="shared" si="54"/>
        <v>0</v>
      </c>
      <c r="EF100" s="31">
        <f t="shared" si="54"/>
        <v>0</v>
      </c>
      <c r="EG100" s="31">
        <f t="shared" si="54"/>
        <v>0.11448129847566857</v>
      </c>
      <c r="EH100" s="31">
        <f t="shared" si="54"/>
        <v>0.11186998096343563</v>
      </c>
      <c r="EI100" s="31">
        <f t="shared" si="54"/>
        <v>5.1739148328600416E-2</v>
      </c>
      <c r="EK100" s="31">
        <f t="shared" si="54"/>
        <v>4.3933196858579077E-2</v>
      </c>
      <c r="EM100" s="31">
        <f t="shared" si="54"/>
        <v>8.9174367029248428E-2</v>
      </c>
      <c r="EN100" s="31">
        <f t="shared" si="54"/>
        <v>8.1130772360999456E-2</v>
      </c>
      <c r="EO100" s="31">
        <f t="shared" si="54"/>
        <v>0.14642825946849422</v>
      </c>
      <c r="EQ100" s="31">
        <f t="shared" si="54"/>
        <v>0.22523316041193361</v>
      </c>
      <c r="ES100" s="31">
        <f t="shared" si="54"/>
        <v>0.19713983661197701</v>
      </c>
      <c r="ET100" s="31">
        <f t="shared" si="54"/>
        <v>0.23608342887823194</v>
      </c>
      <c r="EU100" s="31">
        <f t="shared" si="54"/>
        <v>0.47531047291053424</v>
      </c>
      <c r="EV100" s="31">
        <f t="shared" si="54"/>
        <v>0.44930750756501586</v>
      </c>
      <c r="EW100" s="31">
        <f t="shared" si="54"/>
        <v>1.0502141609770492</v>
      </c>
      <c r="EX100" s="31">
        <f t="shared" si="54"/>
        <v>1.0324897062473704</v>
      </c>
      <c r="EY100" s="31">
        <f t="shared" si="54"/>
        <v>1.4544957572785484</v>
      </c>
      <c r="EZ100" s="31">
        <f t="shared" si="54"/>
        <v>1.4618528765171481</v>
      </c>
      <c r="FA100" s="31">
        <f t="shared" si="54"/>
        <v>2.0173263534767005</v>
      </c>
      <c r="FB100" s="31">
        <f t="shared" si="54"/>
        <v>1.9221503656004564</v>
      </c>
      <c r="FC100" s="31">
        <f t="shared" si="54"/>
        <v>2.1955339989050304</v>
      </c>
      <c r="FD100" s="31">
        <f t="shared" si="55"/>
        <v>2.2825615463987945</v>
      </c>
      <c r="FE100" s="31">
        <f t="shared" si="55"/>
        <v>0.36860230453278464</v>
      </c>
      <c r="FF100" s="31">
        <f t="shared" si="55"/>
        <v>0.36242003127900957</v>
      </c>
      <c r="FG100" s="31">
        <f t="shared" si="55"/>
        <v>0.3912967742957133</v>
      </c>
      <c r="FH100" s="31">
        <f t="shared" si="55"/>
        <v>0.41150857958372511</v>
      </c>
      <c r="FI100" s="31">
        <f t="shared" si="55"/>
        <v>0.2450456977478507</v>
      </c>
      <c r="FJ100" s="31">
        <f t="shared" si="55"/>
        <v>0.26257120015233698</v>
      </c>
      <c r="FK100" s="31">
        <f t="shared" si="55"/>
        <v>0.38716579154275266</v>
      </c>
      <c r="FL100" s="31">
        <f t="shared" si="55"/>
        <v>0.44187798527431493</v>
      </c>
      <c r="FM100" s="31">
        <f t="shared" si="55"/>
        <v>0.46955204874329282</v>
      </c>
      <c r="FN100" s="31">
        <f t="shared" si="55"/>
        <v>0.5143282801881861</v>
      </c>
      <c r="FO100" s="31">
        <f t="shared" si="55"/>
        <v>0.31827854934789473</v>
      </c>
      <c r="FP100" s="31">
        <f t="shared" si="55"/>
        <v>0.34396037005874125</v>
      </c>
      <c r="FQ100" s="31">
        <f t="shared" si="55"/>
        <v>0.33083085441264859</v>
      </c>
      <c r="FR100" s="31">
        <f t="shared" si="55"/>
        <v>0.29272302637334863</v>
      </c>
      <c r="FS100" s="31">
        <f t="shared" si="55"/>
        <v>0.14054022259837529</v>
      </c>
      <c r="FT100" s="31">
        <f t="shared" si="55"/>
        <v>0</v>
      </c>
      <c r="FU100" s="31">
        <f t="shared" si="55"/>
        <v>0.20692061981200424</v>
      </c>
      <c r="FV100" s="31">
        <f t="shared" si="55"/>
        <v>0.217663465014132</v>
      </c>
      <c r="FW100" s="31">
        <f t="shared" si="55"/>
        <v>5.619878911456614E-2</v>
      </c>
      <c r="FX100" s="31">
        <f t="shared" si="55"/>
        <v>4.8862702609787256E-2</v>
      </c>
      <c r="FY100" s="31">
        <f t="shared" si="55"/>
        <v>4.8920118087806226E-2</v>
      </c>
      <c r="FZ100" s="31">
        <f t="shared" si="55"/>
        <v>5.9511426116283427E-2</v>
      </c>
      <c r="GA100" s="31">
        <f t="shared" si="55"/>
        <v>5.0140334383435868E-2</v>
      </c>
      <c r="GB100" s="31">
        <f t="shared" si="55"/>
        <v>8.1118701429334181E-2</v>
      </c>
      <c r="GC100" s="31">
        <f t="shared" si="55"/>
        <v>0</v>
      </c>
      <c r="GD100" s="31">
        <f t="shared" si="55"/>
        <v>14.289141340907301</v>
      </c>
      <c r="GE100" s="31">
        <f t="shared" si="55"/>
        <v>17.809256276568615</v>
      </c>
      <c r="GF100" s="31">
        <f t="shared" si="55"/>
        <v>19.798866184907652</v>
      </c>
      <c r="GG100" s="31" t="e">
        <f t="shared" si="55"/>
        <v>#DIV/0!</v>
      </c>
      <c r="GH100" s="31" t="e">
        <f t="shared" si="55"/>
        <v>#DIV/0!</v>
      </c>
      <c r="GI100" s="31">
        <f t="shared" si="55"/>
        <v>5.1037092701811462</v>
      </c>
      <c r="GJ100" s="31">
        <f t="shared" si="55"/>
        <v>9.4826299679353756</v>
      </c>
      <c r="GK100" s="31">
        <f t="shared" si="55"/>
        <v>4.7217817960577531</v>
      </c>
      <c r="GL100" s="31">
        <f t="shared" si="55"/>
        <v>8.0032220598451715</v>
      </c>
      <c r="GM100" s="31">
        <f t="shared" si="55"/>
        <v>3.1678678828531881</v>
      </c>
      <c r="GN100" s="31">
        <f t="shared" si="55"/>
        <v>3.4645902378322098</v>
      </c>
      <c r="GO100" s="31">
        <f t="shared" si="55"/>
        <v>0.10934663905102618</v>
      </c>
      <c r="GP100" s="31">
        <f t="shared" si="55"/>
        <v>0</v>
      </c>
      <c r="GQ100" s="31">
        <f t="shared" si="55"/>
        <v>0</v>
      </c>
      <c r="GR100" s="31">
        <f t="shared" si="55"/>
        <v>0</v>
      </c>
      <c r="GS100" s="31">
        <f t="shared" si="55"/>
        <v>0</v>
      </c>
      <c r="GT100" s="31">
        <f t="shared" si="55"/>
        <v>0</v>
      </c>
      <c r="GU100" s="31">
        <f t="shared" si="55"/>
        <v>0</v>
      </c>
      <c r="GV100" s="31">
        <f t="shared" si="55"/>
        <v>0.13197771737158381</v>
      </c>
      <c r="GW100" s="31">
        <f t="shared" si="55"/>
        <v>0.1044001172861628</v>
      </c>
      <c r="GX100" s="31">
        <f t="shared" si="55"/>
        <v>0.11251121083667241</v>
      </c>
      <c r="GY100" s="31">
        <f t="shared" si="55"/>
        <v>0</v>
      </c>
      <c r="GZ100" s="31">
        <f t="shared" si="55"/>
        <v>0</v>
      </c>
      <c r="HA100" s="31">
        <f t="shared" si="55"/>
        <v>0</v>
      </c>
      <c r="HB100" s="31">
        <f t="shared" si="55"/>
        <v>0</v>
      </c>
      <c r="HC100" s="31">
        <f t="shared" si="55"/>
        <v>0</v>
      </c>
      <c r="HD100" s="31">
        <f t="shared" si="55"/>
        <v>0</v>
      </c>
      <c r="HE100" s="31">
        <f t="shared" si="55"/>
        <v>0</v>
      </c>
      <c r="HF100" s="31">
        <f t="shared" si="55"/>
        <v>0</v>
      </c>
    </row>
    <row r="101" spans="2:214" x14ac:dyDescent="0.25">
      <c r="D101" s="31" t="str">
        <f t="shared" si="32"/>
        <v>METHYL HEPTADECANOATE (C17:0)</v>
      </c>
      <c r="E101" s="31" t="str">
        <f>M19&amp;"-"&amp;AD19</f>
        <v>2.03-81.2</v>
      </c>
      <c r="F101" s="32">
        <f>INTERCEPT(M101:AD101,M19:AD19)</f>
        <v>-4.6328111298123087E-2</v>
      </c>
      <c r="G101" s="32">
        <f>SLOPE(M101:AD101,M19:AD19)</f>
        <v>5.3166464068947109E-2</v>
      </c>
      <c r="H101" s="38">
        <v>0.99370000000000003</v>
      </c>
      <c r="I101" s="31" t="str">
        <f t="shared" si="50"/>
        <v>1-100</v>
      </c>
      <c r="J101" s="38">
        <f>INTERCEPT(EK101:FD101,EK19:FD19)</f>
        <v>9.3004650905748054E-4</v>
      </c>
      <c r="K101" s="38">
        <f>SLOPE(EK101:FD101,EK19:FD19)</f>
        <v>2.5680818846456076E-2</v>
      </c>
      <c r="L101" s="38">
        <v>0.99270000000000003</v>
      </c>
      <c r="M101" s="31">
        <f t="shared" si="56"/>
        <v>0.1332265930279676</v>
      </c>
      <c r="N101" s="31">
        <f t="shared" si="56"/>
        <v>9.3239381230993693E-2</v>
      </c>
      <c r="O101" s="31">
        <f t="shared" si="56"/>
        <v>0.20953636809391679</v>
      </c>
      <c r="P101" s="31">
        <f t="shared" si="56"/>
        <v>0.16733127387094962</v>
      </c>
      <c r="Q101" s="31">
        <f t="shared" si="56"/>
        <v>0.25065316092089784</v>
      </c>
      <c r="R101" s="31">
        <f t="shared" si="56"/>
        <v>0.20821894591587403</v>
      </c>
      <c r="S101" s="31">
        <f t="shared" si="56"/>
        <v>0.33346361470059699</v>
      </c>
      <c r="T101" s="31">
        <f t="shared" si="56"/>
        <v>0.28862201598630594</v>
      </c>
      <c r="U101" s="31">
        <f t="shared" si="56"/>
        <v>0.3940555761281932</v>
      </c>
      <c r="V101" s="31">
        <f t="shared" si="56"/>
        <v>0.36500009393085142</v>
      </c>
      <c r="W101" s="31">
        <f t="shared" si="56"/>
        <v>1.0827366191541958</v>
      </c>
      <c r="X101" s="31">
        <f t="shared" si="56"/>
        <v>1.0239035048469236</v>
      </c>
      <c r="Y101" s="31">
        <f t="shared" si="56"/>
        <v>2.2673205951272628</v>
      </c>
      <c r="Z101" s="31">
        <f t="shared" si="56"/>
        <v>2.3640746253349567</v>
      </c>
      <c r="AA101" s="31">
        <f t="shared" si="56"/>
        <v>3.2251031366849987</v>
      </c>
      <c r="AB101" s="31">
        <f t="shared" si="56"/>
        <v>3.3624922632556222</v>
      </c>
      <c r="AC101" s="31">
        <f t="shared" si="56"/>
        <v>4.2034492368593961</v>
      </c>
      <c r="AD101" s="31">
        <f t="shared" si="56"/>
        <v>4.0170890653552851</v>
      </c>
      <c r="AE101" s="31">
        <f t="shared" si="56"/>
        <v>4.1324819928231955</v>
      </c>
      <c r="AF101" s="31">
        <f t="shared" si="56"/>
        <v>3.9662389881373001</v>
      </c>
      <c r="AG101" s="31">
        <f t="shared" si="56"/>
        <v>0.18241210257162391</v>
      </c>
      <c r="AH101" s="31">
        <f t="shared" si="56"/>
        <v>0.20219654924457617</v>
      </c>
      <c r="AI101" s="31">
        <f t="shared" si="56"/>
        <v>0.19248703283288154</v>
      </c>
      <c r="AJ101" s="31">
        <f t="shared" si="56"/>
        <v>0.20220008136099607</v>
      </c>
      <c r="AK101" s="31">
        <f t="shared" si="56"/>
        <v>0.11869274867078121</v>
      </c>
      <c r="AL101" s="31">
        <f t="shared" si="56"/>
        <v>0.12290102177602537</v>
      </c>
      <c r="AM101" s="31">
        <f t="shared" si="56"/>
        <v>0</v>
      </c>
      <c r="AN101" s="31">
        <f t="shared" si="56"/>
        <v>0.10182729816909848</v>
      </c>
      <c r="AO101" s="31">
        <f t="shared" si="56"/>
        <v>0.13403769520884581</v>
      </c>
      <c r="AP101" s="31">
        <f t="shared" si="56"/>
        <v>0.12329913748039728</v>
      </c>
      <c r="AQ101" s="31">
        <f t="shared" si="56"/>
        <v>8.5895544699670562E-2</v>
      </c>
      <c r="AR101" s="31">
        <f t="shared" si="56"/>
        <v>7.8999434063132964E-2</v>
      </c>
      <c r="AS101" s="31">
        <f t="shared" si="56"/>
        <v>0.19742565784782143</v>
      </c>
      <c r="AT101" s="31">
        <f t="shared" si="56"/>
        <v>0</v>
      </c>
      <c r="AU101" s="31">
        <f t="shared" si="56"/>
        <v>0.13784041670206718</v>
      </c>
      <c r="AV101" s="31">
        <f t="shared" si="56"/>
        <v>0.12685886359855453</v>
      </c>
      <c r="AW101" s="31">
        <f t="shared" si="56"/>
        <v>0</v>
      </c>
      <c r="AX101" s="31">
        <f t="shared" si="56"/>
        <v>0</v>
      </c>
      <c r="AY101" s="31">
        <f t="shared" si="56"/>
        <v>0.14930144974769738</v>
      </c>
      <c r="AZ101" s="31">
        <f t="shared" si="56"/>
        <v>0.16023867162727221</v>
      </c>
      <c r="BA101" s="31">
        <f t="shared" si="56"/>
        <v>0.13988847262745369</v>
      </c>
      <c r="BB101" s="31">
        <f t="shared" si="56"/>
        <v>0.14196747578774624</v>
      </c>
      <c r="BC101" s="31">
        <f t="shared" si="56"/>
        <v>0.12793932496550056</v>
      </c>
      <c r="BD101" s="31">
        <f t="shared" si="56"/>
        <v>0.13957491205065778</v>
      </c>
      <c r="BE101" s="31">
        <f t="shared" si="56"/>
        <v>0</v>
      </c>
      <c r="BF101" s="31">
        <f t="shared" si="56"/>
        <v>6.6791599685204934</v>
      </c>
      <c r="BG101" s="31">
        <f t="shared" si="56"/>
        <v>7.9110056284205914</v>
      </c>
      <c r="BH101" s="31">
        <f t="shared" si="56"/>
        <v>9.2260253092082216</v>
      </c>
      <c r="BK101" s="31">
        <f t="shared" si="41"/>
        <v>0</v>
      </c>
      <c r="BL101" s="31">
        <f t="shared" si="41"/>
        <v>5.7678825350393383</v>
      </c>
      <c r="BM101" s="31">
        <f t="shared" si="41"/>
        <v>0</v>
      </c>
      <c r="BN101" s="31">
        <f t="shared" si="41"/>
        <v>4.7435479781591283</v>
      </c>
      <c r="BO101" s="31">
        <f t="shared" si="41"/>
        <v>0</v>
      </c>
      <c r="BP101" s="31">
        <f t="shared" si="41"/>
        <v>2.5229440994840409</v>
      </c>
      <c r="BQ101" s="31">
        <f t="shared" si="41"/>
        <v>8.536810393522877E-2</v>
      </c>
      <c r="BR101" s="31">
        <f t="shared" si="41"/>
        <v>0</v>
      </c>
      <c r="BS101" s="31">
        <f t="shared" si="41"/>
        <v>0.10122893886376898</v>
      </c>
      <c r="BT101" s="31">
        <f t="shared" si="41"/>
        <v>0.11914879599433409</v>
      </c>
      <c r="BU101" s="31">
        <f t="shared" si="41"/>
        <v>9.4320247377883581E-2</v>
      </c>
      <c r="BV101" s="31">
        <f t="shared" si="41"/>
        <v>9.9964456641235253E-2</v>
      </c>
      <c r="BW101" s="31">
        <f t="shared" si="41"/>
        <v>0.11851897184822521</v>
      </c>
      <c r="BX101" s="31">
        <f t="shared" si="41"/>
        <v>0.11660358724444157</v>
      </c>
      <c r="BY101" s="31">
        <f t="shared" si="41"/>
        <v>9.9496046736135282E-2</v>
      </c>
      <c r="BZ101" s="31">
        <f t="shared" si="41"/>
        <v>7.5245643729971765E-2</v>
      </c>
      <c r="CA101" s="31">
        <f t="shared" si="41"/>
        <v>0.15151786995837518</v>
      </c>
      <c r="CB101" s="31">
        <f t="shared" si="41"/>
        <v>0.14788040145569289</v>
      </c>
      <c r="CC101" s="31">
        <f t="shared" si="45"/>
        <v>0</v>
      </c>
      <c r="CD101" s="31">
        <f t="shared" si="45"/>
        <v>0</v>
      </c>
      <c r="CE101" s="31">
        <f t="shared" si="45"/>
        <v>0</v>
      </c>
      <c r="CF101" s="31">
        <f t="shared" si="45"/>
        <v>0</v>
      </c>
      <c r="CG101" s="31">
        <f t="shared" si="45"/>
        <v>0</v>
      </c>
      <c r="CH101" s="31">
        <f t="shared" si="45"/>
        <v>0</v>
      </c>
      <c r="CI101" s="37">
        <f t="shared" si="45"/>
        <v>7.447208182361871E-2</v>
      </c>
      <c r="CJ101" s="31">
        <f t="shared" si="45"/>
        <v>8.2864125653085388E-2</v>
      </c>
      <c r="CK101" s="31">
        <f t="shared" si="45"/>
        <v>7.9110090068019029E-2</v>
      </c>
      <c r="CL101" s="31">
        <f t="shared" si="45"/>
        <v>7.6787921117214386E-2</v>
      </c>
      <c r="CM101" s="31">
        <f t="shared" si="45"/>
        <v>0</v>
      </c>
      <c r="CN101" s="31">
        <f t="shared" si="45"/>
        <v>0</v>
      </c>
      <c r="CO101" s="31">
        <f t="shared" si="45"/>
        <v>0</v>
      </c>
      <c r="CP101" s="31">
        <f t="shared" si="45"/>
        <v>0</v>
      </c>
      <c r="CR101" s="31">
        <f t="shared" si="54"/>
        <v>8.1466436546984086E-2</v>
      </c>
      <c r="CS101" s="31">
        <f t="shared" si="54"/>
        <v>0</v>
      </c>
      <c r="CT101" s="31">
        <f t="shared" si="54"/>
        <v>0</v>
      </c>
      <c r="CU101" s="31">
        <f t="shared" si="54"/>
        <v>0</v>
      </c>
      <c r="CV101" s="31">
        <f t="shared" si="54"/>
        <v>0.23194209555391559</v>
      </c>
      <c r="CW101" s="31">
        <f t="shared" si="54"/>
        <v>0</v>
      </c>
      <c r="CY101" s="31">
        <f t="shared" si="54"/>
        <v>0</v>
      </c>
      <c r="CZ101" s="31">
        <f t="shared" si="54"/>
        <v>0</v>
      </c>
      <c r="DA101" s="31">
        <f t="shared" si="54"/>
        <v>0</v>
      </c>
      <c r="DB101" s="31">
        <f t="shared" si="54"/>
        <v>0</v>
      </c>
      <c r="DC101" s="31">
        <f t="shared" si="54"/>
        <v>0.12319027993007181</v>
      </c>
      <c r="DD101" s="31">
        <f t="shared" si="54"/>
        <v>0.11124447851001039</v>
      </c>
      <c r="DE101" s="31">
        <f t="shared" si="54"/>
        <v>0.12622597789665005</v>
      </c>
      <c r="DF101" s="31">
        <f t="shared" si="54"/>
        <v>0.1108719561341862</v>
      </c>
      <c r="DG101" s="31">
        <f t="shared" si="54"/>
        <v>0</v>
      </c>
      <c r="DH101" s="31">
        <f t="shared" si="54"/>
        <v>0</v>
      </c>
      <c r="DI101" s="31">
        <f t="shared" si="54"/>
        <v>0</v>
      </c>
      <c r="DJ101" s="31">
        <f t="shared" si="54"/>
        <v>0</v>
      </c>
      <c r="DK101" s="31">
        <f t="shared" si="54"/>
        <v>0.74731037189322236</v>
      </c>
      <c r="DL101" s="31">
        <f t="shared" si="54"/>
        <v>0.72702027737112584</v>
      </c>
      <c r="DM101" s="31">
        <f t="shared" si="54"/>
        <v>0.74727085578423935</v>
      </c>
      <c r="DN101" s="31">
        <f t="shared" si="54"/>
        <v>0.68777184602181496</v>
      </c>
      <c r="DO101" s="31">
        <f t="shared" si="54"/>
        <v>0.55507684176045413</v>
      </c>
      <c r="DP101" s="31">
        <f t="shared" si="54"/>
        <v>0.52663402477695154</v>
      </c>
      <c r="DQ101" s="31">
        <f t="shared" si="54"/>
        <v>0</v>
      </c>
      <c r="DR101" s="31">
        <f t="shared" si="54"/>
        <v>0</v>
      </c>
      <c r="DS101" s="31">
        <f t="shared" si="54"/>
        <v>0</v>
      </c>
      <c r="DT101" s="31">
        <f t="shared" si="54"/>
        <v>0</v>
      </c>
      <c r="DU101" s="31">
        <f t="shared" si="54"/>
        <v>0</v>
      </c>
      <c r="DV101" s="31">
        <f t="shared" si="54"/>
        <v>0</v>
      </c>
      <c r="DW101" s="31">
        <f t="shared" si="54"/>
        <v>0.77528036154085267</v>
      </c>
      <c r="DX101" s="31">
        <f t="shared" si="54"/>
        <v>0.75941348474899739</v>
      </c>
      <c r="DY101" s="31">
        <f t="shared" si="54"/>
        <v>0.84675412149039442</v>
      </c>
      <c r="DZ101" s="31">
        <f t="shared" si="54"/>
        <v>0.81638064658990261</v>
      </c>
      <c r="EA101" s="31">
        <f t="shared" si="54"/>
        <v>0.69849216279701998</v>
      </c>
      <c r="EB101" s="31">
        <f t="shared" si="54"/>
        <v>0.67532121690768998</v>
      </c>
      <c r="EC101" s="31">
        <f t="shared" si="54"/>
        <v>0</v>
      </c>
      <c r="ED101" s="31">
        <f t="shared" si="54"/>
        <v>0</v>
      </c>
      <c r="EE101" s="31">
        <f t="shared" si="54"/>
        <v>0</v>
      </c>
      <c r="EF101" s="31">
        <f t="shared" si="54"/>
        <v>0</v>
      </c>
      <c r="EG101" s="31">
        <f t="shared" si="54"/>
        <v>6.5636517578943052E-2</v>
      </c>
      <c r="EH101" s="31">
        <f t="shared" si="54"/>
        <v>6.481257111288613E-2</v>
      </c>
      <c r="EI101" s="31">
        <f t="shared" si="54"/>
        <v>0</v>
      </c>
      <c r="EK101" s="31">
        <f t="shared" si="54"/>
        <v>2.5313611665858288E-2</v>
      </c>
      <c r="EM101" s="31">
        <f t="shared" si="54"/>
        <v>8.8584642726544136E-2</v>
      </c>
      <c r="EN101" s="31">
        <f t="shared" si="54"/>
        <v>7.8980903597566945E-2</v>
      </c>
      <c r="EO101" s="31">
        <f t="shared" si="54"/>
        <v>0.15734402923588667</v>
      </c>
      <c r="EQ101" s="31">
        <f t="shared" si="54"/>
        <v>0.21902803594497292</v>
      </c>
      <c r="ES101" s="31">
        <f t="shared" si="54"/>
        <v>0.21941668834581413</v>
      </c>
      <c r="ET101" s="31">
        <f t="shared" si="54"/>
        <v>0.23028504609783015</v>
      </c>
      <c r="EU101" s="31">
        <f t="shared" si="54"/>
        <v>0.50999193108515639</v>
      </c>
      <c r="EV101" s="31">
        <f t="shared" si="54"/>
        <v>0.47561585852928484</v>
      </c>
      <c r="EW101" s="31">
        <f t="shared" si="54"/>
        <v>1.1023017665496886</v>
      </c>
      <c r="EX101" s="31">
        <f t="shared" si="54"/>
        <v>1.1044355995725825</v>
      </c>
      <c r="EY101" s="31">
        <f t="shared" si="54"/>
        <v>1.5403501813970544</v>
      </c>
      <c r="EZ101" s="31">
        <f t="shared" si="54"/>
        <v>1.5575739033774618</v>
      </c>
      <c r="FA101" s="31">
        <f t="shared" si="54"/>
        <v>2.2526703010409177</v>
      </c>
      <c r="FB101" s="31">
        <f t="shared" si="54"/>
        <v>2.1018871677580639</v>
      </c>
      <c r="FC101" s="31">
        <f t="shared" si="54"/>
        <v>2.3805450803241226</v>
      </c>
      <c r="FD101" s="31">
        <f t="shared" si="55"/>
        <v>2.5099333805228854</v>
      </c>
      <c r="FE101" s="31">
        <f t="shared" si="55"/>
        <v>0.18241210257162391</v>
      </c>
      <c r="FF101" s="31">
        <f t="shared" si="55"/>
        <v>0.20219654924457617</v>
      </c>
      <c r="FG101" s="31">
        <f t="shared" si="55"/>
        <v>0.19248703283288154</v>
      </c>
      <c r="FH101" s="31">
        <f t="shared" si="55"/>
        <v>0.20220008136099607</v>
      </c>
      <c r="FI101" s="31">
        <f t="shared" si="55"/>
        <v>0.11869274867078121</v>
      </c>
      <c r="FJ101" s="31">
        <f t="shared" si="55"/>
        <v>0.12290102177602537</v>
      </c>
      <c r="FK101" s="31">
        <f t="shared" si="55"/>
        <v>0</v>
      </c>
      <c r="FL101" s="31">
        <f t="shared" si="55"/>
        <v>0.10182729816909848</v>
      </c>
      <c r="FM101" s="31">
        <f t="shared" si="55"/>
        <v>0.13403769520884581</v>
      </c>
      <c r="FN101" s="31">
        <f t="shared" si="55"/>
        <v>0.12329913748039728</v>
      </c>
      <c r="FO101" s="31">
        <f t="shared" si="55"/>
        <v>8.5895544699670562E-2</v>
      </c>
      <c r="FP101" s="31">
        <f t="shared" si="55"/>
        <v>7.8999434063132964E-2</v>
      </c>
      <c r="FQ101" s="31">
        <f t="shared" si="55"/>
        <v>0.19742565784782143</v>
      </c>
      <c r="FR101" s="31">
        <f t="shared" si="55"/>
        <v>0</v>
      </c>
      <c r="FS101" s="31">
        <f t="shared" si="55"/>
        <v>0.13784041670206718</v>
      </c>
      <c r="FT101" s="31">
        <f t="shared" si="55"/>
        <v>0.12685886359855453</v>
      </c>
      <c r="FU101" s="31">
        <f t="shared" si="55"/>
        <v>0</v>
      </c>
      <c r="FV101" s="31">
        <f t="shared" si="55"/>
        <v>0</v>
      </c>
      <c r="FW101" s="31">
        <f t="shared" si="55"/>
        <v>0.14930144974769738</v>
      </c>
      <c r="FX101" s="31">
        <f t="shared" si="55"/>
        <v>0.16023867162727221</v>
      </c>
      <c r="FY101" s="31">
        <f t="shared" si="55"/>
        <v>0.13988847262745369</v>
      </c>
      <c r="FZ101" s="31">
        <f t="shared" si="55"/>
        <v>0.14196747578774624</v>
      </c>
      <c r="GA101" s="31">
        <f t="shared" si="55"/>
        <v>0.12793932496550056</v>
      </c>
      <c r="GB101" s="31">
        <f t="shared" si="55"/>
        <v>0.13957491205065778</v>
      </c>
      <c r="GC101" s="31">
        <f t="shared" si="55"/>
        <v>0</v>
      </c>
      <c r="GD101" s="31">
        <f t="shared" si="55"/>
        <v>6.6791599685204934</v>
      </c>
      <c r="GE101" s="31">
        <f t="shared" si="55"/>
        <v>7.9110056284205914</v>
      </c>
      <c r="GF101" s="31">
        <f t="shared" si="55"/>
        <v>9.2260253092082216</v>
      </c>
      <c r="GG101" s="31" t="e">
        <f t="shared" si="55"/>
        <v>#DIV/0!</v>
      </c>
      <c r="GH101" s="31" t="e">
        <f t="shared" si="55"/>
        <v>#DIV/0!</v>
      </c>
      <c r="GI101" s="31">
        <f t="shared" si="55"/>
        <v>0</v>
      </c>
      <c r="GJ101" s="31">
        <f t="shared" si="55"/>
        <v>5.7678825350393383</v>
      </c>
      <c r="GK101" s="31">
        <f t="shared" si="55"/>
        <v>0</v>
      </c>
      <c r="GL101" s="31">
        <f t="shared" si="55"/>
        <v>4.7435479781591283</v>
      </c>
      <c r="GM101" s="31">
        <f t="shared" si="55"/>
        <v>0</v>
      </c>
      <c r="GN101" s="31">
        <f t="shared" si="55"/>
        <v>2.5229440994840409</v>
      </c>
      <c r="GO101" s="31">
        <f t="shared" si="55"/>
        <v>8.536810393522877E-2</v>
      </c>
      <c r="GP101" s="31">
        <f t="shared" si="55"/>
        <v>0</v>
      </c>
      <c r="GQ101" s="31">
        <f t="shared" si="55"/>
        <v>0.10122893886376898</v>
      </c>
      <c r="GR101" s="31">
        <f t="shared" si="55"/>
        <v>0.11914879599433409</v>
      </c>
      <c r="GS101" s="31">
        <f t="shared" si="55"/>
        <v>9.4320247377883581E-2</v>
      </c>
      <c r="GT101" s="31">
        <f t="shared" si="55"/>
        <v>9.9964456641235253E-2</v>
      </c>
      <c r="GU101" s="31">
        <f t="shared" si="55"/>
        <v>0.11851897184822521</v>
      </c>
      <c r="GV101" s="31">
        <f t="shared" si="55"/>
        <v>0.11660358724444157</v>
      </c>
      <c r="GW101" s="31">
        <f t="shared" si="55"/>
        <v>9.9496046736135282E-2</v>
      </c>
      <c r="GX101" s="31">
        <f t="shared" si="55"/>
        <v>7.5245643729971765E-2</v>
      </c>
      <c r="GY101" s="31">
        <f t="shared" si="55"/>
        <v>0.15151786995837518</v>
      </c>
      <c r="GZ101" s="31">
        <f t="shared" si="55"/>
        <v>0.14788040145569289</v>
      </c>
      <c r="HA101" s="31">
        <f t="shared" si="55"/>
        <v>0</v>
      </c>
      <c r="HB101" s="31">
        <f t="shared" si="55"/>
        <v>0</v>
      </c>
      <c r="HC101" s="31">
        <f t="shared" si="55"/>
        <v>0</v>
      </c>
      <c r="HD101" s="31">
        <f t="shared" si="55"/>
        <v>0</v>
      </c>
      <c r="HE101" s="31">
        <f t="shared" si="55"/>
        <v>0</v>
      </c>
      <c r="HF101" s="31">
        <f t="shared" si="55"/>
        <v>0</v>
      </c>
    </row>
    <row r="102" spans="2:214" x14ac:dyDescent="0.25">
      <c r="B102" s="49"/>
      <c r="D102" s="31" t="str">
        <f t="shared" si="32"/>
        <v>Methyl cis-10-heptadecenoate (C17:1)</v>
      </c>
      <c r="E102" s="31" t="str">
        <f>M20&amp;"-"&amp;AD20</f>
        <v>1.99-79.6</v>
      </c>
      <c r="F102" s="32">
        <f>INTERCEPT(M102:AD102,M20:AD20)</f>
        <v>-5.5030528001518642E-2</v>
      </c>
      <c r="G102" s="32">
        <f>SLOPE(M102:AD102,M20:AD20)</f>
        <v>5.2779356462814508E-2</v>
      </c>
      <c r="H102" s="38">
        <v>0.99209999999999998</v>
      </c>
      <c r="I102" s="31" t="str">
        <f t="shared" si="50"/>
        <v>1-100</v>
      </c>
      <c r="J102" s="38">
        <f t="shared" si="48"/>
        <v>-1.6894391778904061E-2</v>
      </c>
      <c r="K102" s="38">
        <f t="shared" si="49"/>
        <v>2.4339975947041969E-2</v>
      </c>
      <c r="L102" s="38">
        <v>0.99480000000000002</v>
      </c>
      <c r="M102" s="31">
        <f t="shared" si="56"/>
        <v>0.14873684933898157</v>
      </c>
      <c r="N102" s="31">
        <f t="shared" si="56"/>
        <v>8.7875085431470198E-2</v>
      </c>
      <c r="O102" s="31">
        <f t="shared" si="56"/>
        <v>0.19643985794576885</v>
      </c>
      <c r="P102" s="31">
        <f t="shared" si="56"/>
        <v>0.15066371556514285</v>
      </c>
      <c r="Q102" s="31">
        <f t="shared" si="56"/>
        <v>0.21868792777737658</v>
      </c>
      <c r="R102" s="31">
        <f t="shared" si="56"/>
        <v>0.19350113998813631</v>
      </c>
      <c r="S102" s="31">
        <f t="shared" si="56"/>
        <v>0.30140439503120681</v>
      </c>
      <c r="T102" s="31">
        <f t="shared" si="56"/>
        <v>0.28228184832220538</v>
      </c>
      <c r="U102" s="31">
        <f t="shared" si="56"/>
        <v>0.33825508115735065</v>
      </c>
      <c r="V102" s="31">
        <f t="shared" si="56"/>
        <v>0.35236970962106084</v>
      </c>
      <c r="W102" s="31">
        <f t="shared" si="56"/>
        <v>0.98416974029666437</v>
      </c>
      <c r="X102" s="31">
        <f t="shared" si="56"/>
        <v>1.025177706766969</v>
      </c>
      <c r="Y102" s="31">
        <f t="shared" si="56"/>
        <v>2.2851049542858419</v>
      </c>
      <c r="Z102" s="31">
        <f t="shared" si="56"/>
        <v>2.3163819150978378</v>
      </c>
      <c r="AB102" s="31">
        <f t="shared" si="56"/>
        <v>3.1458081582127382</v>
      </c>
      <c r="AC102" s="31">
        <f t="shared" si="56"/>
        <v>4.1369971134305832</v>
      </c>
      <c r="AD102" s="31">
        <f t="shared" si="56"/>
        <v>3.9068096979050231</v>
      </c>
      <c r="AE102" s="31">
        <f t="shared" si="56"/>
        <v>4.0191562475563236</v>
      </c>
      <c r="AF102" s="31">
        <f t="shared" si="56"/>
        <v>3.8571994250085626</v>
      </c>
      <c r="AG102" s="31">
        <f t="shared" si="56"/>
        <v>7.4797021520427984E-2</v>
      </c>
      <c r="AH102" s="31">
        <f t="shared" si="56"/>
        <v>7.7083821654026607E-2</v>
      </c>
      <c r="AI102" s="31">
        <f t="shared" si="56"/>
        <v>5.7732865560384601E-2</v>
      </c>
      <c r="AJ102" s="31">
        <f t="shared" si="56"/>
        <v>8.6670134512400882E-2</v>
      </c>
      <c r="AK102" s="31">
        <f t="shared" si="56"/>
        <v>5.2207917326917437E-2</v>
      </c>
      <c r="AL102" s="31">
        <f t="shared" si="56"/>
        <v>7.7183307616394969E-2</v>
      </c>
      <c r="AM102" s="31">
        <f t="shared" si="56"/>
        <v>0</v>
      </c>
      <c r="AN102" s="31">
        <f t="shared" si="56"/>
        <v>3.0789280171038953E-2</v>
      </c>
      <c r="AO102" s="31">
        <f t="shared" si="56"/>
        <v>3.2298367520866206E-2</v>
      </c>
      <c r="AP102" s="31">
        <f t="shared" si="56"/>
        <v>0</v>
      </c>
      <c r="AQ102" s="31">
        <f t="shared" si="56"/>
        <v>0</v>
      </c>
      <c r="AR102" s="31">
        <f t="shared" si="56"/>
        <v>0</v>
      </c>
      <c r="AS102" s="31">
        <f t="shared" si="56"/>
        <v>0</v>
      </c>
      <c r="AT102" s="31">
        <f t="shared" si="56"/>
        <v>0</v>
      </c>
      <c r="AU102" s="31">
        <f t="shared" si="56"/>
        <v>0</v>
      </c>
      <c r="AV102" s="31">
        <f t="shared" si="56"/>
        <v>0</v>
      </c>
      <c r="AW102" s="31">
        <f t="shared" si="56"/>
        <v>0</v>
      </c>
      <c r="AX102" s="31">
        <f t="shared" si="56"/>
        <v>0</v>
      </c>
      <c r="AY102" s="31">
        <f t="shared" si="56"/>
        <v>0</v>
      </c>
      <c r="AZ102" s="31">
        <f t="shared" si="56"/>
        <v>0.11283901775842962</v>
      </c>
      <c r="BA102" s="31">
        <f t="shared" si="56"/>
        <v>0</v>
      </c>
      <c r="BB102" s="31">
        <f t="shared" si="56"/>
        <v>0</v>
      </c>
      <c r="BC102" s="31">
        <f t="shared" si="56"/>
        <v>7.3563531203439503E-2</v>
      </c>
      <c r="BD102" s="31">
        <f t="shared" si="56"/>
        <v>0.10123874768142356</v>
      </c>
      <c r="BE102" s="31">
        <f t="shared" si="56"/>
        <v>0</v>
      </c>
      <c r="BF102" s="31">
        <f t="shared" si="56"/>
        <v>0.77479148490345207</v>
      </c>
      <c r="BG102" s="31">
        <f t="shared" si="56"/>
        <v>0</v>
      </c>
      <c r="BH102" s="31">
        <f t="shared" si="56"/>
        <v>1.0894334847059519</v>
      </c>
      <c r="BK102" s="31">
        <f t="shared" si="41"/>
        <v>0</v>
      </c>
      <c r="BL102" s="31">
        <f t="shared" si="41"/>
        <v>0.69687555110049648</v>
      </c>
      <c r="BM102" s="31">
        <f t="shared" si="41"/>
        <v>0</v>
      </c>
      <c r="BN102" s="31">
        <f t="shared" si="41"/>
        <v>0.70340303590535447</v>
      </c>
      <c r="BO102" s="31">
        <f t="shared" si="41"/>
        <v>46.87782368096903</v>
      </c>
      <c r="BP102" s="31">
        <f t="shared" si="41"/>
        <v>0</v>
      </c>
      <c r="BQ102" s="31">
        <f t="shared" si="41"/>
        <v>0</v>
      </c>
      <c r="BR102" s="31">
        <f t="shared" si="41"/>
        <v>0</v>
      </c>
      <c r="BS102" s="31">
        <f t="shared" si="41"/>
        <v>7.2919809164924937E-2</v>
      </c>
      <c r="BT102" s="31">
        <f t="shared" si="41"/>
        <v>4.0651250123529992E-2</v>
      </c>
      <c r="BU102" s="31">
        <f t="shared" si="41"/>
        <v>6.9650147842294952E-2</v>
      </c>
      <c r="BV102" s="31">
        <f t="shared" si="41"/>
        <v>5.539969746815563E-2</v>
      </c>
      <c r="BW102" s="31">
        <f t="shared" si="41"/>
        <v>8.609197412134989E-2</v>
      </c>
      <c r="BX102" s="31">
        <f t="shared" si="41"/>
        <v>5.2492912439241028E-2</v>
      </c>
      <c r="BY102" s="31">
        <f t="shared" si="41"/>
        <v>6.9615510580617948E-2</v>
      </c>
      <c r="BZ102" s="31">
        <f t="shared" si="41"/>
        <v>0</v>
      </c>
      <c r="CA102" s="31">
        <f t="shared" si="41"/>
        <v>8.4903506139332174E-2</v>
      </c>
      <c r="CB102" s="31">
        <f t="shared" si="41"/>
        <v>0.10132226464398078</v>
      </c>
      <c r="CC102" s="31">
        <f t="shared" si="45"/>
        <v>0</v>
      </c>
      <c r="CD102" s="31">
        <f t="shared" si="45"/>
        <v>0</v>
      </c>
      <c r="CE102" s="31">
        <f t="shared" si="45"/>
        <v>0</v>
      </c>
      <c r="CF102" s="31">
        <f t="shared" si="45"/>
        <v>0</v>
      </c>
      <c r="CG102" s="31">
        <f t="shared" si="45"/>
        <v>0</v>
      </c>
      <c r="CH102" s="31">
        <f t="shared" si="45"/>
        <v>0</v>
      </c>
      <c r="CI102" s="37">
        <f t="shared" si="45"/>
        <v>0</v>
      </c>
      <c r="CJ102" s="31">
        <f t="shared" si="45"/>
        <v>0</v>
      </c>
      <c r="CK102" s="31">
        <f t="shared" si="45"/>
        <v>0</v>
      </c>
      <c r="CL102" s="31">
        <f t="shared" si="45"/>
        <v>0</v>
      </c>
      <c r="CM102" s="31">
        <f t="shared" si="45"/>
        <v>0</v>
      </c>
      <c r="CN102" s="31">
        <f t="shared" si="45"/>
        <v>0</v>
      </c>
      <c r="CO102" s="31">
        <f t="shared" si="45"/>
        <v>0</v>
      </c>
      <c r="CP102" s="31">
        <f t="shared" si="45"/>
        <v>0</v>
      </c>
      <c r="CR102" s="31">
        <f t="shared" si="54"/>
        <v>0</v>
      </c>
      <c r="CS102" s="31">
        <f t="shared" si="54"/>
        <v>0</v>
      </c>
      <c r="CT102" s="31">
        <f t="shared" si="54"/>
        <v>0</v>
      </c>
      <c r="CU102" s="31">
        <f t="shared" si="54"/>
        <v>0</v>
      </c>
      <c r="CV102" s="31">
        <f t="shared" si="54"/>
        <v>0</v>
      </c>
      <c r="CW102" s="31">
        <f t="shared" si="54"/>
        <v>0</v>
      </c>
      <c r="CY102" s="31">
        <f t="shared" si="54"/>
        <v>0</v>
      </c>
      <c r="CZ102" s="31">
        <f t="shared" si="54"/>
        <v>0</v>
      </c>
      <c r="DA102" s="31">
        <f t="shared" si="54"/>
        <v>0</v>
      </c>
      <c r="DB102" s="31">
        <f t="shared" si="54"/>
        <v>0</v>
      </c>
      <c r="DC102" s="31">
        <f t="shared" si="54"/>
        <v>5.8836061166290796E-2</v>
      </c>
      <c r="DD102" s="31">
        <f t="shared" si="54"/>
        <v>5.8082409632410591E-2</v>
      </c>
      <c r="DE102" s="31">
        <f t="shared" si="54"/>
        <v>5.9338363869722889E-2</v>
      </c>
      <c r="DF102" s="31">
        <f t="shared" si="54"/>
        <v>5.4072715289110174E-2</v>
      </c>
      <c r="DG102" s="31">
        <f t="shared" si="54"/>
        <v>0</v>
      </c>
      <c r="DH102" s="31">
        <f t="shared" si="54"/>
        <v>0</v>
      </c>
      <c r="DI102" s="31">
        <f t="shared" si="54"/>
        <v>0</v>
      </c>
      <c r="DJ102" s="31">
        <f t="shared" si="54"/>
        <v>0</v>
      </c>
      <c r="DK102" s="31">
        <f t="shared" si="54"/>
        <v>0</v>
      </c>
      <c r="DL102" s="31">
        <f t="shared" ref="DL102:FW115" si="57">DL62/DL$54</f>
        <v>0</v>
      </c>
      <c r="DM102" s="31">
        <f t="shared" si="57"/>
        <v>0</v>
      </c>
      <c r="DN102" s="31">
        <f t="shared" si="57"/>
        <v>0</v>
      </c>
      <c r="DO102" s="31">
        <f t="shared" si="57"/>
        <v>0</v>
      </c>
      <c r="DP102" s="31">
        <f t="shared" si="57"/>
        <v>0</v>
      </c>
      <c r="DQ102" s="31">
        <f t="shared" si="57"/>
        <v>0</v>
      </c>
      <c r="DR102" s="31">
        <f t="shared" si="57"/>
        <v>0</v>
      </c>
      <c r="DS102" s="31">
        <f t="shared" si="57"/>
        <v>0</v>
      </c>
      <c r="DT102" s="31">
        <f t="shared" si="57"/>
        <v>0</v>
      </c>
      <c r="DU102" s="31">
        <f t="shared" si="57"/>
        <v>0</v>
      </c>
      <c r="DV102" s="31">
        <f t="shared" si="57"/>
        <v>0</v>
      </c>
      <c r="DW102" s="31">
        <f t="shared" si="57"/>
        <v>0</v>
      </c>
      <c r="DX102" s="31">
        <f t="shared" si="57"/>
        <v>0</v>
      </c>
      <c r="DY102" s="31">
        <f t="shared" si="57"/>
        <v>0</v>
      </c>
      <c r="DZ102" s="31">
        <f t="shared" si="57"/>
        <v>6.6852047421135111E-2</v>
      </c>
      <c r="EA102" s="31">
        <f t="shared" si="57"/>
        <v>0</v>
      </c>
      <c r="EB102" s="31">
        <f t="shared" si="57"/>
        <v>0</v>
      </c>
      <c r="EC102" s="31">
        <f t="shared" si="57"/>
        <v>0</v>
      </c>
      <c r="ED102" s="31">
        <f t="shared" si="57"/>
        <v>0</v>
      </c>
      <c r="EE102" s="31">
        <f t="shared" si="57"/>
        <v>0</v>
      </c>
      <c r="EF102" s="31">
        <f t="shared" si="57"/>
        <v>0</v>
      </c>
      <c r="EG102" s="31">
        <f t="shared" si="57"/>
        <v>0</v>
      </c>
      <c r="EH102" s="31">
        <f t="shared" si="57"/>
        <v>0</v>
      </c>
      <c r="EI102" s="31">
        <f t="shared" si="57"/>
        <v>6.3626309729965316E-2</v>
      </c>
      <c r="EK102" s="31">
        <f t="shared" si="57"/>
        <v>2.4785038364415389E-2</v>
      </c>
      <c r="EM102" s="31">
        <f t="shared" si="57"/>
        <v>8.7955603470326216E-2</v>
      </c>
      <c r="EN102" s="31">
        <f t="shared" si="57"/>
        <v>7.5259925660362034E-2</v>
      </c>
      <c r="EO102" s="31">
        <f t="shared" si="57"/>
        <v>0.12717657918406758</v>
      </c>
      <c r="EQ102" s="31">
        <f t="shared" si="57"/>
        <v>0.19853715380285342</v>
      </c>
      <c r="ES102" s="31">
        <f t="shared" si="57"/>
        <v>0.20974487862878374</v>
      </c>
      <c r="ET102" s="31">
        <f t="shared" si="57"/>
        <v>0.1508162679140401</v>
      </c>
      <c r="EU102" s="31">
        <f t="shared" si="57"/>
        <v>0.45445661042467733</v>
      </c>
      <c r="EV102" s="31">
        <f t="shared" si="57"/>
        <v>0.39431767951090713</v>
      </c>
      <c r="EW102" s="31">
        <f t="shared" si="57"/>
        <v>1.0135386297037934</v>
      </c>
      <c r="EX102" s="31">
        <f t="shared" si="57"/>
        <v>0.97341562467543208</v>
      </c>
      <c r="EY102" s="31">
        <f t="shared" si="57"/>
        <v>1.4171672224924308</v>
      </c>
      <c r="EZ102" s="31">
        <f t="shared" si="57"/>
        <v>1.4884506623659861</v>
      </c>
      <c r="FA102" s="31">
        <f t="shared" si="57"/>
        <v>2.0930444987336325</v>
      </c>
      <c r="FB102" s="31">
        <f t="shared" si="57"/>
        <v>1.9490979843709539</v>
      </c>
      <c r="FC102" s="31">
        <f t="shared" si="57"/>
        <v>2.294925730303119</v>
      </c>
      <c r="FD102" s="31">
        <f t="shared" si="57"/>
        <v>2.3788690344860521</v>
      </c>
      <c r="FE102" s="31">
        <f t="shared" si="57"/>
        <v>7.4797021520427984E-2</v>
      </c>
      <c r="FF102" s="31">
        <f t="shared" si="57"/>
        <v>7.7083821654026607E-2</v>
      </c>
      <c r="FG102" s="31">
        <f t="shared" si="57"/>
        <v>5.7732865560384601E-2</v>
      </c>
      <c r="FH102" s="31">
        <f t="shared" si="55"/>
        <v>8.6670134512400882E-2</v>
      </c>
      <c r="FI102" s="31">
        <f t="shared" si="55"/>
        <v>5.2207917326917437E-2</v>
      </c>
      <c r="FJ102" s="31">
        <f t="shared" si="55"/>
        <v>7.7183307616394969E-2</v>
      </c>
      <c r="FK102" s="31">
        <f t="shared" si="55"/>
        <v>0</v>
      </c>
      <c r="FL102" s="31">
        <f t="shared" si="55"/>
        <v>3.0789280171038953E-2</v>
      </c>
      <c r="FM102" s="31">
        <f t="shared" si="55"/>
        <v>3.2298367520866206E-2</v>
      </c>
      <c r="FN102" s="31">
        <f t="shared" si="55"/>
        <v>0</v>
      </c>
      <c r="FO102" s="31">
        <f t="shared" si="55"/>
        <v>0</v>
      </c>
      <c r="FP102" s="31">
        <f t="shared" si="55"/>
        <v>0</v>
      </c>
      <c r="FQ102" s="31">
        <f t="shared" si="55"/>
        <v>0</v>
      </c>
      <c r="FR102" s="31">
        <f t="shared" si="55"/>
        <v>0</v>
      </c>
      <c r="FS102" s="31">
        <f t="shared" si="55"/>
        <v>0</v>
      </c>
      <c r="FT102" s="31">
        <f t="shared" si="55"/>
        <v>0</v>
      </c>
      <c r="FU102" s="31">
        <f t="shared" si="55"/>
        <v>0</v>
      </c>
      <c r="FV102" s="31">
        <f t="shared" si="55"/>
        <v>0</v>
      </c>
      <c r="FW102" s="31">
        <f t="shared" si="55"/>
        <v>0</v>
      </c>
      <c r="FX102" s="31">
        <f t="shared" si="55"/>
        <v>0.11283901775842962</v>
      </c>
      <c r="FY102" s="31">
        <f t="shared" si="55"/>
        <v>0</v>
      </c>
      <c r="FZ102" s="31">
        <f t="shared" si="55"/>
        <v>0</v>
      </c>
      <c r="GA102" s="31">
        <f t="shared" si="55"/>
        <v>7.3563531203439503E-2</v>
      </c>
      <c r="GB102" s="31">
        <f t="shared" si="55"/>
        <v>0.10123874768142356</v>
      </c>
      <c r="GC102" s="31">
        <f t="shared" si="55"/>
        <v>0</v>
      </c>
      <c r="GD102" s="31">
        <f t="shared" si="55"/>
        <v>0.77479148490345207</v>
      </c>
      <c r="GE102" s="31">
        <f t="shared" si="55"/>
        <v>0</v>
      </c>
      <c r="GF102" s="31">
        <f t="shared" si="55"/>
        <v>1.0894334847059519</v>
      </c>
      <c r="GG102" s="31" t="e">
        <f t="shared" si="55"/>
        <v>#DIV/0!</v>
      </c>
      <c r="GH102" s="31" t="e">
        <f t="shared" si="55"/>
        <v>#DIV/0!</v>
      </c>
      <c r="GI102" s="31">
        <f t="shared" si="55"/>
        <v>0</v>
      </c>
      <c r="GJ102" s="31">
        <f t="shared" si="55"/>
        <v>0.69687555110049648</v>
      </c>
      <c r="GK102" s="31">
        <f t="shared" si="55"/>
        <v>0</v>
      </c>
      <c r="GL102" s="31">
        <f t="shared" si="55"/>
        <v>0.70340303590535447</v>
      </c>
      <c r="GM102" s="31">
        <f t="shared" si="55"/>
        <v>46.87782368096903</v>
      </c>
      <c r="GN102" s="31">
        <f t="shared" si="55"/>
        <v>0</v>
      </c>
      <c r="GO102" s="31">
        <f t="shared" si="55"/>
        <v>0</v>
      </c>
      <c r="GP102" s="31">
        <f t="shared" si="55"/>
        <v>0</v>
      </c>
      <c r="GQ102" s="31">
        <f t="shared" ref="GQ102:HF102" si="58">GQ62/GQ$54</f>
        <v>7.2919809164924937E-2</v>
      </c>
      <c r="GR102" s="31">
        <f t="shared" si="58"/>
        <v>4.0651250123529992E-2</v>
      </c>
      <c r="GS102" s="31">
        <f t="shared" si="58"/>
        <v>6.9650147842294952E-2</v>
      </c>
      <c r="GT102" s="31">
        <f t="shared" si="58"/>
        <v>5.539969746815563E-2</v>
      </c>
      <c r="GU102" s="31">
        <f t="shared" si="58"/>
        <v>8.609197412134989E-2</v>
      </c>
      <c r="GV102" s="31">
        <f t="shared" si="58"/>
        <v>5.2492912439241028E-2</v>
      </c>
      <c r="GW102" s="31">
        <f t="shared" si="58"/>
        <v>6.9615510580617948E-2</v>
      </c>
      <c r="GX102" s="31">
        <f t="shared" si="58"/>
        <v>0</v>
      </c>
      <c r="GY102" s="31">
        <f t="shared" si="58"/>
        <v>8.4903506139332174E-2</v>
      </c>
      <c r="GZ102" s="31">
        <f t="shared" si="58"/>
        <v>0.10132226464398078</v>
      </c>
      <c r="HA102" s="31">
        <f t="shared" si="58"/>
        <v>0</v>
      </c>
      <c r="HB102" s="31">
        <f t="shared" si="58"/>
        <v>0</v>
      </c>
      <c r="HC102" s="31">
        <f t="shared" si="58"/>
        <v>0</v>
      </c>
      <c r="HD102" s="31">
        <f t="shared" si="58"/>
        <v>0</v>
      </c>
      <c r="HE102" s="31">
        <f t="shared" si="58"/>
        <v>0</v>
      </c>
      <c r="HF102" s="31">
        <f t="shared" si="58"/>
        <v>0</v>
      </c>
    </row>
    <row r="103" spans="2:214" x14ac:dyDescent="0.25">
      <c r="D103" s="31" t="str">
        <f t="shared" si="32"/>
        <v>METHYL STEARATE (C18:0)</v>
      </c>
      <c r="E103" s="31" t="str">
        <f>M21&amp;"-"&amp;AB21</f>
        <v>3.96-118.8</v>
      </c>
      <c r="F103" s="32">
        <f>INTERCEPT(M103:AB103,M21:AB21)</f>
        <v>-0.23736245289171132</v>
      </c>
      <c r="G103" s="32">
        <f>SLOPE(M103:AB103,M21:AB21)</f>
        <v>6.1293623305308645E-2</v>
      </c>
      <c r="H103" s="38">
        <v>0.99339999999999995</v>
      </c>
      <c r="I103" s="31" t="str">
        <f t="shared" si="50"/>
        <v>2.005-200.5</v>
      </c>
      <c r="J103" s="38">
        <f t="shared" si="48"/>
        <v>2.7318154796061034E-3</v>
      </c>
      <c r="K103" s="38">
        <f t="shared" si="49"/>
        <v>2.5042238602077285E-2</v>
      </c>
      <c r="L103" s="38">
        <v>0.9929</v>
      </c>
      <c r="M103" s="31">
        <f t="shared" si="56"/>
        <v>0.25316962624832051</v>
      </c>
      <c r="N103" s="31">
        <f t="shared" si="56"/>
        <v>0.18577980044809619</v>
      </c>
      <c r="O103" s="31">
        <f t="shared" si="56"/>
        <v>0.38935528579486034</v>
      </c>
      <c r="P103" s="31">
        <f t="shared" si="56"/>
        <v>0.33983548854611112</v>
      </c>
      <c r="Q103" s="31">
        <f t="shared" si="56"/>
        <v>0.4952157776411425</v>
      </c>
      <c r="R103" s="31">
        <f t="shared" si="56"/>
        <v>0.41948981080759901</v>
      </c>
      <c r="S103" s="31">
        <f t="shared" si="56"/>
        <v>0.6514185068612075</v>
      </c>
      <c r="T103" s="31">
        <f t="shared" si="56"/>
        <v>0.57803870841761995</v>
      </c>
      <c r="U103" s="31">
        <f t="shared" si="56"/>
        <v>0.84355907086239357</v>
      </c>
      <c r="V103" s="31">
        <f t="shared" si="56"/>
        <v>0.65690209421595913</v>
      </c>
      <c r="W103" s="31">
        <f t="shared" si="56"/>
        <v>2.0280132226129304</v>
      </c>
      <c r="X103" s="31">
        <f t="shared" si="56"/>
        <v>2.1163392474842944</v>
      </c>
      <c r="Y103" s="31">
        <f t="shared" si="56"/>
        <v>5.0215422146551747</v>
      </c>
      <c r="Z103" s="31">
        <f t="shared" si="56"/>
        <v>4.7175746108716634</v>
      </c>
      <c r="AA103" s="31">
        <f t="shared" si="56"/>
        <v>7.1741284435621493</v>
      </c>
      <c r="AB103" s="31">
        <f t="shared" si="56"/>
        <v>6.7402510880564313</v>
      </c>
      <c r="AC103" s="31">
        <f t="shared" si="56"/>
        <v>8.3043733866029825</v>
      </c>
      <c r="AD103" s="31">
        <f t="shared" si="56"/>
        <v>7.9533688719728159</v>
      </c>
      <c r="AE103" s="31">
        <f t="shared" si="56"/>
        <v>8.2082750471357944</v>
      </c>
      <c r="AF103" s="31">
        <f t="shared" si="56"/>
        <v>7.8525865065450473</v>
      </c>
      <c r="AG103" s="31">
        <f t="shared" si="56"/>
        <v>1.5077341397113115</v>
      </c>
      <c r="AH103" s="31">
        <f t="shared" si="56"/>
        <v>1.6108199947294473</v>
      </c>
      <c r="AI103" s="31">
        <f t="shared" si="56"/>
        <v>1.7861097634886609</v>
      </c>
      <c r="AJ103" s="31">
        <f t="shared" si="56"/>
        <v>1.698333433367345</v>
      </c>
      <c r="AK103" s="31">
        <f t="shared" si="56"/>
        <v>1.2212275950599683</v>
      </c>
      <c r="AL103" s="31">
        <f t="shared" si="56"/>
        <v>1.2358306218461488</v>
      </c>
      <c r="AM103" s="31">
        <f t="shared" si="56"/>
        <v>3.7345126065277103</v>
      </c>
      <c r="AN103" s="31">
        <f t="shared" si="56"/>
        <v>3.7271884671488036</v>
      </c>
      <c r="AO103" s="31">
        <f t="shared" si="56"/>
        <v>4.5329947911329835</v>
      </c>
      <c r="AP103" s="31">
        <f t="shared" si="56"/>
        <v>4.5856749869315214</v>
      </c>
      <c r="AQ103" s="31">
        <f t="shared" si="56"/>
        <v>2.9808429983302496</v>
      </c>
      <c r="AR103" s="31">
        <f t="shared" si="56"/>
        <v>3.0310240454629422</v>
      </c>
      <c r="AS103" s="31">
        <f t="shared" si="56"/>
        <v>3.309743049683683</v>
      </c>
      <c r="AT103" s="31">
        <f t="shared" si="56"/>
        <v>1.5117503815532376</v>
      </c>
      <c r="AU103" s="31">
        <f t="shared" si="56"/>
        <v>1.2784760572769278</v>
      </c>
      <c r="AV103" s="31">
        <f t="shared" si="56"/>
        <v>1.2122988739765401</v>
      </c>
      <c r="AW103" s="31">
        <f t="shared" si="56"/>
        <v>2.0090869260021038</v>
      </c>
      <c r="AX103" s="31">
        <f t="shared" si="56"/>
        <v>2.339856239087549</v>
      </c>
      <c r="AY103" s="31">
        <f t="shared" si="56"/>
        <v>0.99985027584064889</v>
      </c>
      <c r="AZ103" s="31">
        <f t="shared" si="56"/>
        <v>1.0079637512908297</v>
      </c>
      <c r="BA103" s="31">
        <f t="shared" si="56"/>
        <v>0.86960136733249316</v>
      </c>
      <c r="BB103" s="31">
        <f t="shared" si="56"/>
        <v>0.71272863539156339</v>
      </c>
      <c r="BC103" s="31">
        <f t="shared" si="56"/>
        <v>0.87273691907612971</v>
      </c>
      <c r="BD103" s="31">
        <f t="shared" si="56"/>
        <v>0.8515794726977739</v>
      </c>
      <c r="BE103" s="31">
        <f t="shared" si="56"/>
        <v>0</v>
      </c>
      <c r="BF103" s="31">
        <f t="shared" si="56"/>
        <v>105.07585913836758</v>
      </c>
      <c r="BG103" s="31">
        <f t="shared" si="56"/>
        <v>0</v>
      </c>
      <c r="BH103" s="31">
        <f t="shared" si="56"/>
        <v>144.17752918321409</v>
      </c>
      <c r="BK103" s="31">
        <f t="shared" si="41"/>
        <v>0</v>
      </c>
      <c r="BL103" s="31">
        <f t="shared" si="41"/>
        <v>107.65780076401786</v>
      </c>
      <c r="BM103" s="31">
        <f t="shared" si="41"/>
        <v>0</v>
      </c>
      <c r="BN103" s="31">
        <f t="shared" si="41"/>
        <v>56.103240419735336</v>
      </c>
      <c r="BO103" s="31">
        <f t="shared" si="41"/>
        <v>0</v>
      </c>
      <c r="BP103" s="31">
        <f t="shared" si="41"/>
        <v>42.527281500387289</v>
      </c>
      <c r="BQ103" s="31">
        <f t="shared" si="41"/>
        <v>1.6162078704575409</v>
      </c>
      <c r="BR103" s="31">
        <f t="shared" si="41"/>
        <v>1.9655627290640068</v>
      </c>
      <c r="BS103" s="31">
        <f t="shared" si="41"/>
        <v>2.0970379375938233</v>
      </c>
      <c r="BT103" s="31">
        <f t="shared" si="41"/>
        <v>1.9578943900912475</v>
      </c>
      <c r="BU103" s="31">
        <f t="shared" si="41"/>
        <v>2.0998575232824788</v>
      </c>
      <c r="BV103" s="31">
        <f t="shared" si="41"/>
        <v>1.9871250382297754</v>
      </c>
      <c r="BW103" s="31">
        <f t="shared" si="41"/>
        <v>2.0945217695401293</v>
      </c>
      <c r="BX103" s="31">
        <f t="shared" si="41"/>
        <v>2.1427766830688939</v>
      </c>
      <c r="BY103" s="31">
        <f t="shared" si="41"/>
        <v>1.6076692118678508</v>
      </c>
      <c r="BZ103" s="31">
        <f t="shared" si="41"/>
        <v>1.5323974529642199</v>
      </c>
      <c r="CA103" s="31">
        <f t="shared" si="41"/>
        <v>3.6166717773399273</v>
      </c>
      <c r="CB103" s="31">
        <f t="shared" si="41"/>
        <v>2.9652285382365902</v>
      </c>
      <c r="CC103" s="31">
        <f t="shared" si="45"/>
        <v>1.1799028962577545</v>
      </c>
      <c r="CD103" s="31">
        <f t="shared" si="45"/>
        <v>0.99645374597207304</v>
      </c>
      <c r="CE103" s="31">
        <f t="shared" si="45"/>
        <v>0.97172753460951289</v>
      </c>
      <c r="CF103" s="31">
        <f t="shared" si="45"/>
        <v>0.93284872550275388</v>
      </c>
      <c r="CG103" s="31">
        <f t="shared" si="45"/>
        <v>0.99838039044217475</v>
      </c>
      <c r="CH103" s="31">
        <f t="shared" si="45"/>
        <v>0.97334092924793969</v>
      </c>
      <c r="CI103" s="37">
        <f t="shared" si="45"/>
        <v>1.5033247345726668</v>
      </c>
      <c r="CJ103" s="31">
        <f t="shared" si="45"/>
        <v>1.6910202795911495</v>
      </c>
      <c r="CK103" s="31">
        <f t="shared" si="45"/>
        <v>1.5103701871852415</v>
      </c>
      <c r="CL103" s="31">
        <f t="shared" si="45"/>
        <v>1.488566862368234</v>
      </c>
      <c r="CM103" s="31">
        <f t="shared" si="45"/>
        <v>0.15306745545730566</v>
      </c>
      <c r="CN103" s="31">
        <f t="shared" si="45"/>
        <v>0.16179377408229642</v>
      </c>
      <c r="CO103" s="31">
        <f t="shared" si="45"/>
        <v>0.15507794837320785</v>
      </c>
      <c r="CP103" s="31">
        <f t="shared" si="45"/>
        <v>0.13064242433787024</v>
      </c>
      <c r="CR103" s="31">
        <f t="shared" ref="CR103:FC107" si="59">CR63/CR$54</f>
        <v>3.4290146495429981</v>
      </c>
      <c r="CS103" s="31">
        <f t="shared" si="59"/>
        <v>0.21311775969697463</v>
      </c>
      <c r="CT103" s="31">
        <f t="shared" si="59"/>
        <v>2.1497513051887696</v>
      </c>
      <c r="CU103" s="31">
        <f t="shared" si="59"/>
        <v>6.2271700155242691</v>
      </c>
      <c r="CV103" s="31">
        <f t="shared" si="59"/>
        <v>5.9661063312849567</v>
      </c>
      <c r="CW103" s="31">
        <f t="shared" si="59"/>
        <v>0.22415091305519952</v>
      </c>
      <c r="CY103" s="31">
        <f t="shared" si="59"/>
        <v>0.20995512156079665</v>
      </c>
      <c r="CZ103" s="31">
        <f t="shared" si="59"/>
        <v>0.19408514892902151</v>
      </c>
      <c r="DA103" s="31">
        <f t="shared" si="59"/>
        <v>0.62019591148625142</v>
      </c>
      <c r="DB103" s="31">
        <f t="shared" si="59"/>
        <v>0.50909354172059906</v>
      </c>
      <c r="DC103" s="31">
        <f t="shared" si="59"/>
        <v>2.7386452967836523</v>
      </c>
      <c r="DD103" s="31">
        <f t="shared" si="59"/>
        <v>2.9187349015533472</v>
      </c>
      <c r="DE103" s="31">
        <f t="shared" si="59"/>
        <v>2.8265054999956929</v>
      </c>
      <c r="DF103" s="31">
        <f t="shared" si="59"/>
        <v>2.9679959818787496</v>
      </c>
      <c r="DG103" s="31">
        <f t="shared" si="59"/>
        <v>0.21226777088472579</v>
      </c>
      <c r="DH103" s="31">
        <f t="shared" si="59"/>
        <v>0.24962155623568358</v>
      </c>
      <c r="DI103" s="31">
        <f t="shared" si="59"/>
        <v>0.25563166846490437</v>
      </c>
      <c r="DJ103" s="31">
        <f t="shared" si="59"/>
        <v>0.24906306355450133</v>
      </c>
      <c r="DK103" s="31">
        <f t="shared" si="59"/>
        <v>14.100655728958733</v>
      </c>
      <c r="DL103" s="31">
        <f t="shared" si="59"/>
        <v>13.872836128074791</v>
      </c>
      <c r="DM103" s="31">
        <f t="shared" si="59"/>
        <v>13.680994243635292</v>
      </c>
      <c r="DN103" s="31">
        <f t="shared" si="59"/>
        <v>13.441796682480502</v>
      </c>
      <c r="DO103" s="31">
        <f t="shared" si="59"/>
        <v>10.640378080790544</v>
      </c>
      <c r="DP103" s="31">
        <f t="shared" si="59"/>
        <v>10.306745621532045</v>
      </c>
      <c r="DQ103" s="31">
        <f t="shared" si="59"/>
        <v>1.3961865406374045</v>
      </c>
      <c r="DR103" s="31">
        <f t="shared" si="59"/>
        <v>1.40655175970901</v>
      </c>
      <c r="DS103" s="31">
        <f t="shared" si="59"/>
        <v>1.4210844948725527</v>
      </c>
      <c r="DT103" s="31">
        <f t="shared" si="59"/>
        <v>1.5863352794371095</v>
      </c>
      <c r="DU103" s="31">
        <f t="shared" si="59"/>
        <v>1.1343002189288311</v>
      </c>
      <c r="DV103" s="31">
        <f t="shared" si="59"/>
        <v>1.1175948861872573</v>
      </c>
      <c r="DW103" s="31">
        <f t="shared" si="59"/>
        <v>16.010583634581149</v>
      </c>
      <c r="DX103" s="31">
        <f t="shared" si="59"/>
        <v>15.790066224312366</v>
      </c>
      <c r="DY103" s="31">
        <f t="shared" si="59"/>
        <v>17.380246513248448</v>
      </c>
      <c r="DZ103" s="31">
        <f t="shared" si="59"/>
        <v>17.124792191864824</v>
      </c>
      <c r="EA103" s="31">
        <f t="shared" si="59"/>
        <v>14.948186213006233</v>
      </c>
      <c r="EB103" s="31">
        <f t="shared" si="59"/>
        <v>14.381301558963877</v>
      </c>
      <c r="EC103" s="31">
        <f t="shared" si="59"/>
        <v>1.9818434808919607</v>
      </c>
      <c r="ED103" s="31">
        <f t="shared" si="59"/>
        <v>1.9793618674010816</v>
      </c>
      <c r="EE103" s="31">
        <f t="shared" si="59"/>
        <v>1.9462054964859079</v>
      </c>
      <c r="EF103" s="31">
        <f t="shared" si="59"/>
        <v>1.8880426984577903</v>
      </c>
      <c r="EG103" s="31">
        <f t="shared" si="59"/>
        <v>1.7042083302928008</v>
      </c>
      <c r="EH103" s="31">
        <f t="shared" si="59"/>
        <v>1.714070603815091</v>
      </c>
      <c r="EI103" s="31">
        <f t="shared" si="59"/>
        <v>3.6412841025770908E-2</v>
      </c>
      <c r="EK103" s="31">
        <f t="shared" si="59"/>
        <v>5.212029235060392E-2</v>
      </c>
      <c r="EM103" s="31">
        <f t="shared" si="59"/>
        <v>0.17202755267730097</v>
      </c>
      <c r="EN103" s="31">
        <f t="shared" si="59"/>
        <v>0.21561984885650026</v>
      </c>
      <c r="EO103" s="31">
        <f t="shared" si="59"/>
        <v>0.30701505468744467</v>
      </c>
      <c r="EQ103" s="31">
        <f t="shared" si="59"/>
        <v>0.44645156783418982</v>
      </c>
      <c r="ES103" s="31">
        <f t="shared" si="59"/>
        <v>0.47472706098853418</v>
      </c>
      <c r="ET103" s="31">
        <f t="shared" si="59"/>
        <v>0.45400455733246908</v>
      </c>
      <c r="EU103" s="31">
        <f t="shared" si="59"/>
        <v>0.94776256654600854</v>
      </c>
      <c r="EV103" s="31">
        <f t="shared" si="59"/>
        <v>0.93124263009400687</v>
      </c>
      <c r="EW103" s="31">
        <f t="shared" si="59"/>
        <v>2.1687413124690309</v>
      </c>
      <c r="EX103" s="31">
        <f t="shared" si="59"/>
        <v>2.0366814948341996</v>
      </c>
      <c r="EY103" s="31">
        <f t="shared" si="59"/>
        <v>3.0226376735085267</v>
      </c>
      <c r="EZ103" s="31">
        <f t="shared" si="59"/>
        <v>3.0307521965958775</v>
      </c>
      <c r="FA103" s="31">
        <f t="shared" si="59"/>
        <v>4.4717764893242844</v>
      </c>
      <c r="FB103" s="31">
        <f t="shared" si="59"/>
        <v>4.0935334890757096</v>
      </c>
      <c r="FC103" s="31">
        <f t="shared" si="59"/>
        <v>4.6942778492802466</v>
      </c>
      <c r="FD103" s="31">
        <f t="shared" si="57"/>
        <v>4.878637217323603</v>
      </c>
      <c r="FE103" s="31">
        <f t="shared" si="57"/>
        <v>1.5077341397113115</v>
      </c>
      <c r="FF103" s="31">
        <f t="shared" si="57"/>
        <v>1.6108199947294473</v>
      </c>
      <c r="FG103" s="31">
        <f t="shared" si="57"/>
        <v>1.7861097634886609</v>
      </c>
      <c r="FH103" s="31">
        <f t="shared" si="57"/>
        <v>1.698333433367345</v>
      </c>
      <c r="FI103" s="31">
        <f t="shared" si="57"/>
        <v>1.2212275950599683</v>
      </c>
      <c r="FJ103" s="31">
        <f t="shared" si="57"/>
        <v>1.2358306218461488</v>
      </c>
      <c r="FK103" s="31">
        <f t="shared" si="57"/>
        <v>3.7345126065277103</v>
      </c>
      <c r="FL103" s="31">
        <f t="shared" si="57"/>
        <v>3.7271884671488036</v>
      </c>
      <c r="FM103" s="31">
        <f t="shared" si="57"/>
        <v>4.5329947911329835</v>
      </c>
      <c r="FN103" s="31">
        <f t="shared" si="57"/>
        <v>4.5856749869315214</v>
      </c>
      <c r="FO103" s="31">
        <f t="shared" si="57"/>
        <v>2.9808429983302496</v>
      </c>
      <c r="FP103" s="31">
        <f t="shared" si="57"/>
        <v>3.0310240454629422</v>
      </c>
      <c r="FQ103" s="31">
        <f t="shared" si="57"/>
        <v>3.309743049683683</v>
      </c>
      <c r="FR103" s="31">
        <f t="shared" si="57"/>
        <v>1.5117503815532376</v>
      </c>
      <c r="FS103" s="31">
        <f t="shared" si="57"/>
        <v>1.2784760572769278</v>
      </c>
      <c r="FT103" s="31">
        <f t="shared" si="57"/>
        <v>1.2122988739765401</v>
      </c>
      <c r="FU103" s="31">
        <f t="shared" si="57"/>
        <v>2.0090869260021038</v>
      </c>
      <c r="FV103" s="31">
        <f t="shared" si="57"/>
        <v>2.339856239087549</v>
      </c>
      <c r="FW103" s="31">
        <f t="shared" si="57"/>
        <v>0.99985027584064889</v>
      </c>
      <c r="FX103" s="31">
        <f t="shared" ref="FX103:HF110" si="60">FX63/FX$54</f>
        <v>1.0079637512908297</v>
      </c>
      <c r="FY103" s="31">
        <f t="shared" si="60"/>
        <v>0.86960136733249316</v>
      </c>
      <c r="FZ103" s="31">
        <f t="shared" si="60"/>
        <v>0.71272863539156339</v>
      </c>
      <c r="GA103" s="31">
        <f t="shared" si="60"/>
        <v>0.87273691907612971</v>
      </c>
      <c r="GB103" s="31">
        <f t="shared" si="60"/>
        <v>0.8515794726977739</v>
      </c>
      <c r="GC103" s="31">
        <f t="shared" si="60"/>
        <v>0</v>
      </c>
      <c r="GD103" s="31">
        <f t="shared" si="60"/>
        <v>105.07585913836758</v>
      </c>
      <c r="GE103" s="31">
        <f t="shared" si="60"/>
        <v>0</v>
      </c>
      <c r="GF103" s="31">
        <f t="shared" si="60"/>
        <v>144.17752918321409</v>
      </c>
      <c r="GG103" s="31" t="e">
        <f t="shared" si="60"/>
        <v>#DIV/0!</v>
      </c>
      <c r="GH103" s="31" t="e">
        <f t="shared" si="60"/>
        <v>#DIV/0!</v>
      </c>
      <c r="GI103" s="31">
        <f t="shared" si="60"/>
        <v>0</v>
      </c>
      <c r="GJ103" s="31">
        <f t="shared" si="60"/>
        <v>107.65780076401786</v>
      </c>
      <c r="GK103" s="31">
        <f t="shared" si="60"/>
        <v>0</v>
      </c>
      <c r="GL103" s="31">
        <f t="shared" si="60"/>
        <v>56.103240419735336</v>
      </c>
      <c r="GM103" s="31">
        <f t="shared" si="60"/>
        <v>0</v>
      </c>
      <c r="GN103" s="31">
        <f t="shared" si="60"/>
        <v>42.527281500387289</v>
      </c>
      <c r="GO103" s="31">
        <f t="shared" si="60"/>
        <v>1.6162078704575409</v>
      </c>
      <c r="GP103" s="31">
        <f t="shared" si="60"/>
        <v>1.9655627290640068</v>
      </c>
      <c r="GQ103" s="31">
        <f t="shared" si="60"/>
        <v>2.0970379375938233</v>
      </c>
      <c r="GR103" s="31">
        <f t="shared" si="60"/>
        <v>1.9578943900912475</v>
      </c>
      <c r="GS103" s="31">
        <f t="shared" si="60"/>
        <v>2.0998575232824788</v>
      </c>
      <c r="GT103" s="31">
        <f t="shared" si="60"/>
        <v>1.9871250382297754</v>
      </c>
      <c r="GU103" s="31">
        <f t="shared" si="60"/>
        <v>2.0945217695401293</v>
      </c>
      <c r="GV103" s="31">
        <f t="shared" si="60"/>
        <v>2.1427766830688939</v>
      </c>
      <c r="GW103" s="31">
        <f t="shared" si="60"/>
        <v>1.6076692118678508</v>
      </c>
      <c r="GX103" s="31">
        <f t="shared" si="60"/>
        <v>1.5323974529642199</v>
      </c>
      <c r="GY103" s="31">
        <f t="shared" si="60"/>
        <v>3.6166717773399273</v>
      </c>
      <c r="GZ103" s="31">
        <f t="shared" si="60"/>
        <v>2.9652285382365902</v>
      </c>
      <c r="HA103" s="31">
        <f t="shared" si="60"/>
        <v>1.1799028962577545</v>
      </c>
      <c r="HB103" s="31">
        <f t="shared" si="60"/>
        <v>0.99645374597207304</v>
      </c>
      <c r="HC103" s="31">
        <f t="shared" si="60"/>
        <v>0.97172753460951289</v>
      </c>
      <c r="HD103" s="31">
        <f t="shared" si="60"/>
        <v>0.93284872550275388</v>
      </c>
      <c r="HE103" s="31">
        <f t="shared" si="60"/>
        <v>0.99838039044217475</v>
      </c>
      <c r="HF103" s="31">
        <f t="shared" si="60"/>
        <v>0.97334092924793969</v>
      </c>
    </row>
    <row r="104" spans="2:214" x14ac:dyDescent="0.25">
      <c r="D104" s="31" t="str">
        <f t="shared" si="32"/>
        <v>Methyl trans-9 oleate) (C18:1)</v>
      </c>
      <c r="I104" s="31" t="str">
        <f t="shared" si="50"/>
        <v>1-100</v>
      </c>
      <c r="J104" s="38">
        <f t="shared" si="48"/>
        <v>-2.8078997559313756E-2</v>
      </c>
      <c r="K104" s="38">
        <f t="shared" si="49"/>
        <v>2.2927849015671409E-2</v>
      </c>
      <c r="L104" s="38">
        <v>0.99229999999999996</v>
      </c>
      <c r="M104" s="31">
        <f t="shared" si="56"/>
        <v>0.21550140955654853</v>
      </c>
      <c r="N104" s="31">
        <f t="shared" si="56"/>
        <v>7.0052804904041574E-2</v>
      </c>
      <c r="O104" s="31">
        <f t="shared" si="56"/>
        <v>0.31144511553951981</v>
      </c>
      <c r="P104" s="31">
        <f t="shared" si="56"/>
        <v>0.14596715201407839</v>
      </c>
      <c r="Q104" s="31">
        <f t="shared" si="56"/>
        <v>0.46085050292209784</v>
      </c>
      <c r="R104" s="31">
        <f t="shared" si="56"/>
        <v>0.1788247015647948</v>
      </c>
      <c r="S104" s="31">
        <f t="shared" si="56"/>
        <v>0.6203503306455358</v>
      </c>
      <c r="T104" s="31">
        <f t="shared" si="56"/>
        <v>0.23868369327335048</v>
      </c>
      <c r="U104" s="31">
        <f t="shared" si="56"/>
        <v>0.65997112556424153</v>
      </c>
      <c r="V104" s="31">
        <f t="shared" si="56"/>
        <v>0.27378771185551004</v>
      </c>
      <c r="W104" s="31">
        <f t="shared" si="56"/>
        <v>1.9868045016381073</v>
      </c>
      <c r="X104" s="31">
        <f t="shared" si="56"/>
        <v>0.83271608082749471</v>
      </c>
      <c r="Y104" s="31">
        <f t="shared" si="56"/>
        <v>2.2821725949147282</v>
      </c>
      <c r="Z104" s="31">
        <f t="shared" si="56"/>
        <v>2.1114436207671856</v>
      </c>
      <c r="AA104" s="31">
        <f t="shared" si="56"/>
        <v>3.2358505649959</v>
      </c>
      <c r="AB104" s="31">
        <f t="shared" si="56"/>
        <v>3.0494113933999429</v>
      </c>
      <c r="AC104" s="31">
        <f t="shared" ref="AC104:BH104" si="61">AC64/AC$54</f>
        <v>7.9409294116131361</v>
      </c>
      <c r="AD104" s="31">
        <f t="shared" si="61"/>
        <v>3.7079376382477474</v>
      </c>
      <c r="AE104" s="31">
        <f t="shared" si="61"/>
        <v>7.6241734944783781</v>
      </c>
      <c r="AF104" s="31">
        <f t="shared" si="61"/>
        <v>3.5401952882787562</v>
      </c>
      <c r="AG104" s="31">
        <f t="shared" si="61"/>
        <v>27.164809250915408</v>
      </c>
      <c r="AH104" s="31">
        <f t="shared" si="61"/>
        <v>0</v>
      </c>
      <c r="AI104" s="31">
        <f t="shared" si="61"/>
        <v>0</v>
      </c>
      <c r="AJ104" s="31">
        <f t="shared" si="61"/>
        <v>28.804314133472047</v>
      </c>
      <c r="AK104" s="31">
        <f t="shared" si="61"/>
        <v>17.150996930237483</v>
      </c>
      <c r="AL104" s="31">
        <f t="shared" si="61"/>
        <v>0</v>
      </c>
      <c r="AM104" s="31">
        <f t="shared" si="61"/>
        <v>0</v>
      </c>
      <c r="AN104" s="31">
        <f t="shared" si="61"/>
        <v>0</v>
      </c>
      <c r="AO104" s="31">
        <f t="shared" si="61"/>
        <v>26.718052670966522</v>
      </c>
      <c r="AP104" s="31">
        <f t="shared" si="61"/>
        <v>25.990091479351804</v>
      </c>
      <c r="AQ104" s="31">
        <f t="shared" si="61"/>
        <v>18.226441570016696</v>
      </c>
      <c r="AR104" s="31">
        <f t="shared" si="61"/>
        <v>18.889868163472855</v>
      </c>
      <c r="AS104" s="31">
        <f t="shared" si="61"/>
        <v>7.5150772710139469E-6</v>
      </c>
      <c r="AT104" s="31">
        <f t="shared" si="61"/>
        <v>2.0294604059532024</v>
      </c>
      <c r="AU104" s="31">
        <f t="shared" si="61"/>
        <v>18.913774826646449</v>
      </c>
      <c r="AV104" s="31">
        <f t="shared" si="61"/>
        <v>17.992571452251358</v>
      </c>
      <c r="AW104" s="31">
        <f t="shared" si="61"/>
        <v>26.926046514402604</v>
      </c>
      <c r="AX104" s="31">
        <f t="shared" si="61"/>
        <v>28.33431548170843</v>
      </c>
      <c r="AY104" s="31">
        <f t="shared" si="61"/>
        <v>2.8408376474782968</v>
      </c>
      <c r="AZ104" s="31">
        <f t="shared" si="61"/>
        <v>2.8953265782630155</v>
      </c>
      <c r="BA104" s="31">
        <f t="shared" si="61"/>
        <v>2.0736999119520743</v>
      </c>
      <c r="BB104" s="31">
        <f t="shared" si="61"/>
        <v>0</v>
      </c>
      <c r="BC104" s="31">
        <f t="shared" si="61"/>
        <v>2.4315227311462611</v>
      </c>
      <c r="BD104" s="31">
        <f t="shared" si="61"/>
        <v>2.3289431294277305</v>
      </c>
      <c r="BE104" s="31">
        <f t="shared" si="61"/>
        <v>0</v>
      </c>
      <c r="BF104" s="31">
        <f t="shared" si="61"/>
        <v>81.358251556422246</v>
      </c>
      <c r="BG104" s="31">
        <f t="shared" si="61"/>
        <v>0</v>
      </c>
      <c r="BH104" s="31">
        <f t="shared" si="61"/>
        <v>0</v>
      </c>
      <c r="BK104" s="31">
        <f t="shared" si="41"/>
        <v>0</v>
      </c>
      <c r="BL104" s="31">
        <f t="shared" si="41"/>
        <v>103.45147660514883</v>
      </c>
      <c r="BM104" s="31">
        <f t="shared" si="41"/>
        <v>0</v>
      </c>
      <c r="BN104" s="31">
        <f t="shared" si="41"/>
        <v>9.0901430255619431</v>
      </c>
      <c r="BO104" s="31">
        <f t="shared" si="41"/>
        <v>12.927756314461082</v>
      </c>
      <c r="BP104" s="31">
        <f t="shared" si="41"/>
        <v>35.283751095196372</v>
      </c>
      <c r="BQ104" s="31">
        <f t="shared" si="41"/>
        <v>29.974903031444171</v>
      </c>
      <c r="BR104" s="31">
        <f t="shared" si="41"/>
        <v>31.225606656188841</v>
      </c>
      <c r="BS104" s="31">
        <f t="shared" si="41"/>
        <v>38.500924007392058</v>
      </c>
      <c r="BT104" s="31">
        <f t="shared" si="41"/>
        <v>36.205015317719145</v>
      </c>
      <c r="BU104" s="31">
        <f t="shared" si="41"/>
        <v>37.990549979940994</v>
      </c>
      <c r="BV104" s="31">
        <f t="shared" si="41"/>
        <v>36.354334223294956</v>
      </c>
      <c r="BW104" s="31">
        <f t="shared" si="41"/>
        <v>40.064714110858539</v>
      </c>
      <c r="BX104" s="31">
        <f t="shared" si="41"/>
        <v>40.390638582519401</v>
      </c>
      <c r="BY104" s="31">
        <f t="shared" si="41"/>
        <v>30.930713713736026</v>
      </c>
      <c r="BZ104" s="31">
        <f t="shared" si="41"/>
        <v>29.131086800472804</v>
      </c>
      <c r="CA104" s="31">
        <f t="shared" si="41"/>
        <v>58.84641556950298</v>
      </c>
      <c r="CB104" s="31">
        <f t="shared" si="41"/>
        <v>55.150005084448061</v>
      </c>
      <c r="CC104" s="31">
        <f t="shared" si="45"/>
        <v>16.680815395963254</v>
      </c>
      <c r="CD104" s="31">
        <f t="shared" si="45"/>
        <v>15.316303034371643</v>
      </c>
      <c r="CE104" s="31">
        <f t="shared" si="45"/>
        <v>14.906667850900492</v>
      </c>
      <c r="CF104" s="31">
        <f t="shared" si="45"/>
        <v>14.464515650596967</v>
      </c>
      <c r="CG104" s="31">
        <f t="shared" si="45"/>
        <v>15.446229453967225</v>
      </c>
      <c r="CH104" s="31">
        <f t="shared" si="45"/>
        <v>14.387262169108364</v>
      </c>
      <c r="CI104" s="37">
        <f t="shared" si="45"/>
        <v>0</v>
      </c>
      <c r="CJ104" s="31">
        <f t="shared" si="45"/>
        <v>0</v>
      </c>
      <c r="CK104" s="31">
        <f t="shared" si="45"/>
        <v>0</v>
      </c>
      <c r="CL104" s="31">
        <f t="shared" si="45"/>
        <v>0</v>
      </c>
      <c r="CM104" s="31">
        <f t="shared" si="45"/>
        <v>0</v>
      </c>
      <c r="CN104" s="31">
        <f t="shared" si="45"/>
        <v>0</v>
      </c>
      <c r="CO104" s="31">
        <f t="shared" si="45"/>
        <v>0</v>
      </c>
      <c r="CP104" s="31">
        <f t="shared" si="45"/>
        <v>0</v>
      </c>
      <c r="CR104" s="31">
        <f t="shared" si="59"/>
        <v>0</v>
      </c>
      <c r="CS104" s="31">
        <f t="shared" si="59"/>
        <v>0</v>
      </c>
      <c r="CT104" s="31">
        <f t="shared" si="59"/>
        <v>0</v>
      </c>
      <c r="CU104" s="31">
        <f t="shared" si="59"/>
        <v>0</v>
      </c>
      <c r="CV104" s="31">
        <f t="shared" si="59"/>
        <v>0</v>
      </c>
      <c r="CW104" s="31">
        <f t="shared" si="59"/>
        <v>0</v>
      </c>
      <c r="CY104" s="31">
        <f t="shared" si="59"/>
        <v>0</v>
      </c>
      <c r="CZ104" s="31">
        <f t="shared" si="59"/>
        <v>0</v>
      </c>
      <c r="DA104" s="31">
        <f t="shared" si="59"/>
        <v>0</v>
      </c>
      <c r="DB104" s="31">
        <f t="shared" si="59"/>
        <v>0</v>
      </c>
      <c r="DC104" s="31">
        <f t="shared" si="59"/>
        <v>0</v>
      </c>
      <c r="DD104" s="31">
        <f t="shared" si="59"/>
        <v>0</v>
      </c>
      <c r="DE104" s="31">
        <f t="shared" si="59"/>
        <v>0</v>
      </c>
      <c r="DF104" s="31">
        <f t="shared" si="59"/>
        <v>0</v>
      </c>
      <c r="DG104" s="31">
        <f t="shared" si="59"/>
        <v>0</v>
      </c>
      <c r="DH104" s="31">
        <f t="shared" si="59"/>
        <v>0</v>
      </c>
      <c r="DI104" s="31">
        <f t="shared" si="59"/>
        <v>0</v>
      </c>
      <c r="DJ104" s="31">
        <f t="shared" si="59"/>
        <v>0</v>
      </c>
      <c r="DK104" s="31">
        <f t="shared" si="59"/>
        <v>0</v>
      </c>
      <c r="DL104" s="31">
        <f t="shared" si="59"/>
        <v>0</v>
      </c>
      <c r="DM104" s="31">
        <f t="shared" si="59"/>
        <v>0</v>
      </c>
      <c r="DN104" s="31">
        <f t="shared" si="59"/>
        <v>0</v>
      </c>
      <c r="DO104" s="31">
        <f t="shared" si="59"/>
        <v>0</v>
      </c>
      <c r="DP104" s="31">
        <f t="shared" si="59"/>
        <v>0</v>
      </c>
      <c r="DQ104" s="31">
        <f t="shared" si="59"/>
        <v>0</v>
      </c>
      <c r="DR104" s="31">
        <f t="shared" si="59"/>
        <v>0</v>
      </c>
      <c r="DS104" s="31">
        <f t="shared" si="59"/>
        <v>0</v>
      </c>
      <c r="DT104" s="31">
        <f t="shared" si="59"/>
        <v>0</v>
      </c>
      <c r="DU104" s="31">
        <f t="shared" si="59"/>
        <v>0</v>
      </c>
      <c r="DV104" s="31">
        <f t="shared" si="59"/>
        <v>0</v>
      </c>
      <c r="DW104" s="31">
        <f t="shared" si="59"/>
        <v>0</v>
      </c>
      <c r="DX104" s="31">
        <f t="shared" si="59"/>
        <v>0</v>
      </c>
      <c r="DY104" s="31">
        <f t="shared" si="59"/>
        <v>0</v>
      </c>
      <c r="DZ104" s="31">
        <f t="shared" si="59"/>
        <v>0</v>
      </c>
      <c r="EA104" s="31">
        <f t="shared" si="59"/>
        <v>0</v>
      </c>
      <c r="EB104" s="31">
        <f t="shared" si="59"/>
        <v>0</v>
      </c>
      <c r="EC104" s="31">
        <f t="shared" si="59"/>
        <v>0</v>
      </c>
      <c r="ED104" s="31">
        <f t="shared" si="59"/>
        <v>0</v>
      </c>
      <c r="EE104" s="31">
        <f t="shared" si="59"/>
        <v>0</v>
      </c>
      <c r="EF104" s="31">
        <f t="shared" si="59"/>
        <v>0</v>
      </c>
      <c r="EG104" s="31">
        <f t="shared" si="59"/>
        <v>0</v>
      </c>
      <c r="EH104" s="31">
        <f t="shared" si="59"/>
        <v>0</v>
      </c>
      <c r="EI104" s="31">
        <f t="shared" si="59"/>
        <v>1.5581684200084633E-2</v>
      </c>
      <c r="EK104" s="31">
        <f t="shared" si="59"/>
        <v>6.7450771110156807E-2</v>
      </c>
      <c r="EM104" s="31">
        <f t="shared" si="59"/>
        <v>7.179052613828632E-2</v>
      </c>
      <c r="EN104" s="31">
        <f t="shared" si="59"/>
        <v>6.1735732643705875E-2</v>
      </c>
      <c r="EO104" s="31">
        <f t="shared" si="59"/>
        <v>0.102327964135046</v>
      </c>
      <c r="EQ104" s="31">
        <f t="shared" si="59"/>
        <v>0.16963508320070628</v>
      </c>
      <c r="ES104" s="31">
        <f t="shared" si="59"/>
        <v>0.20068110352389448</v>
      </c>
      <c r="ET104" s="31">
        <f t="shared" si="59"/>
        <v>0.17057487474708949</v>
      </c>
      <c r="EU104" s="31">
        <f t="shared" si="59"/>
        <v>0.40604267058542459</v>
      </c>
      <c r="EV104" s="31">
        <f t="shared" si="59"/>
        <v>0.32353772539287584</v>
      </c>
      <c r="EW104" s="31">
        <f t="shared" si="59"/>
        <v>0.91274795999606573</v>
      </c>
      <c r="EX104" s="31">
        <f t="shared" si="59"/>
        <v>0.84660046508925946</v>
      </c>
      <c r="EY104" s="31">
        <f t="shared" si="59"/>
        <v>1.3470965528976857</v>
      </c>
      <c r="EZ104" s="31">
        <f t="shared" si="59"/>
        <v>1.373749240606466</v>
      </c>
      <c r="FA104" s="31">
        <f t="shared" si="59"/>
        <v>1.9993843548826624</v>
      </c>
      <c r="FB104" s="31">
        <f t="shared" si="59"/>
        <v>1.8752272012774693</v>
      </c>
      <c r="FC104" s="31">
        <f t="shared" si="59"/>
        <v>2.1120701010523875</v>
      </c>
      <c r="FD104" s="31">
        <f t="shared" si="57"/>
        <v>2.2268066475611445</v>
      </c>
      <c r="FE104" s="31">
        <f t="shared" si="57"/>
        <v>27.164809250915408</v>
      </c>
      <c r="FF104" s="31">
        <f t="shared" si="57"/>
        <v>0</v>
      </c>
      <c r="FG104" s="31">
        <f t="shared" si="57"/>
        <v>0</v>
      </c>
      <c r="FH104" s="31">
        <f t="shared" si="57"/>
        <v>28.804314133472047</v>
      </c>
      <c r="FI104" s="31">
        <f t="shared" si="57"/>
        <v>17.150996930237483</v>
      </c>
      <c r="FJ104" s="31">
        <f t="shared" si="57"/>
        <v>0</v>
      </c>
      <c r="FK104" s="31">
        <f t="shared" si="57"/>
        <v>0</v>
      </c>
      <c r="FL104" s="31">
        <f t="shared" si="57"/>
        <v>0</v>
      </c>
      <c r="FM104" s="31">
        <f t="shared" si="57"/>
        <v>26.718052670966522</v>
      </c>
      <c r="FN104" s="31">
        <f t="shared" si="57"/>
        <v>25.990091479351804</v>
      </c>
      <c r="FO104" s="31">
        <f t="shared" si="57"/>
        <v>18.226441570016696</v>
      </c>
      <c r="FP104" s="31">
        <f t="shared" si="57"/>
        <v>18.889868163472855</v>
      </c>
      <c r="FQ104" s="31">
        <f t="shared" si="57"/>
        <v>5.5618709314289791</v>
      </c>
      <c r="FR104" s="31">
        <f t="shared" si="57"/>
        <v>2.0294604059532024</v>
      </c>
      <c r="FS104" s="31">
        <f t="shared" si="57"/>
        <v>18.913774826646449</v>
      </c>
      <c r="FT104" s="31">
        <f t="shared" si="57"/>
        <v>17.992571452251358</v>
      </c>
      <c r="FU104" s="31">
        <f t="shared" si="57"/>
        <v>26.926046514402604</v>
      </c>
      <c r="FV104" s="31">
        <f t="shared" si="57"/>
        <v>28.33431548170843</v>
      </c>
      <c r="FW104" s="31">
        <f t="shared" si="57"/>
        <v>2.8408376474782968</v>
      </c>
      <c r="FX104" s="31">
        <f t="shared" si="60"/>
        <v>2.8953265782630155</v>
      </c>
      <c r="FY104" s="31">
        <f t="shared" si="60"/>
        <v>2.0736999119520743</v>
      </c>
      <c r="FZ104" s="31">
        <f t="shared" si="60"/>
        <v>0</v>
      </c>
      <c r="GA104" s="31">
        <f t="shared" si="60"/>
        <v>2.4315227311462611</v>
      </c>
      <c r="GB104" s="31">
        <f t="shared" si="60"/>
        <v>2.3289431294277305</v>
      </c>
      <c r="GC104" s="31">
        <f t="shared" si="60"/>
        <v>0</v>
      </c>
      <c r="GD104" s="31">
        <f t="shared" si="60"/>
        <v>81.358251556422246</v>
      </c>
      <c r="GE104" s="31">
        <f t="shared" si="60"/>
        <v>0</v>
      </c>
      <c r="GF104" s="31">
        <f t="shared" si="60"/>
        <v>0</v>
      </c>
      <c r="GG104" s="31" t="e">
        <f t="shared" si="60"/>
        <v>#DIV/0!</v>
      </c>
      <c r="GH104" s="31" t="e">
        <f t="shared" si="60"/>
        <v>#DIV/0!</v>
      </c>
      <c r="GI104" s="31">
        <f t="shared" si="60"/>
        <v>0</v>
      </c>
      <c r="GJ104" s="31">
        <f t="shared" si="60"/>
        <v>103.45147660514883</v>
      </c>
      <c r="GK104" s="31">
        <f t="shared" si="60"/>
        <v>0</v>
      </c>
      <c r="GL104" s="31">
        <f t="shared" si="60"/>
        <v>9.0901430255619431</v>
      </c>
      <c r="GM104" s="31">
        <f t="shared" si="60"/>
        <v>12.927756314461082</v>
      </c>
      <c r="GN104" s="31">
        <f t="shared" si="60"/>
        <v>35.283751095196372</v>
      </c>
      <c r="GO104" s="31">
        <f t="shared" si="60"/>
        <v>29.974903031444171</v>
      </c>
      <c r="GP104" s="31">
        <f t="shared" si="60"/>
        <v>31.225606656188841</v>
      </c>
      <c r="GQ104" s="31">
        <f t="shared" si="60"/>
        <v>38.500924007392058</v>
      </c>
      <c r="GR104" s="31">
        <f t="shared" si="60"/>
        <v>36.205015317719145</v>
      </c>
      <c r="GS104" s="31">
        <f t="shared" si="60"/>
        <v>37.990549979940994</v>
      </c>
      <c r="GT104" s="31">
        <f t="shared" si="60"/>
        <v>36.354334223294956</v>
      </c>
      <c r="GU104" s="31">
        <f t="shared" si="60"/>
        <v>40.064714110858539</v>
      </c>
      <c r="GV104" s="31">
        <f t="shared" si="60"/>
        <v>40.390638582519401</v>
      </c>
      <c r="GW104" s="31">
        <f t="shared" si="60"/>
        <v>30.930713713736026</v>
      </c>
      <c r="GX104" s="31">
        <f t="shared" si="60"/>
        <v>29.131086800472804</v>
      </c>
      <c r="GY104" s="31">
        <f t="shared" si="60"/>
        <v>58.84641556950298</v>
      </c>
      <c r="GZ104" s="31">
        <f t="shared" si="60"/>
        <v>55.150005084448061</v>
      </c>
      <c r="HA104" s="31">
        <f t="shared" si="60"/>
        <v>16.680815395963254</v>
      </c>
      <c r="HB104" s="31">
        <f t="shared" si="60"/>
        <v>15.316303034371643</v>
      </c>
      <c r="HC104" s="31">
        <f t="shared" si="60"/>
        <v>14.906667850900492</v>
      </c>
      <c r="HD104" s="31">
        <f t="shared" si="60"/>
        <v>14.464515650596967</v>
      </c>
      <c r="HE104" s="31">
        <f t="shared" si="60"/>
        <v>15.446229453967225</v>
      </c>
      <c r="HF104" s="31">
        <f t="shared" si="60"/>
        <v>14.387262169108364</v>
      </c>
    </row>
    <row r="105" spans="2:214" x14ac:dyDescent="0.25">
      <c r="B105" s="49"/>
      <c r="D105" s="31" t="str">
        <f t="shared" si="32"/>
        <v>Methyl cis-9 oleate) (C18:1)</v>
      </c>
      <c r="I105" s="31" t="str">
        <f t="shared" si="50"/>
        <v>2.005-200.5</v>
      </c>
      <c r="J105" s="38">
        <f t="shared" si="48"/>
        <v>1.8868957226450656E-2</v>
      </c>
      <c r="K105" s="38">
        <f t="shared" si="49"/>
        <v>2.2741639349126444E-2</v>
      </c>
      <c r="L105" s="38">
        <v>0.99229999999999996</v>
      </c>
      <c r="M105" s="31">
        <f t="shared" ref="M105:BH110" si="62">M65/M$54</f>
        <v>0.27200689414937274</v>
      </c>
      <c r="N105" s="31">
        <f t="shared" si="62"/>
        <v>0.17206823710472621</v>
      </c>
      <c r="O105" s="31">
        <f t="shared" si="62"/>
        <v>0.3203936534749719</v>
      </c>
      <c r="P105" s="31">
        <f t="shared" si="62"/>
        <v>0.3153082432352145</v>
      </c>
      <c r="Q105" s="31">
        <f t="shared" si="62"/>
        <v>0.47123425985107054</v>
      </c>
      <c r="R105" s="31">
        <f t="shared" si="62"/>
        <v>0.37456419960898935</v>
      </c>
      <c r="T105" s="31">
        <f t="shared" si="62"/>
        <v>0.54722095186791464</v>
      </c>
      <c r="U105" s="31">
        <f t="shared" si="62"/>
        <v>0.66049010160609789</v>
      </c>
      <c r="V105" s="31">
        <f t="shared" si="62"/>
        <v>0.62925852090956003</v>
      </c>
      <c r="W105" s="31">
        <f t="shared" si="62"/>
        <v>0.88026593968635414</v>
      </c>
      <c r="X105" s="31">
        <f t="shared" si="62"/>
        <v>2.0194014624065688</v>
      </c>
      <c r="Y105" s="31">
        <f t="shared" si="62"/>
        <v>2.2652429938711531</v>
      </c>
      <c r="Z105" s="31">
        <f t="shared" si="62"/>
        <v>4.423930307962963</v>
      </c>
      <c r="AA105" s="31">
        <f t="shared" si="62"/>
        <v>3.2395897645349114</v>
      </c>
      <c r="AB105" s="31">
        <f t="shared" si="62"/>
        <v>6.1106084274023207</v>
      </c>
      <c r="AC105" s="31">
        <f t="shared" si="62"/>
        <v>3.8916617675677618</v>
      </c>
      <c r="AD105" s="31">
        <f t="shared" si="62"/>
        <v>7.5032093947059257</v>
      </c>
      <c r="AE105" s="31">
        <f t="shared" si="62"/>
        <v>3.7326176801948567</v>
      </c>
      <c r="AF105" s="31">
        <f t="shared" si="62"/>
        <v>7.4158763080864221</v>
      </c>
      <c r="AG105" s="31">
        <f t="shared" si="62"/>
        <v>25.734699775902268</v>
      </c>
      <c r="AH105" s="31">
        <f t="shared" si="62"/>
        <v>27.119971290053883</v>
      </c>
      <c r="AI105" s="31">
        <f t="shared" si="62"/>
        <v>30.573654085071528</v>
      </c>
      <c r="AJ105" s="31">
        <f t="shared" si="62"/>
        <v>30.286740158320494</v>
      </c>
      <c r="AK105" s="31">
        <f t="shared" si="62"/>
        <v>15.983605763456524</v>
      </c>
      <c r="AL105" s="31">
        <f t="shared" si="62"/>
        <v>19.757741151081095</v>
      </c>
      <c r="AM105" s="31">
        <f t="shared" si="62"/>
        <v>22.694500302568166</v>
      </c>
      <c r="AN105" s="31">
        <f t="shared" si="62"/>
        <v>21.672263423474881</v>
      </c>
      <c r="AO105" s="31">
        <f t="shared" si="62"/>
        <v>35.408591839229672</v>
      </c>
      <c r="AP105" s="31">
        <f t="shared" si="62"/>
        <v>34.663295870360692</v>
      </c>
      <c r="AQ105" s="31">
        <f t="shared" si="62"/>
        <v>24.171577434676657</v>
      </c>
      <c r="AR105" s="31">
        <f t="shared" si="62"/>
        <v>17.527265819958966</v>
      </c>
      <c r="AS105" s="31">
        <f t="shared" si="62"/>
        <v>0.39577518057069511</v>
      </c>
      <c r="AT105" s="31">
        <f t="shared" si="62"/>
        <v>0.3797189872556358</v>
      </c>
      <c r="AU105" s="31">
        <f t="shared" si="62"/>
        <v>0.2026867349406252</v>
      </c>
      <c r="AV105" s="31">
        <f t="shared" si="62"/>
        <v>0.21775752629179798</v>
      </c>
      <c r="AW105" s="31">
        <f t="shared" si="62"/>
        <v>0.32851202829547721</v>
      </c>
      <c r="AX105" s="31">
        <f t="shared" si="62"/>
        <v>0</v>
      </c>
      <c r="AY105" s="31">
        <f t="shared" si="62"/>
        <v>2.6149094621490363</v>
      </c>
      <c r="AZ105" s="31">
        <f t="shared" si="62"/>
        <v>2.6391315728132079</v>
      </c>
      <c r="BA105" s="31">
        <f t="shared" si="62"/>
        <v>2.1175049634860073</v>
      </c>
      <c r="BB105" s="31">
        <f t="shared" si="62"/>
        <v>2.1855779605496939</v>
      </c>
      <c r="BC105" s="31">
        <f t="shared" si="62"/>
        <v>0.20475624975946605</v>
      </c>
      <c r="BD105" s="31">
        <f t="shared" si="62"/>
        <v>8.5423683729710639E-2</v>
      </c>
      <c r="BE105" s="31">
        <f t="shared" si="62"/>
        <v>0</v>
      </c>
      <c r="BF105" s="31">
        <f t="shared" si="62"/>
        <v>42.357622088405151</v>
      </c>
      <c r="BG105" s="31">
        <f t="shared" si="62"/>
        <v>0</v>
      </c>
      <c r="BH105" s="31">
        <f t="shared" si="62"/>
        <v>169.08760779191644</v>
      </c>
      <c r="BK105" s="31">
        <f t="shared" si="41"/>
        <v>0</v>
      </c>
      <c r="BL105" s="31">
        <f t="shared" si="41"/>
        <v>0</v>
      </c>
      <c r="BM105" s="31">
        <f t="shared" si="41"/>
        <v>0</v>
      </c>
      <c r="BN105" s="31">
        <f t="shared" si="41"/>
        <v>17.928181893382167</v>
      </c>
      <c r="BO105" s="31">
        <f t="shared" si="41"/>
        <v>0</v>
      </c>
      <c r="BP105" s="31">
        <f t="shared" si="41"/>
        <v>28.0456046118878</v>
      </c>
      <c r="BQ105" s="31">
        <f t="shared" si="41"/>
        <v>0.40426473357183207</v>
      </c>
      <c r="BR105" s="31">
        <f t="shared" si="41"/>
        <v>0.40541380215515377</v>
      </c>
      <c r="BS105" s="31">
        <f t="shared" si="41"/>
        <v>0</v>
      </c>
      <c r="BT105" s="31">
        <f t="shared" si="41"/>
        <v>0</v>
      </c>
      <c r="BU105" s="31">
        <f t="shared" si="41"/>
        <v>0</v>
      </c>
      <c r="BV105" s="31">
        <f t="shared" si="41"/>
        <v>0.46189999917341024</v>
      </c>
      <c r="BW105" s="31">
        <f t="shared" si="41"/>
        <v>0.53096870082182202</v>
      </c>
      <c r="BX105" s="31">
        <f t="shared" si="41"/>
        <v>0</v>
      </c>
      <c r="BY105" s="31">
        <f t="shared" si="41"/>
        <v>0</v>
      </c>
      <c r="BZ105" s="31">
        <f t="shared" si="41"/>
        <v>0</v>
      </c>
      <c r="CA105" s="31">
        <f t="shared" si="41"/>
        <v>0</v>
      </c>
      <c r="CB105" s="31">
        <f t="shared" si="41"/>
        <v>0</v>
      </c>
      <c r="CC105" s="31">
        <f t="shared" si="45"/>
        <v>0</v>
      </c>
      <c r="CD105" s="31">
        <f t="shared" si="45"/>
        <v>0</v>
      </c>
      <c r="CE105" s="31">
        <f t="shared" si="45"/>
        <v>0.55784786728984181</v>
      </c>
      <c r="CF105" s="31">
        <f t="shared" si="45"/>
        <v>0</v>
      </c>
      <c r="CG105" s="31">
        <f t="shared" si="45"/>
        <v>0.57792385378643096</v>
      </c>
      <c r="CH105" s="31">
        <f t="shared" si="45"/>
        <v>0.68114314198965487</v>
      </c>
      <c r="CI105" s="37">
        <f t="shared" si="45"/>
        <v>23.809983977074754</v>
      </c>
      <c r="CJ105" s="31">
        <f t="shared" si="45"/>
        <v>23.94833494454884</v>
      </c>
      <c r="CK105" s="31">
        <f t="shared" si="45"/>
        <v>23.186899575429944</v>
      </c>
      <c r="CL105" s="31">
        <f t="shared" si="45"/>
        <v>22.852947251600796</v>
      </c>
      <c r="CM105" s="31">
        <f t="shared" si="45"/>
        <v>2.761877345647719</v>
      </c>
      <c r="CN105" s="31">
        <f t="shared" si="45"/>
        <v>2.5978734951938458</v>
      </c>
      <c r="CO105" s="31">
        <f t="shared" si="45"/>
        <v>2.5368078980748994</v>
      </c>
      <c r="CP105" s="31">
        <f t="shared" si="45"/>
        <v>2.4925907807756968</v>
      </c>
      <c r="CR105" s="31">
        <f t="shared" si="59"/>
        <v>17.501871942562438</v>
      </c>
      <c r="CS105" s="31">
        <f t="shared" si="59"/>
        <v>11.691285461343558</v>
      </c>
      <c r="CT105" s="31">
        <f t="shared" si="59"/>
        <v>11.571557878447232</v>
      </c>
      <c r="CU105" s="31">
        <f t="shared" si="59"/>
        <v>17.424370646496278</v>
      </c>
      <c r="CV105" s="31">
        <f t="shared" si="59"/>
        <v>16.868694234098996</v>
      </c>
      <c r="CW105" s="31">
        <f t="shared" si="59"/>
        <v>1.3782389693188859</v>
      </c>
      <c r="CY105" s="31">
        <f t="shared" si="59"/>
        <v>1.3424153304788946</v>
      </c>
      <c r="CZ105" s="31">
        <f t="shared" si="59"/>
        <v>1.3425226302330244</v>
      </c>
      <c r="DA105" s="31">
        <f t="shared" si="59"/>
        <v>1.9158065249141745</v>
      </c>
      <c r="DB105" s="31">
        <f t="shared" si="59"/>
        <v>1.8266388972986782</v>
      </c>
      <c r="DC105" s="31">
        <f t="shared" si="59"/>
        <v>38.08031644083735</v>
      </c>
      <c r="DD105" s="31">
        <f t="shared" si="59"/>
        <v>38.282681962176596</v>
      </c>
      <c r="DE105" s="31">
        <f t="shared" si="59"/>
        <v>39.401343342722519</v>
      </c>
      <c r="DF105" s="31">
        <f t="shared" si="59"/>
        <v>39.181833089149087</v>
      </c>
      <c r="DG105" s="31">
        <f t="shared" si="59"/>
        <v>5.0365328430573237</v>
      </c>
      <c r="DH105" s="31">
        <f t="shared" si="59"/>
        <v>5.0216369769256515</v>
      </c>
      <c r="DI105" s="31">
        <f t="shared" si="59"/>
        <v>5.1417020694719175</v>
      </c>
      <c r="DJ105" s="31">
        <f t="shared" si="59"/>
        <v>5.1145366955024736</v>
      </c>
      <c r="DK105" s="31">
        <f t="shared" si="59"/>
        <v>17.945880997605048</v>
      </c>
      <c r="DL105" s="31">
        <f t="shared" si="59"/>
        <v>17.238698601068776</v>
      </c>
      <c r="DM105" s="31">
        <f t="shared" si="59"/>
        <v>17.247748612528518</v>
      </c>
      <c r="DN105" s="31">
        <f t="shared" si="59"/>
        <v>17.014250427115691</v>
      </c>
      <c r="DO105" s="31">
        <f t="shared" si="59"/>
        <v>13.602016641849573</v>
      </c>
      <c r="DP105" s="31">
        <f t="shared" si="59"/>
        <v>13.393424594418144</v>
      </c>
      <c r="DQ105" s="31">
        <f t="shared" si="59"/>
        <v>1.8724478940869926</v>
      </c>
      <c r="DR105" s="31">
        <f t="shared" si="59"/>
        <v>1.8414216708601876</v>
      </c>
      <c r="DS105" s="31">
        <f t="shared" si="59"/>
        <v>1.9056145167769465</v>
      </c>
      <c r="DT105" s="31">
        <f t="shared" si="59"/>
        <v>1.7847115064383952</v>
      </c>
      <c r="DU105" s="31">
        <f t="shared" si="59"/>
        <v>1.543191874195041</v>
      </c>
      <c r="DV105" s="31">
        <f t="shared" si="59"/>
        <v>1.5727727580407707</v>
      </c>
      <c r="DW105" s="31">
        <f t="shared" si="59"/>
        <v>16.458767778693176</v>
      </c>
      <c r="DX105" s="31">
        <f t="shared" si="59"/>
        <v>16.030626114134623</v>
      </c>
      <c r="DY105" s="31">
        <f t="shared" si="59"/>
        <v>17.587358951715004</v>
      </c>
      <c r="DZ105" s="31">
        <f t="shared" si="59"/>
        <v>17.279203856373918</v>
      </c>
      <c r="EA105" s="31">
        <f t="shared" si="59"/>
        <v>15.327756056605214</v>
      </c>
      <c r="EB105" s="31">
        <f t="shared" si="59"/>
        <v>14.773356252115452</v>
      </c>
      <c r="EC105" s="31">
        <f t="shared" si="59"/>
        <v>2.1186613423999807</v>
      </c>
      <c r="ED105" s="31">
        <f t="shared" si="59"/>
        <v>2.0953044680970225</v>
      </c>
      <c r="EE105" s="31">
        <f t="shared" si="59"/>
        <v>2.0617131867455845</v>
      </c>
      <c r="EF105" s="31">
        <f t="shared" si="59"/>
        <v>2.0267630928937015</v>
      </c>
      <c r="EG105" s="31">
        <f t="shared" si="59"/>
        <v>1.7604063684245776</v>
      </c>
      <c r="EH105" s="31">
        <f t="shared" si="59"/>
        <v>1.7908795012400192</v>
      </c>
      <c r="EI105" s="31">
        <f t="shared" si="59"/>
        <v>4.3326484589270582E-2</v>
      </c>
      <c r="EK105" s="31">
        <f t="shared" si="59"/>
        <v>1.9307054762695602E-2</v>
      </c>
      <c r="EM105" s="31">
        <f t="shared" si="59"/>
        <v>0.15778085560707025</v>
      </c>
      <c r="EN105" s="31">
        <f t="shared" si="59"/>
        <v>0.31790977877264337</v>
      </c>
      <c r="EO105" s="31">
        <f t="shared" si="59"/>
        <v>0.28073722405444901</v>
      </c>
      <c r="EQ105" s="31">
        <f t="shared" si="59"/>
        <v>0.36157429343182157</v>
      </c>
      <c r="ES105" s="31">
        <f t="shared" si="59"/>
        <v>0.42169360991851551</v>
      </c>
      <c r="ET105" s="31">
        <f t="shared" si="59"/>
        <v>0.28112152339177071</v>
      </c>
      <c r="EU105" s="31">
        <f t="shared" si="59"/>
        <v>0.90727825134444351</v>
      </c>
      <c r="EV105" s="31">
        <f t="shared" si="59"/>
        <v>0.98837702701107433</v>
      </c>
      <c r="EW105" s="31">
        <f t="shared" si="59"/>
        <v>1.94231479436649</v>
      </c>
      <c r="EX105" s="31">
        <f t="shared" si="59"/>
        <v>2.023423106239977</v>
      </c>
      <c r="EY105" s="31">
        <f t="shared" si="59"/>
        <v>2.7226454001342555</v>
      </c>
      <c r="EZ105" s="31">
        <f t="shared" si="59"/>
        <v>2.8266747085895605</v>
      </c>
      <c r="FA105" s="31">
        <f t="shared" si="59"/>
        <v>4.0028458076237863</v>
      </c>
      <c r="FB105" s="31">
        <f t="shared" si="59"/>
        <v>3.7392032628920848</v>
      </c>
      <c r="FC105" s="31">
        <f t="shared" si="59"/>
        <v>4.2995455827839724</v>
      </c>
      <c r="FD105" s="31">
        <f t="shared" si="57"/>
        <v>4.413939011836276</v>
      </c>
      <c r="FE105" s="31">
        <f t="shared" si="57"/>
        <v>25.734699775902268</v>
      </c>
      <c r="FF105" s="31">
        <f t="shared" si="57"/>
        <v>27.119971290053883</v>
      </c>
      <c r="FG105" s="31">
        <f t="shared" si="57"/>
        <v>30.573654085071528</v>
      </c>
      <c r="FH105" s="31">
        <f t="shared" si="57"/>
        <v>30.286740158320494</v>
      </c>
      <c r="FI105" s="31">
        <f t="shared" si="57"/>
        <v>15.983605763456524</v>
      </c>
      <c r="FJ105" s="31">
        <f t="shared" si="57"/>
        <v>19.757741151081095</v>
      </c>
      <c r="FK105" s="31">
        <f t="shared" si="57"/>
        <v>22.694500302568166</v>
      </c>
      <c r="FL105" s="31">
        <f t="shared" si="57"/>
        <v>21.672263423474881</v>
      </c>
      <c r="FM105" s="31">
        <f t="shared" si="57"/>
        <v>35.408591839229672</v>
      </c>
      <c r="FN105" s="31">
        <f t="shared" si="57"/>
        <v>34.663295870360692</v>
      </c>
      <c r="FO105" s="31">
        <f t="shared" si="57"/>
        <v>24.171577434676657</v>
      </c>
      <c r="FP105" s="31">
        <f t="shared" si="57"/>
        <v>17.527265819958966</v>
      </c>
      <c r="FQ105" s="31">
        <f t="shared" si="57"/>
        <v>0.39577518057069511</v>
      </c>
      <c r="FR105" s="31">
        <f t="shared" si="57"/>
        <v>0.3797189872556358</v>
      </c>
      <c r="FS105" s="31">
        <f t="shared" si="57"/>
        <v>0.2026867349406252</v>
      </c>
      <c r="FT105" s="31">
        <f t="shared" si="57"/>
        <v>0.21775752629179798</v>
      </c>
      <c r="FU105" s="31">
        <f t="shared" si="57"/>
        <v>0.32851202829547721</v>
      </c>
      <c r="FV105" s="31">
        <f t="shared" si="57"/>
        <v>0</v>
      </c>
      <c r="FW105" s="31">
        <f t="shared" si="57"/>
        <v>2.6149094621490363</v>
      </c>
      <c r="FX105" s="31">
        <f t="shared" si="60"/>
        <v>2.6391315728132079</v>
      </c>
      <c r="FY105" s="31">
        <f t="shared" si="60"/>
        <v>2.1175049634860073</v>
      </c>
      <c r="FZ105" s="31">
        <f t="shared" si="60"/>
        <v>2.1855779605496939</v>
      </c>
      <c r="GA105" s="31">
        <f t="shared" si="60"/>
        <v>0.20475624975946605</v>
      </c>
      <c r="GB105" s="31">
        <f t="shared" si="60"/>
        <v>8.5423683729710639E-2</v>
      </c>
      <c r="GC105" s="31">
        <f t="shared" si="60"/>
        <v>0</v>
      </c>
      <c r="GD105" s="31">
        <f t="shared" si="60"/>
        <v>42.357622088405151</v>
      </c>
      <c r="GE105" s="31">
        <f t="shared" si="60"/>
        <v>0</v>
      </c>
      <c r="GF105" s="31">
        <f t="shared" si="60"/>
        <v>169.08760779191644</v>
      </c>
      <c r="GG105" s="31" t="e">
        <f t="shared" si="60"/>
        <v>#DIV/0!</v>
      </c>
      <c r="GH105" s="31" t="e">
        <f t="shared" si="60"/>
        <v>#DIV/0!</v>
      </c>
      <c r="GI105" s="31">
        <f t="shared" si="60"/>
        <v>0</v>
      </c>
      <c r="GJ105" s="31">
        <f t="shared" si="60"/>
        <v>0</v>
      </c>
      <c r="GK105" s="31">
        <f t="shared" si="60"/>
        <v>0</v>
      </c>
      <c r="GL105" s="31">
        <f t="shared" si="60"/>
        <v>17.928181893382167</v>
      </c>
      <c r="GM105" s="31">
        <f t="shared" si="60"/>
        <v>0</v>
      </c>
      <c r="GN105" s="31">
        <f t="shared" si="60"/>
        <v>28.0456046118878</v>
      </c>
      <c r="GO105" s="31">
        <f t="shared" si="60"/>
        <v>0.40426473357183207</v>
      </c>
      <c r="GP105" s="31">
        <f t="shared" si="60"/>
        <v>0.40541380215515377</v>
      </c>
      <c r="GQ105" s="31">
        <f t="shared" si="60"/>
        <v>0</v>
      </c>
      <c r="GR105" s="31">
        <f t="shared" si="60"/>
        <v>0</v>
      </c>
      <c r="GS105" s="31">
        <f t="shared" si="60"/>
        <v>0</v>
      </c>
      <c r="GT105" s="31">
        <f t="shared" si="60"/>
        <v>0.46189999917341024</v>
      </c>
      <c r="GU105" s="31">
        <f t="shared" si="60"/>
        <v>0.53096870082182202</v>
      </c>
      <c r="GV105" s="31">
        <f t="shared" si="60"/>
        <v>0</v>
      </c>
      <c r="GW105" s="31">
        <f t="shared" si="60"/>
        <v>0</v>
      </c>
      <c r="GX105" s="31">
        <f t="shared" si="60"/>
        <v>0</v>
      </c>
      <c r="GY105" s="31">
        <f t="shared" si="60"/>
        <v>0</v>
      </c>
      <c r="GZ105" s="31">
        <f t="shared" si="60"/>
        <v>0</v>
      </c>
      <c r="HA105" s="31">
        <f t="shared" si="60"/>
        <v>0</v>
      </c>
      <c r="HB105" s="31">
        <f t="shared" si="60"/>
        <v>0</v>
      </c>
      <c r="HC105" s="31">
        <f t="shared" si="60"/>
        <v>0.55784786728984181</v>
      </c>
      <c r="HD105" s="31">
        <f t="shared" si="60"/>
        <v>0</v>
      </c>
      <c r="HE105" s="31">
        <f t="shared" si="60"/>
        <v>0.57792385378643096</v>
      </c>
      <c r="HF105" s="31">
        <f t="shared" si="60"/>
        <v>0.68114314198965487</v>
      </c>
    </row>
    <row r="106" spans="2:214" x14ac:dyDescent="0.25">
      <c r="D106" s="31" t="str">
        <f t="shared" si="32"/>
        <v>Methyl linolelaidate (C18:2)</v>
      </c>
      <c r="I106" s="31" t="str">
        <f>EK24&amp;"-"&amp;FD24</f>
        <v>2-100</v>
      </c>
      <c r="J106" s="38">
        <f>INTERCEPT(EK106:FD106,EK24:FD24)</f>
        <v>-1.5344020379110423E-2</v>
      </c>
      <c r="K106" s="38">
        <f>SLOPE(EK106:FD106,EK24:FD24)</f>
        <v>2.1739821895622732E-2</v>
      </c>
      <c r="L106" s="38">
        <v>0.99370000000000003</v>
      </c>
      <c r="N106" s="31">
        <f t="shared" si="62"/>
        <v>0.11454171207167937</v>
      </c>
      <c r="P106" s="31">
        <f t="shared" si="62"/>
        <v>0.1470521737938206</v>
      </c>
      <c r="R106" s="31">
        <f t="shared" si="62"/>
        <v>0.16697880329074738</v>
      </c>
      <c r="T106" s="31">
        <f t="shared" si="62"/>
        <v>0.2209307380703206</v>
      </c>
      <c r="V106" s="31">
        <f t="shared" si="62"/>
        <v>0.25155814706477142</v>
      </c>
      <c r="W106" s="31">
        <f t="shared" si="62"/>
        <v>0.87491197449061409</v>
      </c>
      <c r="X106" s="31">
        <f t="shared" si="62"/>
        <v>0.90931275702600856</v>
      </c>
      <c r="Z106" s="31">
        <f t="shared" si="62"/>
        <v>2.0424655444904056</v>
      </c>
      <c r="AB106" s="31">
        <f t="shared" si="62"/>
        <v>2.8681425427608636</v>
      </c>
      <c r="AD106" s="31">
        <f t="shared" si="62"/>
        <v>3.5294440564168665</v>
      </c>
      <c r="AF106" s="31">
        <f t="shared" si="62"/>
        <v>3.1829061004350634</v>
      </c>
      <c r="AG106" s="31">
        <f t="shared" si="62"/>
        <v>1.5607555048453856</v>
      </c>
      <c r="AH106" s="31">
        <f t="shared" si="62"/>
        <v>0</v>
      </c>
      <c r="AI106" s="31">
        <f t="shared" si="62"/>
        <v>1.6404628879173211</v>
      </c>
      <c r="AJ106" s="31">
        <f t="shared" si="62"/>
        <v>0</v>
      </c>
      <c r="AK106" s="31">
        <f t="shared" si="62"/>
        <v>0</v>
      </c>
      <c r="AL106" s="31">
        <f t="shared" si="62"/>
        <v>1.4029093640385013</v>
      </c>
      <c r="AM106" s="31">
        <f t="shared" si="62"/>
        <v>2.4126699161002199</v>
      </c>
      <c r="AN106" s="31">
        <f t="shared" si="62"/>
        <v>2.8838086862057137</v>
      </c>
      <c r="AO106" s="31">
        <f t="shared" si="62"/>
        <v>0</v>
      </c>
      <c r="AP106" s="31">
        <f t="shared" si="62"/>
        <v>0</v>
      </c>
      <c r="AQ106" s="31">
        <f t="shared" si="62"/>
        <v>0</v>
      </c>
      <c r="AR106" s="31">
        <f t="shared" si="62"/>
        <v>0</v>
      </c>
      <c r="AS106" s="31">
        <f t="shared" si="62"/>
        <v>0</v>
      </c>
      <c r="AT106" s="31">
        <f t="shared" si="62"/>
        <v>0</v>
      </c>
      <c r="AU106" s="31">
        <f t="shared" si="62"/>
        <v>0</v>
      </c>
      <c r="AV106" s="31">
        <f t="shared" si="62"/>
        <v>0</v>
      </c>
      <c r="AW106" s="31">
        <f t="shared" si="62"/>
        <v>0</v>
      </c>
      <c r="AX106" s="31">
        <f t="shared" si="62"/>
        <v>0</v>
      </c>
      <c r="AY106" s="31">
        <f t="shared" si="62"/>
        <v>0</v>
      </c>
      <c r="AZ106" s="31">
        <f t="shared" si="62"/>
        <v>0</v>
      </c>
      <c r="BA106" s="31">
        <f t="shared" si="62"/>
        <v>0</v>
      </c>
      <c r="BB106" s="31">
        <f t="shared" si="62"/>
        <v>0</v>
      </c>
      <c r="BC106" s="31">
        <f t="shared" si="62"/>
        <v>0</v>
      </c>
      <c r="BD106" s="31">
        <f t="shared" si="62"/>
        <v>0</v>
      </c>
      <c r="BE106" s="31">
        <f t="shared" si="62"/>
        <v>0</v>
      </c>
      <c r="BF106" s="31">
        <f t="shared" si="62"/>
        <v>0</v>
      </c>
      <c r="BG106" s="31">
        <f t="shared" si="62"/>
        <v>0</v>
      </c>
      <c r="BH106" s="31">
        <f t="shared" si="62"/>
        <v>0.13614864841616162</v>
      </c>
      <c r="BK106" s="31">
        <f t="shared" si="41"/>
        <v>0</v>
      </c>
      <c r="BL106" s="31">
        <f t="shared" si="41"/>
        <v>0</v>
      </c>
      <c r="BM106" s="31">
        <f t="shared" si="41"/>
        <v>0</v>
      </c>
      <c r="BN106" s="31">
        <f t="shared" ref="BN106:CB106" si="63">BN66/BN$54</f>
        <v>0</v>
      </c>
      <c r="BO106" s="31">
        <f t="shared" si="63"/>
        <v>0</v>
      </c>
      <c r="BP106" s="31">
        <f t="shared" si="63"/>
        <v>1.2454948806183044</v>
      </c>
      <c r="BQ106" s="31">
        <f t="shared" si="63"/>
        <v>0</v>
      </c>
      <c r="BR106" s="31">
        <f t="shared" si="63"/>
        <v>32.762722086172921</v>
      </c>
      <c r="BS106" s="31">
        <f t="shared" si="63"/>
        <v>0</v>
      </c>
      <c r="BT106" s="31">
        <f t="shared" si="63"/>
        <v>0</v>
      </c>
      <c r="BU106" s="31">
        <f t="shared" si="63"/>
        <v>0</v>
      </c>
      <c r="BV106" s="31">
        <f t="shared" si="63"/>
        <v>0</v>
      </c>
      <c r="BW106" s="31">
        <f t="shared" si="63"/>
        <v>0</v>
      </c>
      <c r="BX106" s="31">
        <f t="shared" si="63"/>
        <v>0</v>
      </c>
      <c r="BY106" s="31">
        <f t="shared" si="63"/>
        <v>0</v>
      </c>
      <c r="BZ106" s="31">
        <f t="shared" si="63"/>
        <v>0</v>
      </c>
      <c r="CA106" s="31">
        <f t="shared" si="63"/>
        <v>0</v>
      </c>
      <c r="CB106" s="31">
        <f t="shared" si="63"/>
        <v>0</v>
      </c>
      <c r="CC106" s="31">
        <f t="shared" si="45"/>
        <v>0</v>
      </c>
      <c r="CD106" s="31">
        <f t="shared" si="45"/>
        <v>0</v>
      </c>
      <c r="CE106" s="31">
        <f t="shared" si="45"/>
        <v>0</v>
      </c>
      <c r="CF106" s="31">
        <f t="shared" si="45"/>
        <v>0</v>
      </c>
      <c r="CG106" s="31">
        <f t="shared" si="45"/>
        <v>0</v>
      </c>
      <c r="CH106" s="31">
        <f t="shared" si="45"/>
        <v>0</v>
      </c>
      <c r="CI106" s="37">
        <f t="shared" si="45"/>
        <v>0</v>
      </c>
      <c r="CJ106" s="31">
        <f t="shared" si="45"/>
        <v>0</v>
      </c>
      <c r="CK106" s="31">
        <f t="shared" si="45"/>
        <v>0</v>
      </c>
      <c r="CL106" s="31">
        <f t="shared" si="45"/>
        <v>0</v>
      </c>
      <c r="CM106" s="31">
        <f t="shared" si="45"/>
        <v>0</v>
      </c>
      <c r="CN106" s="31">
        <f t="shared" si="45"/>
        <v>0</v>
      </c>
      <c r="CO106" s="31">
        <f t="shared" si="45"/>
        <v>0</v>
      </c>
      <c r="CP106" s="31">
        <f t="shared" si="45"/>
        <v>0</v>
      </c>
      <c r="CR106" s="31">
        <f t="shared" si="59"/>
        <v>0</v>
      </c>
      <c r="CS106" s="31">
        <f t="shared" si="59"/>
        <v>0</v>
      </c>
      <c r="CT106" s="31">
        <f t="shared" si="59"/>
        <v>0</v>
      </c>
      <c r="CU106" s="31">
        <f t="shared" si="59"/>
        <v>0</v>
      </c>
      <c r="CV106" s="31">
        <f t="shared" si="59"/>
        <v>0</v>
      </c>
      <c r="CW106" s="31">
        <f t="shared" si="59"/>
        <v>0</v>
      </c>
      <c r="CY106" s="31">
        <f t="shared" si="59"/>
        <v>0</v>
      </c>
      <c r="CZ106" s="31">
        <f t="shared" si="59"/>
        <v>0</v>
      </c>
      <c r="DA106" s="31">
        <f t="shared" si="59"/>
        <v>0</v>
      </c>
      <c r="DB106" s="31">
        <f t="shared" si="59"/>
        <v>0</v>
      </c>
      <c r="DC106" s="31">
        <f t="shared" si="59"/>
        <v>0</v>
      </c>
      <c r="DD106" s="31">
        <f t="shared" si="59"/>
        <v>0</v>
      </c>
      <c r="DE106" s="31">
        <f t="shared" si="59"/>
        <v>0</v>
      </c>
      <c r="DF106" s="31">
        <f t="shared" si="59"/>
        <v>0</v>
      </c>
      <c r="DG106" s="31">
        <f t="shared" si="59"/>
        <v>0</v>
      </c>
      <c r="DH106" s="31">
        <f t="shared" si="59"/>
        <v>0</v>
      </c>
      <c r="DI106" s="31">
        <f t="shared" si="59"/>
        <v>0</v>
      </c>
      <c r="DJ106" s="31">
        <f t="shared" si="59"/>
        <v>0</v>
      </c>
      <c r="DK106" s="31">
        <f t="shared" si="59"/>
        <v>0</v>
      </c>
      <c r="DL106" s="31">
        <f t="shared" si="59"/>
        <v>0</v>
      </c>
      <c r="DM106" s="31">
        <f t="shared" si="59"/>
        <v>0</v>
      </c>
      <c r="DN106" s="31">
        <f t="shared" si="59"/>
        <v>0</v>
      </c>
      <c r="DO106" s="31">
        <f t="shared" si="59"/>
        <v>0</v>
      </c>
      <c r="DP106" s="31">
        <f t="shared" si="59"/>
        <v>0</v>
      </c>
      <c r="DQ106" s="31">
        <f t="shared" si="59"/>
        <v>0</v>
      </c>
      <c r="DR106" s="31">
        <f t="shared" si="59"/>
        <v>0</v>
      </c>
      <c r="DS106" s="31">
        <f t="shared" si="59"/>
        <v>0</v>
      </c>
      <c r="DT106" s="31">
        <f t="shared" si="59"/>
        <v>0</v>
      </c>
      <c r="DU106" s="31">
        <f t="shared" si="59"/>
        <v>0</v>
      </c>
      <c r="DV106" s="31">
        <f t="shared" si="59"/>
        <v>0</v>
      </c>
      <c r="DW106" s="31">
        <f t="shared" si="59"/>
        <v>0</v>
      </c>
      <c r="DX106" s="31">
        <f t="shared" si="59"/>
        <v>0</v>
      </c>
      <c r="DY106" s="31">
        <f t="shared" si="59"/>
        <v>0</v>
      </c>
      <c r="DZ106" s="31">
        <f t="shared" si="59"/>
        <v>0</v>
      </c>
      <c r="EA106" s="31">
        <f t="shared" si="59"/>
        <v>0</v>
      </c>
      <c r="EB106" s="31">
        <f t="shared" si="59"/>
        <v>0</v>
      </c>
      <c r="EC106" s="31">
        <f t="shared" si="59"/>
        <v>0</v>
      </c>
      <c r="ED106" s="31">
        <f t="shared" si="59"/>
        <v>0</v>
      </c>
      <c r="EE106" s="31">
        <f t="shared" si="59"/>
        <v>0</v>
      </c>
      <c r="EF106" s="31">
        <f t="shared" si="59"/>
        <v>0</v>
      </c>
      <c r="EG106" s="31">
        <f t="shared" si="59"/>
        <v>0</v>
      </c>
      <c r="EH106" s="31">
        <f t="shared" si="59"/>
        <v>0</v>
      </c>
      <c r="EI106" s="31">
        <f t="shared" si="59"/>
        <v>0</v>
      </c>
      <c r="EK106" s="31">
        <f t="shared" si="59"/>
        <v>2.2150973691317823E-2</v>
      </c>
      <c r="EM106" s="31">
        <f t="shared" si="59"/>
        <v>7.3107813918061954E-2</v>
      </c>
      <c r="EN106" s="31">
        <f t="shared" si="59"/>
        <v>5.8571802486468413E-2</v>
      </c>
      <c r="EO106" s="31">
        <f t="shared" si="59"/>
        <v>0.11290991975712306</v>
      </c>
      <c r="EQ106" s="31">
        <f t="shared" si="59"/>
        <v>0.16345577545326059</v>
      </c>
      <c r="ES106" s="31">
        <f t="shared" si="59"/>
        <v>0.16015099162457419</v>
      </c>
      <c r="ET106" s="31">
        <f t="shared" si="59"/>
        <v>0.17045924894168873</v>
      </c>
      <c r="EU106" s="31">
        <f t="shared" si="59"/>
        <v>0.40532818846100099</v>
      </c>
      <c r="EV106" s="31">
        <f t="shared" si="59"/>
        <v>0.44105091744262459</v>
      </c>
      <c r="EW106" s="31">
        <f t="shared" si="59"/>
        <v>0.89545223412211628</v>
      </c>
      <c r="EX106" s="31">
        <f t="shared" si="59"/>
        <v>0.88223172429818519</v>
      </c>
      <c r="EY106" s="31">
        <f t="shared" si="59"/>
        <v>1.2850548746745774</v>
      </c>
      <c r="EZ106" s="31">
        <f t="shared" si="59"/>
        <v>1.2767653987526277</v>
      </c>
      <c r="FA106" s="31">
        <f t="shared" si="59"/>
        <v>1.9099893431352946</v>
      </c>
      <c r="FB106" s="31">
        <f t="shared" si="59"/>
        <v>1.7361056584857271</v>
      </c>
      <c r="FC106" s="31">
        <f t="shared" si="59"/>
        <v>2.0087300602712324</v>
      </c>
      <c r="FD106" s="31">
        <f t="shared" si="57"/>
        <v>2.1380820288202833</v>
      </c>
      <c r="FE106" s="31">
        <f t="shared" si="57"/>
        <v>1.5607555048453856</v>
      </c>
      <c r="FF106" s="31">
        <f t="shared" si="57"/>
        <v>0</v>
      </c>
      <c r="FG106" s="31">
        <f t="shared" si="57"/>
        <v>1.6404628879173211</v>
      </c>
      <c r="FH106" s="31">
        <f t="shared" si="57"/>
        <v>0</v>
      </c>
      <c r="FI106" s="31">
        <f t="shared" si="57"/>
        <v>0</v>
      </c>
      <c r="FJ106" s="31">
        <f t="shared" si="57"/>
        <v>1.4029093640385013</v>
      </c>
      <c r="FK106" s="31">
        <f t="shared" si="57"/>
        <v>2.4126699161002199</v>
      </c>
      <c r="FL106" s="31">
        <f t="shared" si="57"/>
        <v>2.8838086862057137</v>
      </c>
      <c r="FM106" s="31">
        <f t="shared" si="57"/>
        <v>0</v>
      </c>
      <c r="FN106" s="31">
        <f t="shared" si="57"/>
        <v>0</v>
      </c>
      <c r="FO106" s="31">
        <f t="shared" si="57"/>
        <v>0</v>
      </c>
      <c r="FP106" s="31">
        <f t="shared" si="57"/>
        <v>0</v>
      </c>
      <c r="FQ106" s="31">
        <f t="shared" si="57"/>
        <v>0</v>
      </c>
      <c r="FR106" s="31">
        <f t="shared" si="57"/>
        <v>0</v>
      </c>
      <c r="FS106" s="31">
        <f t="shared" si="57"/>
        <v>0</v>
      </c>
      <c r="FT106" s="31">
        <f t="shared" si="57"/>
        <v>0</v>
      </c>
      <c r="FU106" s="31">
        <f t="shared" si="57"/>
        <v>0</v>
      </c>
      <c r="FV106" s="31">
        <f t="shared" si="57"/>
        <v>0</v>
      </c>
      <c r="FW106" s="31">
        <f t="shared" si="57"/>
        <v>0</v>
      </c>
      <c r="FX106" s="31">
        <f t="shared" si="60"/>
        <v>0</v>
      </c>
      <c r="FY106" s="31">
        <f t="shared" si="60"/>
        <v>0</v>
      </c>
      <c r="FZ106" s="31">
        <f t="shared" si="60"/>
        <v>0</v>
      </c>
      <c r="GA106" s="31">
        <f t="shared" si="60"/>
        <v>0</v>
      </c>
      <c r="GB106" s="31">
        <f t="shared" si="60"/>
        <v>0</v>
      </c>
      <c r="GC106" s="31">
        <f t="shared" si="60"/>
        <v>0</v>
      </c>
      <c r="GD106" s="31">
        <f t="shared" si="60"/>
        <v>0</v>
      </c>
      <c r="GE106" s="31">
        <f t="shared" si="60"/>
        <v>0</v>
      </c>
      <c r="GF106" s="31">
        <f t="shared" si="60"/>
        <v>0.13614864841616162</v>
      </c>
      <c r="GG106" s="31" t="e">
        <f t="shared" si="60"/>
        <v>#DIV/0!</v>
      </c>
      <c r="GH106" s="31" t="e">
        <f t="shared" si="60"/>
        <v>#DIV/0!</v>
      </c>
      <c r="GI106" s="31">
        <f t="shared" si="60"/>
        <v>0</v>
      </c>
      <c r="GJ106" s="31">
        <f t="shared" si="60"/>
        <v>0</v>
      </c>
      <c r="GK106" s="31">
        <f t="shared" si="60"/>
        <v>0</v>
      </c>
      <c r="GL106" s="31">
        <f t="shared" si="60"/>
        <v>0</v>
      </c>
      <c r="GM106" s="31">
        <f t="shared" si="60"/>
        <v>0</v>
      </c>
      <c r="GN106" s="31">
        <f t="shared" si="60"/>
        <v>1.2454948806183044</v>
      </c>
      <c r="GO106" s="31">
        <f t="shared" si="60"/>
        <v>0</v>
      </c>
      <c r="GP106" s="31">
        <f t="shared" si="60"/>
        <v>0</v>
      </c>
      <c r="GQ106" s="31">
        <f t="shared" si="60"/>
        <v>0</v>
      </c>
      <c r="GR106" s="31">
        <f t="shared" si="60"/>
        <v>0</v>
      </c>
      <c r="GS106" s="31">
        <f t="shared" si="60"/>
        <v>0</v>
      </c>
      <c r="GT106" s="31">
        <f t="shared" si="60"/>
        <v>0</v>
      </c>
      <c r="GU106" s="31">
        <f t="shared" si="60"/>
        <v>0</v>
      </c>
      <c r="GV106" s="31">
        <f t="shared" si="60"/>
        <v>0</v>
      </c>
      <c r="GW106" s="31">
        <f t="shared" si="60"/>
        <v>0</v>
      </c>
      <c r="GX106" s="31">
        <f t="shared" si="60"/>
        <v>0</v>
      </c>
      <c r="GY106" s="31">
        <f t="shared" si="60"/>
        <v>0</v>
      </c>
      <c r="GZ106" s="31">
        <f t="shared" si="60"/>
        <v>0</v>
      </c>
      <c r="HA106" s="31">
        <f t="shared" si="60"/>
        <v>0</v>
      </c>
      <c r="HB106" s="31">
        <f t="shared" si="60"/>
        <v>0</v>
      </c>
      <c r="HC106" s="31">
        <f t="shared" si="60"/>
        <v>0</v>
      </c>
      <c r="HD106" s="31">
        <f t="shared" si="60"/>
        <v>0</v>
      </c>
      <c r="HE106" s="31">
        <f t="shared" si="60"/>
        <v>0</v>
      </c>
      <c r="HF106" s="31">
        <f t="shared" si="60"/>
        <v>0</v>
      </c>
    </row>
    <row r="107" spans="2:214" x14ac:dyDescent="0.25">
      <c r="B107" s="49"/>
      <c r="D107" s="31" t="str">
        <f t="shared" si="32"/>
        <v>METHYL LINOLEATE (C18:2)</v>
      </c>
      <c r="I107" s="31" t="str">
        <f>EK25&amp;"-"&amp;FD25</f>
        <v>2-100</v>
      </c>
      <c r="J107" s="38">
        <f>INTERCEPT(EK107:FD107,EK25:FD25)</f>
        <v>1.5221918353621522E-2</v>
      </c>
      <c r="K107" s="38">
        <f>SLOPE(EK107:FD107,EK25:FD25)</f>
        <v>2.2046557538310869E-2</v>
      </c>
      <c r="L107" s="38">
        <v>0.9909</v>
      </c>
      <c r="N107" s="31">
        <f t="shared" si="62"/>
        <v>9.5676492161318627E-2</v>
      </c>
      <c r="P107" s="31">
        <f t="shared" si="62"/>
        <v>0.15330045828459563</v>
      </c>
      <c r="R107" s="31">
        <f t="shared" si="62"/>
        <v>0.20032276681914979</v>
      </c>
      <c r="T107" s="31">
        <f t="shared" si="62"/>
        <v>0.21455486825542047</v>
      </c>
      <c r="V107" s="31">
        <f t="shared" si="62"/>
        <v>0.29843268086385444</v>
      </c>
      <c r="W107" s="31">
        <f t="shared" si="62"/>
        <v>0.99467237467065484</v>
      </c>
      <c r="X107" s="31">
        <f t="shared" si="62"/>
        <v>0.66797368163813764</v>
      </c>
      <c r="Y107" s="31">
        <f t="shared" si="62"/>
        <v>1.6409361372479714</v>
      </c>
      <c r="Z107" s="31">
        <f t="shared" si="62"/>
        <v>1.9587782987485307</v>
      </c>
      <c r="AA107" s="31">
        <f t="shared" si="62"/>
        <v>2.4339703586908685</v>
      </c>
      <c r="AB107" s="31">
        <f t="shared" si="62"/>
        <v>3.0116327477968698</v>
      </c>
      <c r="AC107" s="31">
        <f t="shared" si="62"/>
        <v>3.4731058117213567</v>
      </c>
      <c r="AD107" s="31">
        <f t="shared" si="62"/>
        <v>3.6243358215343315</v>
      </c>
      <c r="AE107" s="31">
        <f t="shared" si="62"/>
        <v>3.5084381036784746</v>
      </c>
      <c r="AF107" s="31">
        <f t="shared" si="62"/>
        <v>3.5056397798327739</v>
      </c>
      <c r="AG107" s="31">
        <f t="shared" si="62"/>
        <v>25.734699775902268</v>
      </c>
      <c r="AH107" s="31">
        <f t="shared" si="62"/>
        <v>25.491969028218644</v>
      </c>
      <c r="AI107" s="31">
        <f t="shared" si="62"/>
        <v>29.112711062868627</v>
      </c>
      <c r="AJ107" s="31">
        <f t="shared" si="62"/>
        <v>28.977290945588166</v>
      </c>
      <c r="AK107" s="31">
        <f t="shared" si="62"/>
        <v>1.0151363700348819</v>
      </c>
      <c r="AL107" s="31">
        <f t="shared" si="62"/>
        <v>18.591396135053976</v>
      </c>
      <c r="AM107" s="31">
        <f t="shared" si="62"/>
        <v>29.046935437272086</v>
      </c>
      <c r="AN107" s="31">
        <f t="shared" si="62"/>
        <v>29.406224184341983</v>
      </c>
      <c r="AO107" s="31">
        <f t="shared" si="62"/>
        <v>2.9158617102694038</v>
      </c>
      <c r="AP107" s="31">
        <f t="shared" si="62"/>
        <v>2.7384971249346575</v>
      </c>
      <c r="AQ107" s="31">
        <f t="shared" si="62"/>
        <v>2.0414758111828153</v>
      </c>
      <c r="AR107" s="31">
        <f t="shared" si="62"/>
        <v>23.657195655537009</v>
      </c>
      <c r="AS107" s="31">
        <f t="shared" si="62"/>
        <v>0</v>
      </c>
      <c r="AT107" s="31">
        <f t="shared" si="62"/>
        <v>0</v>
      </c>
      <c r="AU107" s="31">
        <f t="shared" si="62"/>
        <v>0</v>
      </c>
      <c r="AV107" s="31">
        <f t="shared" si="62"/>
        <v>0</v>
      </c>
      <c r="AW107" s="31">
        <f t="shared" si="62"/>
        <v>0</v>
      </c>
      <c r="AX107" s="31">
        <f t="shared" si="62"/>
        <v>0</v>
      </c>
      <c r="AY107" s="31">
        <f t="shared" si="62"/>
        <v>2.6149094621490363</v>
      </c>
      <c r="AZ107" s="31">
        <f t="shared" si="62"/>
        <v>2.8663039104486554</v>
      </c>
      <c r="BA107" s="31">
        <f t="shared" si="62"/>
        <v>2.3015686342212938</v>
      </c>
      <c r="BB107" s="31">
        <f t="shared" si="62"/>
        <v>2.1314517014801941</v>
      </c>
      <c r="BC107" s="31">
        <f t="shared" si="62"/>
        <v>2.3877606700863723</v>
      </c>
      <c r="BD107" s="31">
        <f t="shared" si="62"/>
        <v>2.2627976057893879</v>
      </c>
      <c r="BE107" s="31">
        <f t="shared" si="62"/>
        <v>0</v>
      </c>
      <c r="BF107" s="31">
        <f t="shared" si="62"/>
        <v>83.246565858167614</v>
      </c>
      <c r="BG107" s="31">
        <f t="shared" si="62"/>
        <v>0</v>
      </c>
      <c r="BH107" s="31">
        <f t="shared" si="62"/>
        <v>114.61119831648141</v>
      </c>
      <c r="BK107" s="31">
        <f t="shared" ref="BK107:CB121" si="64">BK67/BK$54</f>
        <v>2.7297029454321367</v>
      </c>
      <c r="BL107" s="31">
        <f t="shared" si="64"/>
        <v>67.074066595557625</v>
      </c>
      <c r="BM107" s="31">
        <f t="shared" si="64"/>
        <v>0</v>
      </c>
      <c r="BN107" s="31">
        <f t="shared" si="64"/>
        <v>61.619512460850729</v>
      </c>
      <c r="BO107" s="31">
        <f t="shared" si="64"/>
        <v>0</v>
      </c>
      <c r="BP107" s="31">
        <f t="shared" si="64"/>
        <v>11.266802005426248</v>
      </c>
      <c r="BQ107" s="31">
        <f t="shared" si="64"/>
        <v>31.826527960836</v>
      </c>
      <c r="BR107" s="31">
        <f t="shared" si="64"/>
        <v>34.864922429748169</v>
      </c>
      <c r="BS107" s="31">
        <f t="shared" si="64"/>
        <v>39.281066248529989</v>
      </c>
      <c r="BT107" s="31">
        <f t="shared" si="64"/>
        <v>37.271471159864284</v>
      </c>
      <c r="BU107" s="31">
        <f t="shared" si="64"/>
        <v>38.536526374702213</v>
      </c>
      <c r="BV107" s="31">
        <f t="shared" si="64"/>
        <v>36.69515701072087</v>
      </c>
      <c r="BW107" s="31">
        <f t="shared" si="64"/>
        <v>52.804514775310366</v>
      </c>
      <c r="BX107" s="31">
        <f t="shared" si="64"/>
        <v>52.835895162473555</v>
      </c>
      <c r="BY107" s="31">
        <f t="shared" si="64"/>
        <v>43.828220353950435</v>
      </c>
      <c r="BZ107" s="31">
        <f t="shared" si="64"/>
        <v>38.987055938966627</v>
      </c>
      <c r="CA107" s="31">
        <f t="shared" si="64"/>
        <v>75.587894881062667</v>
      </c>
      <c r="CB107" s="31">
        <f t="shared" si="64"/>
        <v>70.68346845639239</v>
      </c>
      <c r="CC107" s="31">
        <f t="shared" si="45"/>
        <v>7.2176243835869665</v>
      </c>
      <c r="CD107" s="31">
        <f t="shared" si="45"/>
        <v>6.4744646213748656</v>
      </c>
      <c r="CE107" s="31">
        <f t="shared" si="45"/>
        <v>6.1571048164242059</v>
      </c>
      <c r="CF107" s="31">
        <f t="shared" si="45"/>
        <v>6.2081010294405159</v>
      </c>
      <c r="CG107" s="31">
        <f t="shared" si="45"/>
        <v>6.6200680923816124</v>
      </c>
      <c r="CH107" s="31">
        <f t="shared" si="45"/>
        <v>6.012933015685995</v>
      </c>
      <c r="CI107" s="37">
        <f t="shared" si="45"/>
        <v>28.654189048998589</v>
      </c>
      <c r="CJ107" s="31">
        <f t="shared" si="45"/>
        <v>28.898645927245472</v>
      </c>
      <c r="CK107" s="31">
        <f t="shared" si="45"/>
        <v>27.9082045794399</v>
      </c>
      <c r="CL107" s="31">
        <f t="shared" si="45"/>
        <v>27.338434615021058</v>
      </c>
      <c r="CM107" s="31">
        <f t="shared" si="45"/>
        <v>3.5983383754322422</v>
      </c>
      <c r="CN107" s="31">
        <f t="shared" si="45"/>
        <v>3.2234842016209604</v>
      </c>
      <c r="CO107" s="31">
        <f t="shared" si="45"/>
        <v>3.093600570607701</v>
      </c>
      <c r="CP107" s="31">
        <f t="shared" si="45"/>
        <v>3.1680128429747509</v>
      </c>
      <c r="CR107" s="31">
        <f t="shared" si="59"/>
        <v>22.748374008747195</v>
      </c>
      <c r="CS107" s="31">
        <f t="shared" si="59"/>
        <v>15.527735522883953</v>
      </c>
      <c r="CT107" s="31">
        <f t="shared" si="59"/>
        <v>15.386790662364776</v>
      </c>
      <c r="CU107" s="31">
        <f t="shared" si="59"/>
        <v>19.529674035001712</v>
      </c>
      <c r="CV107" s="31">
        <f t="shared" si="59"/>
        <v>18.888436522057987</v>
      </c>
      <c r="CW107" s="31">
        <f t="shared" si="59"/>
        <v>2.0350754139609237</v>
      </c>
      <c r="CY107" s="31">
        <f t="shared" si="59"/>
        <v>2.0384044056742763</v>
      </c>
      <c r="CZ107" s="31">
        <f t="shared" si="59"/>
        <v>1.9545657957901761</v>
      </c>
      <c r="DA107" s="31">
        <f t="shared" si="59"/>
        <v>2.2082806499456429</v>
      </c>
      <c r="DB107" s="31">
        <f t="shared" si="59"/>
        <v>2.0921790909724689</v>
      </c>
      <c r="DC107" s="31">
        <f t="shared" si="59"/>
        <v>34.777803721294482</v>
      </c>
      <c r="DD107" s="31">
        <f t="shared" si="59"/>
        <v>34.815761503502522</v>
      </c>
      <c r="DE107" s="31">
        <f t="shared" si="59"/>
        <v>36.178584903222472</v>
      </c>
      <c r="DF107" s="31">
        <f t="shared" si="59"/>
        <v>35.766566213635407</v>
      </c>
      <c r="DG107" s="31">
        <f t="shared" si="59"/>
        <v>4.2264649314526119</v>
      </c>
      <c r="DH107" s="31">
        <f t="shared" si="59"/>
        <v>4.5759433490264465</v>
      </c>
      <c r="DI107" s="31">
        <f t="shared" si="59"/>
        <v>4.416528052508542</v>
      </c>
      <c r="DJ107" s="31">
        <f t="shared" si="59"/>
        <v>4.6781029851139557</v>
      </c>
      <c r="DK107" s="31">
        <f t="shared" si="59"/>
        <v>10.294498848642492</v>
      </c>
      <c r="DL107" s="31">
        <f t="shared" ref="DL107:FG111" si="65">DL67/DL$54</f>
        <v>10.262325199225412</v>
      </c>
      <c r="DM107" s="31">
        <f t="shared" si="65"/>
        <v>8.9137112012100541</v>
      </c>
      <c r="DN107" s="31">
        <f t="shared" si="65"/>
        <v>8.6911319203297044</v>
      </c>
      <c r="DO107" s="31">
        <f t="shared" si="65"/>
        <v>8.1414112473176576</v>
      </c>
      <c r="DP107" s="31">
        <f t="shared" si="65"/>
        <v>8.0483347717681148</v>
      </c>
      <c r="DQ107" s="31">
        <f t="shared" si="65"/>
        <v>0.95580133121227195</v>
      </c>
      <c r="DR107" s="31">
        <f t="shared" si="65"/>
        <v>0.9210317406924019</v>
      </c>
      <c r="DS107" s="31">
        <f t="shared" si="65"/>
        <v>0.72339213033493255</v>
      </c>
      <c r="DT107" s="31">
        <f t="shared" si="65"/>
        <v>0.85749522398982747</v>
      </c>
      <c r="DU107" s="31">
        <f t="shared" si="65"/>
        <v>0</v>
      </c>
      <c r="DV107" s="31">
        <f t="shared" si="65"/>
        <v>0.79878324239002618</v>
      </c>
      <c r="DW107" s="31">
        <f t="shared" si="65"/>
        <v>9.1144044640469879</v>
      </c>
      <c r="DX107" s="31">
        <f t="shared" si="65"/>
        <v>8.7326952964462361</v>
      </c>
      <c r="DY107" s="31">
        <f t="shared" si="65"/>
        <v>8.8648118378794205</v>
      </c>
      <c r="DZ107" s="31">
        <f t="shared" si="65"/>
        <v>8.718350139674321</v>
      </c>
      <c r="EA107" s="31">
        <f t="shared" si="65"/>
        <v>7.8733307833944091</v>
      </c>
      <c r="EB107" s="31">
        <f t="shared" si="65"/>
        <v>6.9920322112863937</v>
      </c>
      <c r="EC107" s="31">
        <f t="shared" si="65"/>
        <v>0.96275733845057465</v>
      </c>
      <c r="ED107" s="31">
        <f t="shared" si="65"/>
        <v>0.90407605188632156</v>
      </c>
      <c r="EE107" s="31">
        <f t="shared" si="65"/>
        <v>0.82704403784267311</v>
      </c>
      <c r="EF107" s="31">
        <f t="shared" si="65"/>
        <v>0.79827578735513194</v>
      </c>
      <c r="EG107" s="31">
        <f t="shared" si="65"/>
        <v>0.78581639048634855</v>
      </c>
      <c r="EH107" s="31">
        <f t="shared" si="65"/>
        <v>0.84102574074572678</v>
      </c>
      <c r="EI107" s="31">
        <f t="shared" si="65"/>
        <v>0</v>
      </c>
      <c r="EK107" s="31">
        <f t="shared" si="65"/>
        <v>1.7661575037257238E-2</v>
      </c>
      <c r="EM107" s="31">
        <f t="shared" si="65"/>
        <v>8.0799808256708641E-2</v>
      </c>
      <c r="EN107" s="31">
        <f t="shared" si="65"/>
        <v>0.19823321813642075</v>
      </c>
      <c r="EO107" s="31">
        <f t="shared" si="65"/>
        <v>0.12566426418060903</v>
      </c>
      <c r="EQ107" s="31">
        <f t="shared" si="65"/>
        <v>0.19506151466187185</v>
      </c>
      <c r="ES107" s="31">
        <f t="shared" si="65"/>
        <v>0.18011966889394446</v>
      </c>
      <c r="ET107" s="31">
        <f t="shared" si="65"/>
        <v>0.1912946839276444</v>
      </c>
      <c r="EU107" s="31">
        <f t="shared" si="65"/>
        <v>0.4339845563674557</v>
      </c>
      <c r="EV107" s="31">
        <f t="shared" si="65"/>
        <v>0.46917362613147323</v>
      </c>
      <c r="EW107" s="31">
        <f t="shared" si="65"/>
        <v>0.96322007916904051</v>
      </c>
      <c r="EX107" s="31">
        <f t="shared" si="65"/>
        <v>0.92598285753516774</v>
      </c>
      <c r="EY107" s="31">
        <f t="shared" si="65"/>
        <v>1.3232561162048779</v>
      </c>
      <c r="EZ107" s="31">
        <f t="shared" si="65"/>
        <v>1.314639941841746</v>
      </c>
      <c r="FA107" s="31">
        <f t="shared" si="65"/>
        <v>1.9955153355289752</v>
      </c>
      <c r="FB107" s="31">
        <f t="shared" si="65"/>
        <v>1.7841049786139052</v>
      </c>
      <c r="FC107" s="31">
        <f t="shared" si="65"/>
        <v>2.070861208518922</v>
      </c>
      <c r="FD107" s="31">
        <f t="shared" si="65"/>
        <v>2.1871822336777447</v>
      </c>
      <c r="FE107" s="31">
        <f t="shared" si="65"/>
        <v>25.734699775902268</v>
      </c>
      <c r="FF107" s="31">
        <f t="shared" si="65"/>
        <v>25.491969028218644</v>
      </c>
      <c r="FG107" s="31">
        <f t="shared" si="65"/>
        <v>29.112711062868627</v>
      </c>
      <c r="FH107" s="31">
        <f t="shared" si="57"/>
        <v>28.977290945588166</v>
      </c>
      <c r="FI107" s="31">
        <f t="shared" si="57"/>
        <v>1.0151363700348819</v>
      </c>
      <c r="FJ107" s="31">
        <f t="shared" si="57"/>
        <v>18.591396135053976</v>
      </c>
      <c r="FK107" s="31">
        <f t="shared" si="57"/>
        <v>29.046935437272086</v>
      </c>
      <c r="FL107" s="31">
        <f t="shared" si="57"/>
        <v>29.406224184341983</v>
      </c>
      <c r="FM107" s="31">
        <f t="shared" si="57"/>
        <v>2.9158617102694038</v>
      </c>
      <c r="FN107" s="31">
        <f t="shared" si="57"/>
        <v>2.7384971249346575</v>
      </c>
      <c r="FO107" s="31">
        <f t="shared" si="57"/>
        <v>2.0414758111828153</v>
      </c>
      <c r="FP107" s="31">
        <f t="shared" si="57"/>
        <v>23.657195655537009</v>
      </c>
      <c r="FQ107" s="31">
        <f t="shared" si="57"/>
        <v>0</v>
      </c>
      <c r="FR107" s="31">
        <f t="shared" si="57"/>
        <v>0</v>
      </c>
      <c r="FS107" s="31">
        <f t="shared" si="57"/>
        <v>0</v>
      </c>
      <c r="FT107" s="31">
        <f t="shared" si="57"/>
        <v>0</v>
      </c>
      <c r="FU107" s="31">
        <f t="shared" si="57"/>
        <v>0</v>
      </c>
      <c r="FV107" s="31">
        <f t="shared" si="57"/>
        <v>0</v>
      </c>
      <c r="FW107" s="31">
        <f t="shared" si="57"/>
        <v>2.6149094621490363</v>
      </c>
      <c r="FX107" s="31">
        <f t="shared" si="60"/>
        <v>2.8663039104486554</v>
      </c>
      <c r="FY107" s="31">
        <f t="shared" si="60"/>
        <v>2.3015686342212938</v>
      </c>
      <c r="FZ107" s="31">
        <f t="shared" si="60"/>
        <v>2.1314517014801941</v>
      </c>
      <c r="GA107" s="31">
        <f t="shared" si="60"/>
        <v>2.3877606700863723</v>
      </c>
      <c r="GB107" s="31">
        <f t="shared" si="60"/>
        <v>2.2627976057893879</v>
      </c>
      <c r="GC107" s="31">
        <f t="shared" si="60"/>
        <v>0</v>
      </c>
      <c r="GD107" s="31">
        <f t="shared" si="60"/>
        <v>83.246565858167614</v>
      </c>
      <c r="GE107" s="31">
        <f t="shared" si="60"/>
        <v>0</v>
      </c>
      <c r="GF107" s="31">
        <f t="shared" si="60"/>
        <v>114.61119831648141</v>
      </c>
      <c r="GG107" s="31" t="e">
        <f t="shared" si="60"/>
        <v>#DIV/0!</v>
      </c>
      <c r="GH107" s="31" t="e">
        <f t="shared" si="60"/>
        <v>#DIV/0!</v>
      </c>
      <c r="GI107" s="31">
        <f t="shared" si="60"/>
        <v>2.7297029454321367</v>
      </c>
      <c r="GJ107" s="31">
        <f t="shared" si="60"/>
        <v>67.074066595557625</v>
      </c>
      <c r="GK107" s="31">
        <f t="shared" si="60"/>
        <v>0</v>
      </c>
      <c r="GL107" s="31">
        <f t="shared" si="60"/>
        <v>61.619512460850729</v>
      </c>
      <c r="GM107" s="31">
        <f t="shared" si="60"/>
        <v>0</v>
      </c>
      <c r="GN107" s="31">
        <f t="shared" si="60"/>
        <v>11.266802005426248</v>
      </c>
      <c r="GO107" s="31">
        <f t="shared" si="60"/>
        <v>31.826527960836</v>
      </c>
      <c r="GP107" s="31">
        <f t="shared" si="60"/>
        <v>34.864922429748169</v>
      </c>
      <c r="GQ107" s="31">
        <f t="shared" si="60"/>
        <v>39.281066248529989</v>
      </c>
      <c r="GR107" s="31">
        <f t="shared" si="60"/>
        <v>37.271471159864284</v>
      </c>
      <c r="GS107" s="31">
        <f t="shared" si="60"/>
        <v>38.536526374702213</v>
      </c>
      <c r="GT107" s="31">
        <f t="shared" si="60"/>
        <v>36.69515701072087</v>
      </c>
      <c r="GU107" s="31">
        <f t="shared" si="60"/>
        <v>52.804514775310366</v>
      </c>
      <c r="GV107" s="31">
        <f t="shared" si="60"/>
        <v>52.835895162473555</v>
      </c>
      <c r="GW107" s="31">
        <f t="shared" si="60"/>
        <v>43.828220353950435</v>
      </c>
      <c r="GX107" s="31">
        <f t="shared" si="60"/>
        <v>38.987055938966627</v>
      </c>
      <c r="GY107" s="31">
        <f t="shared" si="60"/>
        <v>75.587894881062667</v>
      </c>
      <c r="GZ107" s="31">
        <f t="shared" si="60"/>
        <v>70.68346845639239</v>
      </c>
      <c r="HA107" s="31">
        <f t="shared" si="60"/>
        <v>7.2176243835869665</v>
      </c>
      <c r="HB107" s="31">
        <f t="shared" si="60"/>
        <v>6.4744646213748656</v>
      </c>
      <c r="HC107" s="31">
        <f t="shared" si="60"/>
        <v>6.1571048164242059</v>
      </c>
      <c r="HD107" s="31">
        <f t="shared" si="60"/>
        <v>6.2081010294405159</v>
      </c>
      <c r="HE107" s="31">
        <f t="shared" si="60"/>
        <v>6.6200680923816124</v>
      </c>
      <c r="HF107" s="31">
        <f t="shared" si="60"/>
        <v>6.012933015685995</v>
      </c>
    </row>
    <row r="108" spans="2:214" x14ac:dyDescent="0.25">
      <c r="D108" s="31" t="str">
        <f t="shared" si="32"/>
        <v>METHYL ARACHIDATE (C20:0)</v>
      </c>
      <c r="E108" s="31" t="str">
        <f>M25&amp;"-"&amp;AB25</f>
        <v>1.99-59.7</v>
      </c>
      <c r="F108" s="32">
        <f>INTERCEPT(M108:AD108,M25:AD25)</f>
        <v>-0.16119172765538803</v>
      </c>
      <c r="G108" s="32">
        <f>SLOPE(M108:AB108,M25:AB25)</f>
        <v>0.11826359235478014</v>
      </c>
      <c r="H108" s="38">
        <v>0.9889</v>
      </c>
      <c r="I108" s="31" t="str">
        <f>EI26&amp;"-"&amp;EZ26</f>
        <v>2.005-120.3</v>
      </c>
      <c r="J108" s="38">
        <f>INTERCEPT(EI108:EZ108,EI26:EZ26)</f>
        <v>-6.8186734866013343E-2</v>
      </c>
      <c r="K108" s="38">
        <f>SLOPE(EI108:EZ108,EI26:EZ26)</f>
        <v>2.3192895673636707E-2</v>
      </c>
      <c r="L108" s="38">
        <v>0.99009999999999998</v>
      </c>
      <c r="N108" s="31">
        <f t="shared" si="62"/>
        <v>0.16966840081293735</v>
      </c>
      <c r="P108" s="31">
        <f t="shared" si="62"/>
        <v>0.31397508589979789</v>
      </c>
      <c r="R108" s="31">
        <f t="shared" si="62"/>
        <v>0.37873103550635578</v>
      </c>
      <c r="S108" s="31">
        <f t="shared" si="62"/>
        <v>0.6029817046376118</v>
      </c>
      <c r="T108" s="31">
        <f t="shared" si="62"/>
        <v>0.53974487291612983</v>
      </c>
      <c r="V108" s="31">
        <f t="shared" si="62"/>
        <v>0.60551556434208065</v>
      </c>
      <c r="W108" s="31">
        <f t="shared" si="62"/>
        <v>2.2938614941366682</v>
      </c>
      <c r="X108" s="31">
        <f t="shared" si="62"/>
        <v>1.7638155566906271</v>
      </c>
      <c r="Y108" s="31">
        <f t="shared" si="62"/>
        <v>4.0239093555970866</v>
      </c>
      <c r="Z108" s="31">
        <f t="shared" si="62"/>
        <v>3.9514085933000764</v>
      </c>
      <c r="AA108" s="31">
        <f t="shared" si="62"/>
        <v>7.1789449188362573</v>
      </c>
      <c r="AB108" s="31">
        <f t="shared" si="62"/>
        <v>6.762572209614194</v>
      </c>
      <c r="AC108" s="31">
        <f t="shared" si="62"/>
        <v>7.9416434256126927</v>
      </c>
      <c r="AD108" s="31">
        <f t="shared" si="62"/>
        <v>7.6805895510445108</v>
      </c>
      <c r="AE108" s="31">
        <f t="shared" si="62"/>
        <v>8.0261853457638601</v>
      </c>
      <c r="AF108" s="31">
        <f t="shared" si="62"/>
        <v>6.6252369802509028</v>
      </c>
      <c r="AG108" s="31">
        <f t="shared" si="62"/>
        <v>0.18191961958745023</v>
      </c>
      <c r="AH108" s="31">
        <f t="shared" si="62"/>
        <v>0.24571635155911692</v>
      </c>
      <c r="AI108" s="31">
        <f t="shared" si="62"/>
        <v>0.18747795617579779</v>
      </c>
      <c r="AJ108" s="31">
        <f t="shared" si="62"/>
        <v>0.19093358408525565</v>
      </c>
      <c r="AK108" s="31">
        <f t="shared" si="62"/>
        <v>0.16739697827920247</v>
      </c>
      <c r="AL108" s="31">
        <f t="shared" si="62"/>
        <v>0.14753487655113942</v>
      </c>
      <c r="AM108" s="31">
        <f t="shared" si="62"/>
        <v>0.64538939300945364</v>
      </c>
      <c r="AN108" s="31">
        <f t="shared" si="62"/>
        <v>0.64347066540504971</v>
      </c>
      <c r="AO108" s="31">
        <f t="shared" si="62"/>
        <v>0.77739389874968823</v>
      </c>
      <c r="AP108" s="31">
        <f t="shared" si="62"/>
        <v>0.81825078410872976</v>
      </c>
      <c r="AQ108" s="31">
        <f t="shared" si="62"/>
        <v>0.49437940001805136</v>
      </c>
      <c r="AR108" s="31">
        <f t="shared" si="62"/>
        <v>0.53673922451635891</v>
      </c>
      <c r="AS108" s="31">
        <f t="shared" si="62"/>
        <v>0</v>
      </c>
      <c r="AT108" s="31">
        <f t="shared" si="62"/>
        <v>0</v>
      </c>
      <c r="AU108" s="31">
        <f t="shared" si="62"/>
        <v>0</v>
      </c>
      <c r="AV108" s="31">
        <f t="shared" si="62"/>
        <v>0</v>
      </c>
      <c r="AW108" s="31">
        <f t="shared" si="62"/>
        <v>0</v>
      </c>
      <c r="AX108" s="31">
        <f t="shared" si="62"/>
        <v>0</v>
      </c>
      <c r="AY108" s="31">
        <f t="shared" si="62"/>
        <v>8.8294077747925803E-2</v>
      </c>
      <c r="AZ108" s="31">
        <f t="shared" si="62"/>
        <v>0.14332538542576867</v>
      </c>
      <c r="BA108" s="31">
        <f t="shared" si="62"/>
        <v>0.10814633219964435</v>
      </c>
      <c r="BB108" s="31">
        <f t="shared" si="62"/>
        <v>7.7544467201199146E-2</v>
      </c>
      <c r="BC108" s="31">
        <f t="shared" si="62"/>
        <v>7.1081907997822824E-2</v>
      </c>
      <c r="BD108" s="31">
        <f t="shared" si="62"/>
        <v>0.10403879390768822</v>
      </c>
      <c r="BE108" s="31">
        <f t="shared" si="62"/>
        <v>0</v>
      </c>
      <c r="BF108" s="31">
        <f t="shared" si="62"/>
        <v>3.3339251513073824</v>
      </c>
      <c r="BG108" s="31">
        <f t="shared" si="62"/>
        <v>4.7903737233086439</v>
      </c>
      <c r="BH108" s="31">
        <f t="shared" si="62"/>
        <v>4.7054812761544431</v>
      </c>
      <c r="BK108" s="31">
        <f t="shared" si="64"/>
        <v>0</v>
      </c>
      <c r="BL108" s="31">
        <f t="shared" si="64"/>
        <v>0</v>
      </c>
      <c r="BM108" s="31">
        <f t="shared" si="64"/>
        <v>0</v>
      </c>
      <c r="BN108" s="31">
        <f t="shared" si="64"/>
        <v>2.5213031890389437</v>
      </c>
      <c r="BO108" s="31">
        <f t="shared" si="64"/>
        <v>0</v>
      </c>
      <c r="BP108" s="31">
        <f t="shared" si="64"/>
        <v>1.1345758256828311</v>
      </c>
      <c r="BQ108" s="31">
        <f t="shared" si="64"/>
        <v>0</v>
      </c>
      <c r="BR108" s="31">
        <f t="shared" si="64"/>
        <v>0</v>
      </c>
      <c r="BS108" s="31">
        <f t="shared" si="64"/>
        <v>0</v>
      </c>
      <c r="BT108" s="31">
        <f t="shared" si="64"/>
        <v>0</v>
      </c>
      <c r="BU108" s="31">
        <f t="shared" si="64"/>
        <v>0</v>
      </c>
      <c r="BV108" s="31">
        <f t="shared" si="64"/>
        <v>0</v>
      </c>
      <c r="BW108" s="31">
        <f t="shared" si="64"/>
        <v>0</v>
      </c>
      <c r="BX108" s="31">
        <f t="shared" si="64"/>
        <v>0</v>
      </c>
      <c r="BY108" s="31">
        <f t="shared" si="64"/>
        <v>0</v>
      </c>
      <c r="BZ108" s="31">
        <f t="shared" si="64"/>
        <v>0</v>
      </c>
      <c r="CA108" s="31">
        <f t="shared" si="64"/>
        <v>0</v>
      </c>
      <c r="CB108" s="31">
        <f t="shared" si="64"/>
        <v>0</v>
      </c>
      <c r="CC108" s="31">
        <f t="shared" si="45"/>
        <v>0</v>
      </c>
      <c r="CD108" s="31">
        <f t="shared" si="45"/>
        <v>0</v>
      </c>
      <c r="CE108" s="31">
        <f t="shared" si="45"/>
        <v>0</v>
      </c>
      <c r="CF108" s="31">
        <f t="shared" si="45"/>
        <v>0</v>
      </c>
      <c r="CG108" s="31">
        <f t="shared" si="45"/>
        <v>0</v>
      </c>
      <c r="CH108" s="31">
        <f t="shared" si="45"/>
        <v>0</v>
      </c>
      <c r="CI108" s="37">
        <f t="shared" si="45"/>
        <v>0</v>
      </c>
      <c r="CJ108" s="31">
        <f t="shared" si="45"/>
        <v>0</v>
      </c>
      <c r="CK108" s="31">
        <f t="shared" si="45"/>
        <v>0</v>
      </c>
      <c r="CL108" s="31">
        <f t="shared" si="45"/>
        <v>0</v>
      </c>
      <c r="CM108" s="31">
        <f t="shared" si="45"/>
        <v>0</v>
      </c>
      <c r="CN108" s="31">
        <f t="shared" si="45"/>
        <v>0</v>
      </c>
      <c r="CO108" s="31">
        <f t="shared" si="45"/>
        <v>0</v>
      </c>
      <c r="CP108" s="31">
        <f t="shared" si="45"/>
        <v>0</v>
      </c>
      <c r="CR108" s="31">
        <f t="shared" ref="CR108:FC112" si="66">CR68/CR$54</f>
        <v>0</v>
      </c>
      <c r="CS108" s="31">
        <f t="shared" si="66"/>
        <v>0</v>
      </c>
      <c r="CT108" s="31">
        <f t="shared" si="66"/>
        <v>0</v>
      </c>
      <c r="CU108" s="31">
        <f t="shared" si="66"/>
        <v>0</v>
      </c>
      <c r="CV108" s="31">
        <f t="shared" si="66"/>
        <v>0.53540215639688138</v>
      </c>
      <c r="CW108" s="31">
        <f t="shared" si="66"/>
        <v>0</v>
      </c>
      <c r="CY108" s="31">
        <f t="shared" si="66"/>
        <v>0</v>
      </c>
      <c r="CZ108" s="31">
        <f t="shared" si="66"/>
        <v>0</v>
      </c>
      <c r="DA108" s="31">
        <f t="shared" si="66"/>
        <v>0</v>
      </c>
      <c r="DB108" s="31">
        <f t="shared" si="66"/>
        <v>0</v>
      </c>
      <c r="DC108" s="31">
        <f t="shared" si="66"/>
        <v>0.45402366190749893</v>
      </c>
      <c r="DD108" s="31">
        <f t="shared" si="66"/>
        <v>0.51923199500277273</v>
      </c>
      <c r="DE108" s="31">
        <f t="shared" si="66"/>
        <v>0.44165094624044932</v>
      </c>
      <c r="DF108" s="31">
        <f t="shared" si="66"/>
        <v>0.53902739231077701</v>
      </c>
      <c r="DG108" s="31">
        <f t="shared" si="66"/>
        <v>0</v>
      </c>
      <c r="DH108" s="31">
        <f t="shared" si="66"/>
        <v>0</v>
      </c>
      <c r="DI108" s="31">
        <f t="shared" si="66"/>
        <v>0</v>
      </c>
      <c r="DJ108" s="31">
        <f t="shared" si="66"/>
        <v>0</v>
      </c>
      <c r="DK108" s="31">
        <f t="shared" si="66"/>
        <v>0.35890433627506346</v>
      </c>
      <c r="DL108" s="31">
        <f t="shared" si="66"/>
        <v>0.37298576042548093</v>
      </c>
      <c r="DM108" s="31">
        <f t="shared" si="66"/>
        <v>0.36632981338272425</v>
      </c>
      <c r="DN108" s="31">
        <f t="shared" si="66"/>
        <v>0.30522040507330256</v>
      </c>
      <c r="DO108" s="31">
        <f t="shared" si="66"/>
        <v>0</v>
      </c>
      <c r="DP108" s="31">
        <f t="shared" si="66"/>
        <v>0</v>
      </c>
      <c r="DQ108" s="31">
        <f t="shared" si="66"/>
        <v>0</v>
      </c>
      <c r="DR108" s="31">
        <f t="shared" si="66"/>
        <v>0</v>
      </c>
      <c r="DS108" s="31">
        <f t="shared" si="66"/>
        <v>0</v>
      </c>
      <c r="DT108" s="31">
        <f t="shared" si="66"/>
        <v>0</v>
      </c>
      <c r="DU108" s="31">
        <f t="shared" si="66"/>
        <v>0</v>
      </c>
      <c r="DV108" s="31">
        <f t="shared" si="66"/>
        <v>0</v>
      </c>
      <c r="DW108" s="31">
        <f t="shared" si="66"/>
        <v>0</v>
      </c>
      <c r="DX108" s="31">
        <f t="shared" si="66"/>
        <v>0</v>
      </c>
      <c r="DY108" s="31">
        <f t="shared" si="66"/>
        <v>0</v>
      </c>
      <c r="DZ108" s="31">
        <f t="shared" si="66"/>
        <v>0.37709809565987601</v>
      </c>
      <c r="EA108" s="31">
        <f t="shared" si="66"/>
        <v>0</v>
      </c>
      <c r="EB108" s="31">
        <f t="shared" si="66"/>
        <v>0</v>
      </c>
      <c r="EC108" s="31">
        <f t="shared" si="66"/>
        <v>0</v>
      </c>
      <c r="ED108" s="31">
        <f t="shared" si="66"/>
        <v>0</v>
      </c>
      <c r="EE108" s="31">
        <f t="shared" si="66"/>
        <v>0</v>
      </c>
      <c r="EF108" s="31">
        <f t="shared" si="66"/>
        <v>0</v>
      </c>
      <c r="EG108" s="31">
        <f t="shared" si="66"/>
        <v>0</v>
      </c>
      <c r="EH108" s="31">
        <f t="shared" si="66"/>
        <v>0</v>
      </c>
      <c r="EI108" s="31">
        <f t="shared" si="66"/>
        <v>4.6604700834407077E-2</v>
      </c>
      <c r="EK108" s="31">
        <f t="shared" si="66"/>
        <v>4.5600449542096161E-2</v>
      </c>
      <c r="EM108" s="31">
        <f t="shared" si="66"/>
        <v>0.15448029420848103</v>
      </c>
      <c r="EN108" s="31">
        <f t="shared" si="66"/>
        <v>0.1371946610260362</v>
      </c>
      <c r="EO108" s="31">
        <f t="shared" si="66"/>
        <v>0.26940737365701189</v>
      </c>
      <c r="EQ108" s="31">
        <f t="shared" si="66"/>
        <v>0.28476803424410668</v>
      </c>
      <c r="ES108" s="31">
        <f t="shared" si="66"/>
        <v>0.36490631989342587</v>
      </c>
      <c r="ET108" s="31">
        <f t="shared" si="66"/>
        <v>0.40361851795869846</v>
      </c>
      <c r="EU108" s="31">
        <f t="shared" si="66"/>
        <v>0.57679533355271162</v>
      </c>
      <c r="EV108" s="31">
        <f t="shared" si="66"/>
        <v>0.88201395347006983</v>
      </c>
      <c r="EW108" s="31">
        <f t="shared" si="66"/>
        <v>1.9324149526674548</v>
      </c>
      <c r="EX108" s="31">
        <f t="shared" si="66"/>
        <v>1.7167240253281766</v>
      </c>
      <c r="EY108" s="31">
        <f t="shared" si="66"/>
        <v>2.7891551225072142</v>
      </c>
      <c r="EZ108" s="31">
        <f t="shared" si="66"/>
        <v>2.6947023832937793</v>
      </c>
      <c r="FA108" s="31">
        <f t="shared" si="66"/>
        <v>4.3404164338112299</v>
      </c>
      <c r="FB108" s="31">
        <f t="shared" si="66"/>
        <v>3.1715340008270543</v>
      </c>
      <c r="FC108" s="31">
        <f t="shared" si="66"/>
        <v>4.5289714325949397</v>
      </c>
      <c r="FD108" s="31">
        <f t="shared" si="65"/>
        <v>4.6626609950547691</v>
      </c>
      <c r="FE108" s="31">
        <f t="shared" si="65"/>
        <v>0.18191961958745023</v>
      </c>
      <c r="FF108" s="31">
        <f t="shared" si="65"/>
        <v>0.24571635155911692</v>
      </c>
      <c r="FG108" s="31">
        <f t="shared" si="65"/>
        <v>0.18747795617579779</v>
      </c>
      <c r="FH108" s="31">
        <f t="shared" si="57"/>
        <v>0.19093358408525565</v>
      </c>
      <c r="FI108" s="31">
        <f t="shared" si="57"/>
        <v>0.16739697827920247</v>
      </c>
      <c r="FJ108" s="31">
        <f t="shared" si="57"/>
        <v>0.14753487655113942</v>
      </c>
      <c r="FK108" s="31">
        <f t="shared" si="57"/>
        <v>0.64538939300945364</v>
      </c>
      <c r="FL108" s="31">
        <f t="shared" si="57"/>
        <v>0.64347066540504971</v>
      </c>
      <c r="FM108" s="31">
        <f t="shared" si="57"/>
        <v>0.77739389874968823</v>
      </c>
      <c r="FN108" s="31">
        <f t="shared" si="57"/>
        <v>0.81825078410872976</v>
      </c>
      <c r="FO108" s="31">
        <f t="shared" si="57"/>
        <v>0.49437940001805136</v>
      </c>
      <c r="FP108" s="31">
        <f t="shared" si="57"/>
        <v>0.53673922451635891</v>
      </c>
      <c r="FQ108" s="31">
        <f t="shared" si="57"/>
        <v>0</v>
      </c>
      <c r="FR108" s="31">
        <f t="shared" si="57"/>
        <v>0</v>
      </c>
      <c r="FS108" s="31">
        <f t="shared" si="57"/>
        <v>0</v>
      </c>
      <c r="FT108" s="31">
        <f t="shared" si="57"/>
        <v>0</v>
      </c>
      <c r="FU108" s="31">
        <f t="shared" si="57"/>
        <v>0</v>
      </c>
      <c r="FV108" s="31">
        <f t="shared" si="57"/>
        <v>0</v>
      </c>
      <c r="FW108" s="31">
        <f t="shared" si="57"/>
        <v>8.8294077747925803E-2</v>
      </c>
      <c r="FX108" s="31">
        <f t="shared" si="60"/>
        <v>0.14332538542576867</v>
      </c>
      <c r="FY108" s="31">
        <f t="shared" si="60"/>
        <v>0.10814633219964435</v>
      </c>
      <c r="FZ108" s="31">
        <f t="shared" si="60"/>
        <v>7.7544467201199146E-2</v>
      </c>
      <c r="GA108" s="31">
        <f t="shared" si="60"/>
        <v>7.1081907997822824E-2</v>
      </c>
      <c r="GB108" s="31">
        <f t="shared" si="60"/>
        <v>0.10403879390768822</v>
      </c>
      <c r="GC108" s="31">
        <f t="shared" si="60"/>
        <v>0</v>
      </c>
      <c r="GD108" s="31">
        <f t="shared" si="60"/>
        <v>3.3339251513073824</v>
      </c>
      <c r="GE108" s="31">
        <f t="shared" si="60"/>
        <v>4.7903737233086439</v>
      </c>
      <c r="GF108" s="31">
        <f t="shared" si="60"/>
        <v>4.7054812761544431</v>
      </c>
      <c r="GG108" s="31" t="e">
        <f t="shared" si="60"/>
        <v>#DIV/0!</v>
      </c>
      <c r="GH108" s="31" t="e">
        <f t="shared" si="60"/>
        <v>#DIV/0!</v>
      </c>
      <c r="GI108" s="31">
        <f t="shared" si="60"/>
        <v>0</v>
      </c>
      <c r="GJ108" s="31">
        <f t="shared" si="60"/>
        <v>0</v>
      </c>
      <c r="GK108" s="31">
        <f t="shared" si="60"/>
        <v>0</v>
      </c>
      <c r="GL108" s="31">
        <f t="shared" si="60"/>
        <v>2.5213031890389437</v>
      </c>
      <c r="GM108" s="31">
        <f t="shared" si="60"/>
        <v>0</v>
      </c>
      <c r="GN108" s="31">
        <f t="shared" si="60"/>
        <v>1.1345758256828311</v>
      </c>
      <c r="GO108" s="31">
        <f t="shared" si="60"/>
        <v>0</v>
      </c>
      <c r="GP108" s="31">
        <f t="shared" si="60"/>
        <v>0</v>
      </c>
      <c r="GQ108" s="31">
        <f t="shared" si="60"/>
        <v>0</v>
      </c>
      <c r="GR108" s="31">
        <f t="shared" si="60"/>
        <v>0</v>
      </c>
      <c r="GS108" s="31">
        <f t="shared" si="60"/>
        <v>0</v>
      </c>
      <c r="GT108" s="31">
        <f t="shared" si="60"/>
        <v>0</v>
      </c>
      <c r="GU108" s="31">
        <f t="shared" si="60"/>
        <v>0</v>
      </c>
      <c r="GV108" s="31">
        <f t="shared" si="60"/>
        <v>0</v>
      </c>
      <c r="GW108" s="31">
        <f t="shared" si="60"/>
        <v>0</v>
      </c>
      <c r="GX108" s="31">
        <f t="shared" si="60"/>
        <v>0</v>
      </c>
      <c r="GY108" s="31">
        <f t="shared" si="60"/>
        <v>0</v>
      </c>
      <c r="GZ108" s="31">
        <f t="shared" si="60"/>
        <v>0</v>
      </c>
      <c r="HA108" s="31">
        <f t="shared" si="60"/>
        <v>0</v>
      </c>
      <c r="HB108" s="31">
        <f t="shared" si="60"/>
        <v>0</v>
      </c>
      <c r="HC108" s="31">
        <f t="shared" si="60"/>
        <v>0</v>
      </c>
      <c r="HD108" s="31">
        <f t="shared" si="60"/>
        <v>0</v>
      </c>
      <c r="HE108" s="31">
        <f t="shared" si="60"/>
        <v>0</v>
      </c>
      <c r="HF108" s="31">
        <f t="shared" si="60"/>
        <v>0</v>
      </c>
    </row>
    <row r="109" spans="2:214" x14ac:dyDescent="0.25">
      <c r="D109" s="31" t="str">
        <f t="shared" si="32"/>
        <v>Methyl gamma-linolenate (C18:3)</v>
      </c>
      <c r="E109" s="31" t="str">
        <f>Y26&amp;"-"&amp;AD26</f>
        <v>79.2-158.4</v>
      </c>
      <c r="F109" s="32">
        <f>INTERCEPT(Y109:AD109,Y26:AD26)</f>
        <v>0.65731268794728637</v>
      </c>
      <c r="G109" s="32">
        <f>SLOPE(Y109:AB109,Y26:AB26)</f>
        <v>2.2613678607479471E-2</v>
      </c>
      <c r="I109" s="31" t="str">
        <f>EK27&amp;"-"&amp;FB27</f>
        <v>2-80</v>
      </c>
      <c r="J109" s="38">
        <f>INTERCEPT(EK109:FB109,EK27:FB27)</f>
        <v>-4.1826867433951143E-2</v>
      </c>
      <c r="K109" s="38">
        <f>SLOPE(EK109:FB109,EK27:FB27)</f>
        <v>2.2953559039721246E-2</v>
      </c>
      <c r="L109" s="38">
        <v>0.997</v>
      </c>
      <c r="N109" s="31">
        <f t="shared" si="62"/>
        <v>7.4478480275462083E-2</v>
      </c>
      <c r="P109" s="31">
        <f t="shared" si="62"/>
        <v>0.13802412587327989</v>
      </c>
      <c r="R109" s="31">
        <f t="shared" si="62"/>
        <v>0.17250449902949327</v>
      </c>
      <c r="T109" s="31">
        <f t="shared" si="62"/>
        <v>0.21809351000473842</v>
      </c>
      <c r="V109" s="31">
        <f t="shared" si="62"/>
        <v>0.27360813816896723</v>
      </c>
      <c r="X109" s="31">
        <f t="shared" si="62"/>
        <v>0.81372558468038936</v>
      </c>
      <c r="Y109" s="31">
        <f t="shared" si="62"/>
        <v>2.1371378540026935</v>
      </c>
      <c r="Z109" s="31">
        <f t="shared" si="62"/>
        <v>2.0091099026225896</v>
      </c>
      <c r="AA109" s="31">
        <f t="shared" si="62"/>
        <v>3.0691546116266628</v>
      </c>
      <c r="AB109" s="31">
        <f t="shared" si="62"/>
        <v>2.8680964907109945</v>
      </c>
      <c r="AC109" s="31">
        <f t="shared" si="62"/>
        <v>3.5393579027381388</v>
      </c>
      <c r="AD109" s="31">
        <f t="shared" si="62"/>
        <v>3.5457099932884324</v>
      </c>
      <c r="AE109" s="31">
        <f t="shared" si="62"/>
        <v>3.5461720811285944</v>
      </c>
      <c r="AF109" s="31">
        <f t="shared" si="62"/>
        <v>3.4579069598664636</v>
      </c>
      <c r="AG109" s="31">
        <f t="shared" si="62"/>
        <v>0</v>
      </c>
      <c r="AH109" s="31">
        <f t="shared" si="62"/>
        <v>0</v>
      </c>
      <c r="AI109" s="31">
        <f t="shared" si="62"/>
        <v>0</v>
      </c>
      <c r="AJ109" s="31">
        <f t="shared" si="62"/>
        <v>0</v>
      </c>
      <c r="AK109" s="31">
        <f t="shared" si="62"/>
        <v>0</v>
      </c>
      <c r="AL109" s="31">
        <f t="shared" si="62"/>
        <v>0</v>
      </c>
      <c r="AM109" s="31">
        <f t="shared" si="62"/>
        <v>0</v>
      </c>
      <c r="AN109" s="31">
        <f t="shared" si="62"/>
        <v>0</v>
      </c>
      <c r="AO109" s="31">
        <f t="shared" si="62"/>
        <v>0</v>
      </c>
      <c r="AP109" s="31">
        <f t="shared" si="62"/>
        <v>0</v>
      </c>
      <c r="AQ109" s="31">
        <f t="shared" si="62"/>
        <v>0</v>
      </c>
      <c r="AR109" s="31">
        <f t="shared" si="62"/>
        <v>0</v>
      </c>
      <c r="AS109" s="31">
        <f t="shared" si="62"/>
        <v>0</v>
      </c>
      <c r="AT109" s="31">
        <f t="shared" si="62"/>
        <v>0</v>
      </c>
      <c r="AU109" s="31">
        <f t="shared" si="62"/>
        <v>0</v>
      </c>
      <c r="AV109" s="31">
        <f t="shared" si="62"/>
        <v>0</v>
      </c>
      <c r="AW109" s="31">
        <f t="shared" si="62"/>
        <v>0</v>
      </c>
      <c r="AX109" s="31">
        <f t="shared" si="62"/>
        <v>0</v>
      </c>
      <c r="AY109" s="31">
        <f t="shared" si="62"/>
        <v>0</v>
      </c>
      <c r="AZ109" s="31">
        <f t="shared" si="62"/>
        <v>0</v>
      </c>
      <c r="BA109" s="31">
        <f t="shared" si="62"/>
        <v>0</v>
      </c>
      <c r="BB109" s="31">
        <f t="shared" si="62"/>
        <v>0</v>
      </c>
      <c r="BC109" s="31">
        <f t="shared" si="62"/>
        <v>0</v>
      </c>
      <c r="BD109" s="31">
        <f t="shared" si="62"/>
        <v>0</v>
      </c>
      <c r="BE109" s="31">
        <f t="shared" si="62"/>
        <v>0</v>
      </c>
      <c r="BF109" s="31">
        <f t="shared" si="62"/>
        <v>0</v>
      </c>
      <c r="BG109" s="31">
        <f t="shared" si="62"/>
        <v>0</v>
      </c>
      <c r="BH109" s="31">
        <f t="shared" si="62"/>
        <v>0</v>
      </c>
      <c r="BK109" s="31">
        <f t="shared" si="64"/>
        <v>0</v>
      </c>
      <c r="BL109" s="31">
        <f t="shared" si="64"/>
        <v>0</v>
      </c>
      <c r="BM109" s="31">
        <f t="shared" si="64"/>
        <v>0</v>
      </c>
      <c r="BN109" s="31">
        <f t="shared" si="64"/>
        <v>0</v>
      </c>
      <c r="BO109" s="31">
        <f t="shared" si="64"/>
        <v>0</v>
      </c>
      <c r="BP109" s="31">
        <f t="shared" si="64"/>
        <v>4.9056501551263656</v>
      </c>
      <c r="BQ109" s="31">
        <f t="shared" si="64"/>
        <v>0</v>
      </c>
      <c r="BR109" s="31">
        <f t="shared" si="64"/>
        <v>0</v>
      </c>
      <c r="BS109" s="31">
        <f t="shared" si="64"/>
        <v>0</v>
      </c>
      <c r="BT109" s="31">
        <f t="shared" si="64"/>
        <v>0</v>
      </c>
      <c r="BU109" s="31">
        <f t="shared" si="64"/>
        <v>0</v>
      </c>
      <c r="BV109" s="31">
        <f t="shared" si="64"/>
        <v>0</v>
      </c>
      <c r="BW109" s="31">
        <f t="shared" si="64"/>
        <v>0</v>
      </c>
      <c r="BX109" s="31">
        <f t="shared" si="64"/>
        <v>2.0696592449085518</v>
      </c>
      <c r="BY109" s="31">
        <f t="shared" si="64"/>
        <v>0</v>
      </c>
      <c r="BZ109" s="31">
        <f t="shared" si="64"/>
        <v>0</v>
      </c>
      <c r="CA109" s="31">
        <f t="shared" si="64"/>
        <v>0</v>
      </c>
      <c r="CB109" s="31">
        <f t="shared" si="64"/>
        <v>0</v>
      </c>
      <c r="CC109" s="31">
        <f t="shared" ref="CC109:CP124" si="67">CC69/CC$54</f>
        <v>0</v>
      </c>
      <c r="CD109" s="31">
        <f t="shared" si="67"/>
        <v>0</v>
      </c>
      <c r="CE109" s="31">
        <f t="shared" si="67"/>
        <v>0</v>
      </c>
      <c r="CF109" s="31">
        <f t="shared" si="67"/>
        <v>0</v>
      </c>
      <c r="CG109" s="31">
        <f t="shared" si="67"/>
        <v>0</v>
      </c>
      <c r="CH109" s="31">
        <f t="shared" si="67"/>
        <v>0</v>
      </c>
      <c r="CI109" s="37">
        <f t="shared" si="67"/>
        <v>0</v>
      </c>
      <c r="CJ109" s="31">
        <f t="shared" si="67"/>
        <v>0</v>
      </c>
      <c r="CK109" s="31">
        <f t="shared" si="67"/>
        <v>0</v>
      </c>
      <c r="CL109" s="31">
        <f t="shared" si="67"/>
        <v>0</v>
      </c>
      <c r="CM109" s="31">
        <f t="shared" si="67"/>
        <v>0</v>
      </c>
      <c r="CN109" s="31">
        <f t="shared" si="67"/>
        <v>0</v>
      </c>
      <c r="CO109" s="31">
        <f t="shared" si="67"/>
        <v>0</v>
      </c>
      <c r="CP109" s="31">
        <f t="shared" si="67"/>
        <v>0</v>
      </c>
      <c r="CR109" s="31">
        <f t="shared" si="66"/>
        <v>0</v>
      </c>
      <c r="CS109" s="31">
        <f t="shared" si="66"/>
        <v>0</v>
      </c>
      <c r="CT109" s="31">
        <f t="shared" si="66"/>
        <v>0</v>
      </c>
      <c r="CU109" s="31">
        <f t="shared" si="66"/>
        <v>0</v>
      </c>
      <c r="CV109" s="31">
        <f t="shared" si="66"/>
        <v>0</v>
      </c>
      <c r="CW109" s="31">
        <f t="shared" si="66"/>
        <v>0</v>
      </c>
      <c r="CY109" s="31">
        <f t="shared" si="66"/>
        <v>0</v>
      </c>
      <c r="CZ109" s="31">
        <f t="shared" si="66"/>
        <v>0</v>
      </c>
      <c r="DA109" s="31">
        <f t="shared" si="66"/>
        <v>0</v>
      </c>
      <c r="DB109" s="31">
        <f t="shared" si="66"/>
        <v>0</v>
      </c>
      <c r="DC109" s="31">
        <f t="shared" si="66"/>
        <v>0</v>
      </c>
      <c r="DD109" s="31">
        <f t="shared" si="66"/>
        <v>0</v>
      </c>
      <c r="DE109" s="31">
        <f t="shared" si="66"/>
        <v>0</v>
      </c>
      <c r="DF109" s="31">
        <f t="shared" si="66"/>
        <v>0</v>
      </c>
      <c r="DG109" s="31">
        <f t="shared" si="66"/>
        <v>0</v>
      </c>
      <c r="DH109" s="31">
        <f t="shared" si="66"/>
        <v>0</v>
      </c>
      <c r="DI109" s="31">
        <f t="shared" si="66"/>
        <v>0</v>
      </c>
      <c r="DJ109" s="31">
        <f t="shared" si="66"/>
        <v>0</v>
      </c>
      <c r="DK109" s="31">
        <f t="shared" si="66"/>
        <v>0</v>
      </c>
      <c r="DL109" s="31">
        <f t="shared" si="66"/>
        <v>0</v>
      </c>
      <c r="DM109" s="31">
        <f t="shared" si="66"/>
        <v>0</v>
      </c>
      <c r="DN109" s="31">
        <f t="shared" si="66"/>
        <v>0</v>
      </c>
      <c r="DO109" s="31">
        <f t="shared" si="66"/>
        <v>0</v>
      </c>
      <c r="DP109" s="31">
        <f t="shared" si="66"/>
        <v>0</v>
      </c>
      <c r="DQ109" s="31">
        <f t="shared" si="66"/>
        <v>0</v>
      </c>
      <c r="DR109" s="31">
        <f t="shared" si="66"/>
        <v>0</v>
      </c>
      <c r="DS109" s="31">
        <f t="shared" si="66"/>
        <v>0</v>
      </c>
      <c r="DT109" s="31">
        <f t="shared" si="66"/>
        <v>0</v>
      </c>
      <c r="DU109" s="31">
        <f t="shared" si="66"/>
        <v>0</v>
      </c>
      <c r="DV109" s="31">
        <f t="shared" si="66"/>
        <v>0</v>
      </c>
      <c r="DW109" s="31">
        <f t="shared" si="66"/>
        <v>0</v>
      </c>
      <c r="DX109" s="31">
        <f t="shared" si="66"/>
        <v>0</v>
      </c>
      <c r="DY109" s="31">
        <f t="shared" si="66"/>
        <v>0</v>
      </c>
      <c r="DZ109" s="31">
        <f t="shared" si="66"/>
        <v>0</v>
      </c>
      <c r="EA109" s="31">
        <f t="shared" si="66"/>
        <v>0</v>
      </c>
      <c r="EB109" s="31">
        <f t="shared" si="66"/>
        <v>0</v>
      </c>
      <c r="EC109" s="31">
        <f t="shared" si="66"/>
        <v>0</v>
      </c>
      <c r="ED109" s="31">
        <f t="shared" si="66"/>
        <v>0</v>
      </c>
      <c r="EE109" s="31">
        <f t="shared" si="66"/>
        <v>0</v>
      </c>
      <c r="EF109" s="31">
        <f t="shared" si="66"/>
        <v>0</v>
      </c>
      <c r="EG109" s="31">
        <f t="shared" si="66"/>
        <v>0</v>
      </c>
      <c r="EH109" s="31">
        <f t="shared" si="66"/>
        <v>0</v>
      </c>
      <c r="EI109" s="31">
        <f t="shared" si="66"/>
        <v>0.11184505587161085</v>
      </c>
      <c r="EK109" s="31">
        <f t="shared" si="66"/>
        <v>2.6434687379698615E-2</v>
      </c>
      <c r="EM109" s="31">
        <f t="shared" si="66"/>
        <v>6.5370820536237023E-2</v>
      </c>
      <c r="EN109" s="31">
        <f t="shared" si="66"/>
        <v>5.4004197172536295E-2</v>
      </c>
      <c r="EO109" s="31">
        <f t="shared" si="66"/>
        <v>0.10715859004837236</v>
      </c>
      <c r="EQ109" s="31">
        <f t="shared" si="66"/>
        <v>0.16621057128856814</v>
      </c>
      <c r="ES109" s="31">
        <f t="shared" si="66"/>
        <v>0.16633915149271841</v>
      </c>
      <c r="ET109" s="31">
        <f t="shared" si="66"/>
        <v>0.16921518230502891</v>
      </c>
      <c r="EU109" s="31">
        <f t="shared" si="66"/>
        <v>0.38495755931103187</v>
      </c>
      <c r="EV109" s="31">
        <f t="shared" si="66"/>
        <v>0.43395646066126176</v>
      </c>
      <c r="EW109" s="31">
        <f t="shared" si="66"/>
        <v>0.85110059070571054</v>
      </c>
      <c r="EX109" s="31">
        <f t="shared" si="66"/>
        <v>0.90094267713264198</v>
      </c>
      <c r="EY109" s="31">
        <f t="shared" si="66"/>
        <v>1.2654069140348128</v>
      </c>
      <c r="EZ109" s="31">
        <f t="shared" si="66"/>
        <v>1.3023337601962695</v>
      </c>
      <c r="FA109" s="31">
        <f t="shared" si="66"/>
        <v>1.8790834810006667</v>
      </c>
      <c r="FB109" s="31">
        <f t="shared" si="66"/>
        <v>1.7914625588614117</v>
      </c>
      <c r="FC109" s="31">
        <f t="shared" si="66"/>
        <v>1.9482423245545759</v>
      </c>
      <c r="FD109" s="31">
        <f t="shared" si="65"/>
        <v>2.1063789917434406</v>
      </c>
      <c r="FE109" s="31">
        <f t="shared" si="65"/>
        <v>0</v>
      </c>
      <c r="FF109" s="31">
        <f t="shared" si="65"/>
        <v>0</v>
      </c>
      <c r="FG109" s="31">
        <f t="shared" si="65"/>
        <v>0</v>
      </c>
      <c r="FH109" s="31">
        <f t="shared" si="57"/>
        <v>0</v>
      </c>
      <c r="FI109" s="31">
        <f t="shared" si="57"/>
        <v>0</v>
      </c>
      <c r="FJ109" s="31">
        <f t="shared" si="57"/>
        <v>0</v>
      </c>
      <c r="FK109" s="31">
        <f t="shared" si="57"/>
        <v>0</v>
      </c>
      <c r="FL109" s="31">
        <f t="shared" si="57"/>
        <v>0</v>
      </c>
      <c r="FM109" s="31">
        <f t="shared" si="57"/>
        <v>0</v>
      </c>
      <c r="FN109" s="31">
        <f t="shared" si="57"/>
        <v>0</v>
      </c>
      <c r="FO109" s="31">
        <f t="shared" si="57"/>
        <v>0</v>
      </c>
      <c r="FP109" s="31">
        <f t="shared" si="57"/>
        <v>0</v>
      </c>
      <c r="FQ109" s="31">
        <f t="shared" si="57"/>
        <v>0</v>
      </c>
      <c r="FR109" s="31">
        <f t="shared" si="57"/>
        <v>0</v>
      </c>
      <c r="FS109" s="31">
        <f t="shared" si="57"/>
        <v>0</v>
      </c>
      <c r="FT109" s="31">
        <f t="shared" si="57"/>
        <v>0</v>
      </c>
      <c r="FU109" s="31">
        <f t="shared" si="57"/>
        <v>0</v>
      </c>
      <c r="FV109" s="31">
        <f t="shared" si="57"/>
        <v>0</v>
      </c>
      <c r="FW109" s="31">
        <f t="shared" si="57"/>
        <v>0</v>
      </c>
      <c r="FX109" s="31">
        <f t="shared" si="60"/>
        <v>0</v>
      </c>
      <c r="FY109" s="31">
        <f t="shared" si="60"/>
        <v>0</v>
      </c>
      <c r="FZ109" s="31">
        <f t="shared" si="60"/>
        <v>0</v>
      </c>
      <c r="GA109" s="31">
        <f t="shared" si="60"/>
        <v>0</v>
      </c>
      <c r="GB109" s="31">
        <f t="shared" si="60"/>
        <v>0</v>
      </c>
      <c r="GC109" s="31">
        <f t="shared" si="60"/>
        <v>0</v>
      </c>
      <c r="GD109" s="31">
        <f t="shared" si="60"/>
        <v>0</v>
      </c>
      <c r="GE109" s="31">
        <f t="shared" si="60"/>
        <v>0</v>
      </c>
      <c r="GF109" s="31">
        <f t="shared" si="60"/>
        <v>0</v>
      </c>
      <c r="GG109" s="31" t="e">
        <f t="shared" si="60"/>
        <v>#DIV/0!</v>
      </c>
      <c r="GH109" s="31" t="e">
        <f t="shared" si="60"/>
        <v>#DIV/0!</v>
      </c>
      <c r="GI109" s="31">
        <f t="shared" si="60"/>
        <v>0</v>
      </c>
      <c r="GJ109" s="31">
        <f t="shared" si="60"/>
        <v>0</v>
      </c>
      <c r="GK109" s="31">
        <f t="shared" si="60"/>
        <v>0</v>
      </c>
      <c r="GL109" s="31">
        <f t="shared" si="60"/>
        <v>0</v>
      </c>
      <c r="GM109" s="31">
        <f t="shared" si="60"/>
        <v>0</v>
      </c>
      <c r="GN109" s="31">
        <f t="shared" si="60"/>
        <v>4.9056501551263656</v>
      </c>
      <c r="GO109" s="31">
        <f t="shared" si="60"/>
        <v>0</v>
      </c>
      <c r="GP109" s="31">
        <f t="shared" si="60"/>
        <v>0</v>
      </c>
      <c r="GQ109" s="31">
        <f t="shared" si="60"/>
        <v>0</v>
      </c>
      <c r="GR109" s="31">
        <f t="shared" si="60"/>
        <v>0</v>
      </c>
      <c r="GS109" s="31">
        <f t="shared" si="60"/>
        <v>0</v>
      </c>
      <c r="GT109" s="31">
        <f t="shared" si="60"/>
        <v>0</v>
      </c>
      <c r="GU109" s="31">
        <f t="shared" si="60"/>
        <v>0</v>
      </c>
      <c r="GV109" s="31">
        <f t="shared" si="60"/>
        <v>2.0696592449085518</v>
      </c>
      <c r="GW109" s="31">
        <f t="shared" si="60"/>
        <v>0</v>
      </c>
      <c r="GX109" s="31">
        <f t="shared" si="60"/>
        <v>0</v>
      </c>
      <c r="GY109" s="31">
        <f t="shared" si="60"/>
        <v>0</v>
      </c>
      <c r="GZ109" s="31">
        <f t="shared" si="60"/>
        <v>0</v>
      </c>
      <c r="HA109" s="31">
        <f t="shared" si="60"/>
        <v>0</v>
      </c>
      <c r="HB109" s="31">
        <f t="shared" si="60"/>
        <v>0</v>
      </c>
      <c r="HC109" s="31">
        <f t="shared" si="60"/>
        <v>0</v>
      </c>
      <c r="HD109" s="31">
        <f t="shared" si="60"/>
        <v>0</v>
      </c>
      <c r="HE109" s="31">
        <f t="shared" si="60"/>
        <v>0</v>
      </c>
      <c r="HF109" s="31">
        <f t="shared" si="60"/>
        <v>0</v>
      </c>
    </row>
    <row r="110" spans="2:214" x14ac:dyDescent="0.25">
      <c r="D110" s="31" t="str">
        <f t="shared" si="32"/>
        <v>METHYL CIS-11 EICOSENOATE (C20:1)</v>
      </c>
      <c r="E110" s="31" t="str">
        <f>M27&amp;"-"&amp;AD27</f>
        <v>1.99-79.6</v>
      </c>
      <c r="F110" s="32">
        <f>INTERCEPT(M110:AD110,M27:AD27)</f>
        <v>-1.9035692166998297E-2</v>
      </c>
      <c r="G110" s="32">
        <f>SLOPE(M110:AB110,M27:AB27)</f>
        <v>5.6742364227018345E-2</v>
      </c>
      <c r="H110" s="38">
        <v>0.97170000000000001</v>
      </c>
      <c r="I110" s="31" t="str">
        <f>EK28&amp;"-"&amp;EX28</f>
        <v>2.01-40.2</v>
      </c>
      <c r="J110" s="38">
        <f>INTERCEPT(EK110:EX110,EK28:EX28)</f>
        <v>-2.6721713112245971E-2</v>
      </c>
      <c r="K110" s="38">
        <f>SLOPE(EK110:EX110,EK28:EX28)</f>
        <v>1.8857666473597247E-2</v>
      </c>
      <c r="L110" s="38">
        <v>0.98460000000000003</v>
      </c>
      <c r="N110" s="31">
        <f t="shared" si="62"/>
        <v>7.079579602116999E-2</v>
      </c>
      <c r="P110" s="31">
        <f t="shared" si="62"/>
        <v>0.140425637161297</v>
      </c>
      <c r="R110" s="31">
        <f t="shared" si="62"/>
        <v>0.16022411660321143</v>
      </c>
      <c r="T110" s="31">
        <f t="shared" si="62"/>
        <v>0.22149371484279273</v>
      </c>
      <c r="V110" s="31">
        <f t="shared" si="62"/>
        <v>0.2668476032714458</v>
      </c>
      <c r="W110" s="31">
        <f t="shared" si="62"/>
        <v>1.0666173956224692</v>
      </c>
      <c r="X110" s="31">
        <f t="shared" si="62"/>
        <v>0.86168954631252437</v>
      </c>
      <c r="Y110" s="31">
        <f t="shared" si="62"/>
        <v>2.3370195739608337</v>
      </c>
      <c r="Z110" s="31">
        <f t="shared" si="62"/>
        <v>1.7403713910795666</v>
      </c>
      <c r="AA110" s="31">
        <f t="shared" si="62"/>
        <v>3.3759328210534982</v>
      </c>
      <c r="AB110" s="31">
        <f t="shared" si="62"/>
        <v>3.1490563627968209</v>
      </c>
      <c r="AC110" s="31">
        <f t="shared" si="62"/>
        <v>3.5174567268865937</v>
      </c>
      <c r="AD110" s="31">
        <f t="shared" si="62"/>
        <v>3.2710201706797539</v>
      </c>
      <c r="AE110" s="31">
        <f t="shared" si="62"/>
        <v>2.4737798997332594</v>
      </c>
      <c r="AF110" s="31">
        <f t="shared" si="62"/>
        <v>2.778308715398337</v>
      </c>
      <c r="AG110" s="31">
        <f t="shared" si="62"/>
        <v>0.33123398980955648</v>
      </c>
      <c r="AH110" s="31">
        <f t="shared" si="62"/>
        <v>0.28257049364421649</v>
      </c>
      <c r="AI110" s="31">
        <f t="shared" si="62"/>
        <v>0.32164692739682049</v>
      </c>
      <c r="AJ110" s="31">
        <f t="shared" si="62"/>
        <v>0.4633041900912977</v>
      </c>
      <c r="AK110" s="31">
        <f t="shared" si="62"/>
        <v>0.13789200169954038</v>
      </c>
      <c r="AL110" s="31">
        <f t="shared" si="62"/>
        <v>0.13454316289627635</v>
      </c>
      <c r="AM110" s="31">
        <f t="shared" si="62"/>
        <v>0.21855267488942967</v>
      </c>
      <c r="AN110" s="31">
        <f t="shared" si="62"/>
        <v>0</v>
      </c>
      <c r="AO110" s="31">
        <f t="shared" si="62"/>
        <v>0.26206798592595365</v>
      </c>
      <c r="AP110" s="31">
        <f t="shared" si="62"/>
        <v>0.45771366962885518</v>
      </c>
      <c r="AQ110" s="31">
        <f t="shared" si="62"/>
        <v>0</v>
      </c>
      <c r="AR110" s="31">
        <f t="shared" si="62"/>
        <v>0.20188345355956011</v>
      </c>
      <c r="AS110" s="31">
        <f t="shared" si="62"/>
        <v>0</v>
      </c>
      <c r="AT110" s="31">
        <f t="shared" si="62"/>
        <v>0</v>
      </c>
      <c r="AU110" s="31">
        <f t="shared" si="62"/>
        <v>0</v>
      </c>
      <c r="AV110" s="31">
        <f t="shared" si="62"/>
        <v>0</v>
      </c>
      <c r="AW110" s="31">
        <f t="shared" si="62"/>
        <v>0</v>
      </c>
      <c r="AX110" s="31">
        <f t="shared" si="62"/>
        <v>0</v>
      </c>
      <c r="AY110" s="31">
        <f t="shared" si="62"/>
        <v>0</v>
      </c>
      <c r="AZ110" s="31">
        <f t="shared" si="62"/>
        <v>2.0515237974937397E-2</v>
      </c>
      <c r="BA110" s="31">
        <f t="shared" si="62"/>
        <v>0</v>
      </c>
      <c r="BB110" s="31">
        <f t="shared" si="62"/>
        <v>0</v>
      </c>
      <c r="BC110" s="31">
        <f t="shared" si="62"/>
        <v>0</v>
      </c>
      <c r="BD110" s="31">
        <f t="shared" si="62"/>
        <v>0</v>
      </c>
      <c r="BE110" s="31">
        <f t="shared" si="62"/>
        <v>0</v>
      </c>
      <c r="BF110" s="31">
        <f t="shared" ref="BF110:BH110" si="68">BF70/BF$54</f>
        <v>0.56093598414058077</v>
      </c>
      <c r="BG110" s="31">
        <f t="shared" si="68"/>
        <v>0</v>
      </c>
      <c r="BH110" s="31">
        <f t="shared" si="68"/>
        <v>0.57730016302548881</v>
      </c>
      <c r="BK110" s="31">
        <f t="shared" si="64"/>
        <v>0</v>
      </c>
      <c r="BL110" s="31">
        <f t="shared" si="64"/>
        <v>0.39479413671684727</v>
      </c>
      <c r="BM110" s="31">
        <f t="shared" si="64"/>
        <v>0</v>
      </c>
      <c r="BN110" s="31">
        <f t="shared" si="64"/>
        <v>0.43623502542474901</v>
      </c>
      <c r="BO110" s="31">
        <f t="shared" si="64"/>
        <v>0</v>
      </c>
      <c r="BP110" s="31">
        <f t="shared" si="64"/>
        <v>0</v>
      </c>
      <c r="BQ110" s="31">
        <f t="shared" si="64"/>
        <v>0</v>
      </c>
      <c r="BR110" s="31">
        <f t="shared" si="64"/>
        <v>0</v>
      </c>
      <c r="BS110" s="31">
        <f t="shared" si="64"/>
        <v>0</v>
      </c>
      <c r="BT110" s="31">
        <f t="shared" si="64"/>
        <v>0</v>
      </c>
      <c r="BU110" s="31">
        <f t="shared" si="64"/>
        <v>0</v>
      </c>
      <c r="BV110" s="31">
        <f t="shared" si="64"/>
        <v>0</v>
      </c>
      <c r="BW110" s="31">
        <f t="shared" si="64"/>
        <v>0</v>
      </c>
      <c r="BX110" s="31">
        <f t="shared" si="64"/>
        <v>0</v>
      </c>
      <c r="BY110" s="31">
        <f t="shared" si="64"/>
        <v>0</v>
      </c>
      <c r="BZ110" s="31">
        <f t="shared" si="64"/>
        <v>0</v>
      </c>
      <c r="CA110" s="31">
        <f t="shared" si="64"/>
        <v>0</v>
      </c>
      <c r="CB110" s="31">
        <f t="shared" si="64"/>
        <v>0</v>
      </c>
      <c r="CC110" s="31">
        <f t="shared" si="67"/>
        <v>0</v>
      </c>
      <c r="CD110" s="31">
        <f t="shared" si="67"/>
        <v>0</v>
      </c>
      <c r="CE110" s="31">
        <f t="shared" si="67"/>
        <v>0</v>
      </c>
      <c r="CF110" s="31">
        <f t="shared" si="67"/>
        <v>0</v>
      </c>
      <c r="CG110" s="31">
        <f t="shared" si="67"/>
        <v>0</v>
      </c>
      <c r="CH110" s="31">
        <f t="shared" si="67"/>
        <v>0</v>
      </c>
      <c r="CI110" s="37">
        <f t="shared" si="67"/>
        <v>0</v>
      </c>
      <c r="CJ110" s="31">
        <f t="shared" si="67"/>
        <v>0</v>
      </c>
      <c r="CK110" s="31">
        <f t="shared" si="67"/>
        <v>0</v>
      </c>
      <c r="CL110" s="31">
        <f t="shared" si="67"/>
        <v>0</v>
      </c>
      <c r="CM110" s="31">
        <f t="shared" si="67"/>
        <v>0</v>
      </c>
      <c r="CN110" s="31">
        <f t="shared" si="67"/>
        <v>0</v>
      </c>
      <c r="CO110" s="31">
        <f t="shared" si="67"/>
        <v>0</v>
      </c>
      <c r="CP110" s="31">
        <f t="shared" si="67"/>
        <v>0</v>
      </c>
      <c r="CR110" s="31">
        <f t="shared" si="66"/>
        <v>0</v>
      </c>
      <c r="CS110" s="31">
        <f t="shared" si="66"/>
        <v>0</v>
      </c>
      <c r="CT110" s="31">
        <f t="shared" si="66"/>
        <v>0</v>
      </c>
      <c r="CU110" s="31">
        <f t="shared" si="66"/>
        <v>0</v>
      </c>
      <c r="CV110" s="31">
        <f t="shared" si="66"/>
        <v>0</v>
      </c>
      <c r="CW110" s="31">
        <f t="shared" si="66"/>
        <v>0</v>
      </c>
      <c r="CY110" s="31">
        <f t="shared" si="66"/>
        <v>0</v>
      </c>
      <c r="CZ110" s="31">
        <f t="shared" si="66"/>
        <v>0</v>
      </c>
      <c r="DA110" s="31">
        <f t="shared" si="66"/>
        <v>0</v>
      </c>
      <c r="DB110" s="31">
        <f t="shared" si="66"/>
        <v>0</v>
      </c>
      <c r="DC110" s="31">
        <f t="shared" si="66"/>
        <v>0</v>
      </c>
      <c r="DD110" s="31">
        <f t="shared" si="66"/>
        <v>0</v>
      </c>
      <c r="DE110" s="31">
        <f t="shared" si="66"/>
        <v>0</v>
      </c>
      <c r="DF110" s="31">
        <f t="shared" si="66"/>
        <v>0</v>
      </c>
      <c r="DG110" s="31">
        <f t="shared" si="66"/>
        <v>0</v>
      </c>
      <c r="DH110" s="31">
        <f t="shared" si="66"/>
        <v>0</v>
      </c>
      <c r="DI110" s="31">
        <f t="shared" si="66"/>
        <v>0</v>
      </c>
      <c r="DJ110" s="31">
        <f t="shared" si="66"/>
        <v>0</v>
      </c>
      <c r="DK110" s="31">
        <f t="shared" si="66"/>
        <v>0</v>
      </c>
      <c r="DL110" s="31">
        <f t="shared" si="66"/>
        <v>0</v>
      </c>
      <c r="DM110" s="31">
        <f t="shared" si="66"/>
        <v>0</v>
      </c>
      <c r="DN110" s="31">
        <f t="shared" si="66"/>
        <v>0</v>
      </c>
      <c r="DO110" s="31">
        <f t="shared" si="66"/>
        <v>0</v>
      </c>
      <c r="DP110" s="31">
        <f t="shared" si="66"/>
        <v>0</v>
      </c>
      <c r="DQ110" s="31">
        <f t="shared" si="66"/>
        <v>0</v>
      </c>
      <c r="DR110" s="31">
        <f t="shared" si="66"/>
        <v>0</v>
      </c>
      <c r="DS110" s="31">
        <f t="shared" si="66"/>
        <v>0</v>
      </c>
      <c r="DT110" s="31">
        <f t="shared" si="66"/>
        <v>0</v>
      </c>
      <c r="DU110" s="31">
        <f t="shared" si="66"/>
        <v>0</v>
      </c>
      <c r="DV110" s="31">
        <f t="shared" si="66"/>
        <v>0</v>
      </c>
      <c r="DW110" s="31">
        <f t="shared" si="66"/>
        <v>0</v>
      </c>
      <c r="DX110" s="31">
        <f t="shared" si="66"/>
        <v>0</v>
      </c>
      <c r="DY110" s="31">
        <f t="shared" si="66"/>
        <v>0</v>
      </c>
      <c r="DZ110" s="31">
        <f t="shared" si="66"/>
        <v>0</v>
      </c>
      <c r="EA110" s="31">
        <f t="shared" si="66"/>
        <v>0</v>
      </c>
      <c r="EB110" s="31">
        <f t="shared" si="66"/>
        <v>0</v>
      </c>
      <c r="EC110" s="31">
        <f t="shared" si="66"/>
        <v>0</v>
      </c>
      <c r="ED110" s="31">
        <f t="shared" si="66"/>
        <v>0</v>
      </c>
      <c r="EE110" s="31">
        <f t="shared" si="66"/>
        <v>0</v>
      </c>
      <c r="EF110" s="31">
        <f t="shared" si="66"/>
        <v>0</v>
      </c>
      <c r="EG110" s="31">
        <f t="shared" si="66"/>
        <v>0</v>
      </c>
      <c r="EH110" s="31">
        <f t="shared" si="66"/>
        <v>0</v>
      </c>
      <c r="EI110" s="31">
        <f t="shared" si="66"/>
        <v>8.1690531743242797E-2</v>
      </c>
      <c r="EK110" s="31">
        <f t="shared" si="66"/>
        <v>0</v>
      </c>
      <c r="EM110" s="31">
        <f t="shared" si="66"/>
        <v>9.0375130970899359E-2</v>
      </c>
      <c r="EN110" s="31">
        <f t="shared" si="66"/>
        <v>4.8340878076200459E-2</v>
      </c>
      <c r="EO110" s="31">
        <f t="shared" si="66"/>
        <v>9.4928338554589473E-2</v>
      </c>
      <c r="EQ110" s="31">
        <f t="shared" si="66"/>
        <v>0.15230244641258964</v>
      </c>
      <c r="ES110" s="31">
        <f t="shared" si="66"/>
        <v>0.13212858382496984</v>
      </c>
      <c r="ET110" s="31">
        <f t="shared" si="66"/>
        <v>0.16080063999721159</v>
      </c>
      <c r="EU110" s="31">
        <f t="shared" si="66"/>
        <v>0.37161725395444445</v>
      </c>
      <c r="EV110" s="31">
        <f t="shared" si="66"/>
        <v>0.27293573769889728</v>
      </c>
      <c r="EW110" s="31">
        <f t="shared" si="66"/>
        <v>0.74600118400956117</v>
      </c>
      <c r="EX110" s="31">
        <f t="shared" si="66"/>
        <v>0.74475155044422892</v>
      </c>
      <c r="EY110" s="31">
        <f t="shared" si="66"/>
        <v>0.96581303084263548</v>
      </c>
      <c r="EZ110" s="31">
        <f t="shared" si="66"/>
        <v>1.3449166160404311</v>
      </c>
      <c r="FA110" s="31">
        <f t="shared" si="66"/>
        <v>1.957756722820819</v>
      </c>
      <c r="FB110" s="31">
        <f t="shared" si="66"/>
        <v>0.99278159641170549</v>
      </c>
      <c r="FC110" s="31">
        <f t="shared" si="66"/>
        <v>1.8553068908847843</v>
      </c>
      <c r="FD110" s="31">
        <f t="shared" si="65"/>
        <v>1.7319410803586486</v>
      </c>
      <c r="FE110" s="31">
        <f t="shared" si="65"/>
        <v>0.33123398980955648</v>
      </c>
      <c r="FF110" s="31">
        <f t="shared" si="65"/>
        <v>0.28257049364421649</v>
      </c>
      <c r="FG110" s="31">
        <f t="shared" si="65"/>
        <v>0.32164692739682049</v>
      </c>
      <c r="FH110" s="31">
        <f t="shared" si="57"/>
        <v>0.4633041900912977</v>
      </c>
      <c r="FI110" s="31">
        <f t="shared" si="57"/>
        <v>0.13789200169954038</v>
      </c>
      <c r="FJ110" s="31">
        <f t="shared" si="57"/>
        <v>0.13454316289627635</v>
      </c>
      <c r="FK110" s="31">
        <f t="shared" si="57"/>
        <v>0.21855267488942967</v>
      </c>
      <c r="FL110" s="31">
        <f t="shared" si="57"/>
        <v>0</v>
      </c>
      <c r="FM110" s="31">
        <f t="shared" si="57"/>
        <v>0.26206798592595365</v>
      </c>
      <c r="FN110" s="31">
        <f t="shared" si="57"/>
        <v>0.45771366962885518</v>
      </c>
      <c r="FO110" s="31">
        <f t="shared" si="57"/>
        <v>0</v>
      </c>
      <c r="FP110" s="31">
        <f t="shared" si="57"/>
        <v>0.20188345355956011</v>
      </c>
      <c r="FQ110" s="31">
        <f t="shared" si="57"/>
        <v>0</v>
      </c>
      <c r="FR110" s="31">
        <f t="shared" si="57"/>
        <v>0</v>
      </c>
      <c r="FS110" s="31">
        <f t="shared" si="57"/>
        <v>0</v>
      </c>
      <c r="FT110" s="31">
        <f t="shared" si="57"/>
        <v>0</v>
      </c>
      <c r="FU110" s="31">
        <f t="shared" si="57"/>
        <v>0</v>
      </c>
      <c r="FV110" s="31">
        <f t="shared" si="57"/>
        <v>0</v>
      </c>
      <c r="FW110" s="31">
        <f t="shared" si="57"/>
        <v>0</v>
      </c>
      <c r="FX110" s="31">
        <f t="shared" si="60"/>
        <v>2.0515237974937397E-2</v>
      </c>
      <c r="FY110" s="31">
        <f t="shared" si="60"/>
        <v>0</v>
      </c>
      <c r="FZ110" s="31">
        <f t="shared" si="60"/>
        <v>0</v>
      </c>
      <c r="GA110" s="31">
        <f t="shared" si="60"/>
        <v>0</v>
      </c>
      <c r="GB110" s="31">
        <f t="shared" si="60"/>
        <v>0</v>
      </c>
      <c r="GC110" s="31">
        <f t="shared" si="60"/>
        <v>0</v>
      </c>
      <c r="GD110" s="31">
        <f t="shared" si="60"/>
        <v>0.56093598414058077</v>
      </c>
      <c r="GE110" s="31">
        <f t="shared" si="60"/>
        <v>0</v>
      </c>
      <c r="GF110" s="31">
        <f t="shared" si="60"/>
        <v>0.57730016302548881</v>
      </c>
      <c r="GG110" s="31" t="e">
        <f t="shared" si="60"/>
        <v>#DIV/0!</v>
      </c>
      <c r="GH110" s="31" t="e">
        <f t="shared" ref="GH110:HF110" si="69">GH70/GH$54</f>
        <v>#DIV/0!</v>
      </c>
      <c r="GI110" s="31">
        <f t="shared" si="69"/>
        <v>0</v>
      </c>
      <c r="GJ110" s="31">
        <f t="shared" si="69"/>
        <v>0.39479413671684727</v>
      </c>
      <c r="GK110" s="31">
        <f t="shared" si="69"/>
        <v>0</v>
      </c>
      <c r="GL110" s="31">
        <f t="shared" si="69"/>
        <v>0.43623502542474901</v>
      </c>
      <c r="GM110" s="31">
        <f t="shared" si="69"/>
        <v>0</v>
      </c>
      <c r="GN110" s="31">
        <f t="shared" si="69"/>
        <v>0</v>
      </c>
      <c r="GO110" s="31">
        <f t="shared" si="69"/>
        <v>0</v>
      </c>
      <c r="GP110" s="31">
        <f t="shared" si="69"/>
        <v>0</v>
      </c>
      <c r="GQ110" s="31">
        <f t="shared" si="69"/>
        <v>0</v>
      </c>
      <c r="GR110" s="31">
        <f t="shared" si="69"/>
        <v>0</v>
      </c>
      <c r="GS110" s="31">
        <f t="shared" si="69"/>
        <v>0</v>
      </c>
      <c r="GT110" s="31">
        <f t="shared" si="69"/>
        <v>0</v>
      </c>
      <c r="GU110" s="31">
        <f t="shared" si="69"/>
        <v>0</v>
      </c>
      <c r="GV110" s="31">
        <f t="shared" si="69"/>
        <v>0</v>
      </c>
      <c r="GW110" s="31">
        <f t="shared" si="69"/>
        <v>0</v>
      </c>
      <c r="GX110" s="31">
        <f t="shared" si="69"/>
        <v>0</v>
      </c>
      <c r="GY110" s="31">
        <f t="shared" si="69"/>
        <v>0</v>
      </c>
      <c r="GZ110" s="31">
        <f t="shared" si="69"/>
        <v>0</v>
      </c>
      <c r="HA110" s="31">
        <f t="shared" si="69"/>
        <v>0</v>
      </c>
      <c r="HB110" s="31">
        <f t="shared" si="69"/>
        <v>0</v>
      </c>
      <c r="HC110" s="31">
        <f t="shared" si="69"/>
        <v>0</v>
      </c>
      <c r="HD110" s="31">
        <f t="shared" si="69"/>
        <v>0</v>
      </c>
      <c r="HE110" s="31">
        <f t="shared" si="69"/>
        <v>0</v>
      </c>
      <c r="HF110" s="31">
        <f t="shared" si="69"/>
        <v>0</v>
      </c>
    </row>
    <row r="111" spans="2:214" x14ac:dyDescent="0.25">
      <c r="D111" s="31" t="str">
        <f t="shared" si="32"/>
        <v>METHYL LINOLENATE (C18:3)</v>
      </c>
      <c r="E111" s="31" t="str">
        <f>M28&amp;"-"&amp;AD28</f>
        <v>1.99-79.6</v>
      </c>
      <c r="F111" s="32">
        <f>INTERCEPT(M111:AD111,M28:AD28)</f>
        <v>-8.3451281022986601E-2</v>
      </c>
      <c r="G111" s="32">
        <f>SLOPE(M111:AB111,M28:AB28)</f>
        <v>4.6976385601214282E-2</v>
      </c>
      <c r="H111" s="38">
        <v>0.95789999999999997</v>
      </c>
      <c r="I111" s="31" t="str">
        <f>EI29&amp;"-"&amp;EZ29</f>
        <v>1-60</v>
      </c>
      <c r="J111" s="38">
        <f>INTERCEPT(EI111:EZ111,EI29:EZ29)</f>
        <v>8.3243832569324105E-4</v>
      </c>
      <c r="K111" s="38">
        <f>SLOPE(EI111:EZ111,EI29:EZ29)</f>
        <v>2.0835185304925674E-2</v>
      </c>
      <c r="L111" s="38">
        <v>0.99199999999999999</v>
      </c>
      <c r="N111" s="31">
        <f t="shared" ref="N111:BH117" si="70">N71/N$54</f>
        <v>0.11454171207167937</v>
      </c>
      <c r="P111" s="31">
        <f t="shared" si="70"/>
        <v>0.16464802253705299</v>
      </c>
      <c r="R111" s="31">
        <f t="shared" si="70"/>
        <v>0.14879615547963992</v>
      </c>
      <c r="T111" s="31">
        <f t="shared" si="70"/>
        <v>0.24586444014777289</v>
      </c>
      <c r="V111" s="31">
        <f t="shared" si="70"/>
        <v>0.290212350028345</v>
      </c>
      <c r="X111" s="31">
        <f t="shared" si="70"/>
        <v>0.76056155751393639</v>
      </c>
      <c r="Z111" s="31">
        <f t="shared" si="70"/>
        <v>1.6136676808503365</v>
      </c>
      <c r="AB111" s="31">
        <f t="shared" si="70"/>
        <v>2.8305603859038975</v>
      </c>
      <c r="AC111" s="31">
        <f t="shared" si="70"/>
        <v>3.4879943258602579</v>
      </c>
      <c r="AD111" s="31">
        <f t="shared" si="70"/>
        <v>3.4615629392448062</v>
      </c>
      <c r="AE111" s="31">
        <f t="shared" si="70"/>
        <v>3.1358162529432718</v>
      </c>
      <c r="AF111" s="31">
        <f t="shared" si="70"/>
        <v>3.4061475446363203</v>
      </c>
      <c r="AG111" s="31">
        <f t="shared" si="70"/>
        <v>1.5607555048453856</v>
      </c>
      <c r="AH111" s="31">
        <f t="shared" si="70"/>
        <v>1.5126970001549385</v>
      </c>
      <c r="AI111" s="31">
        <f t="shared" si="70"/>
        <v>0</v>
      </c>
      <c r="AJ111" s="31">
        <f t="shared" si="70"/>
        <v>2.0001687240328376</v>
      </c>
      <c r="AK111" s="31">
        <f t="shared" si="70"/>
        <v>1.3650511992995207</v>
      </c>
      <c r="AL111" s="31">
        <f t="shared" si="70"/>
        <v>1.5598474212283377</v>
      </c>
      <c r="AM111" s="31">
        <f t="shared" si="70"/>
        <v>2.4126699161002199</v>
      </c>
      <c r="AN111" s="31">
        <f t="shared" si="70"/>
        <v>2.131408121947997</v>
      </c>
      <c r="AO111" s="31">
        <f t="shared" si="70"/>
        <v>3.3679243749677581</v>
      </c>
      <c r="AP111" s="31">
        <f t="shared" si="70"/>
        <v>3.370945504443283</v>
      </c>
      <c r="AQ111" s="31">
        <f t="shared" si="70"/>
        <v>2.2843638589286521</v>
      </c>
      <c r="AR111" s="31">
        <f t="shared" si="70"/>
        <v>1.9155494254794307</v>
      </c>
      <c r="AS111" s="31">
        <f t="shared" si="70"/>
        <v>0</v>
      </c>
      <c r="AT111" s="31">
        <f t="shared" si="70"/>
        <v>0</v>
      </c>
      <c r="AU111" s="31">
        <f t="shared" si="70"/>
        <v>0</v>
      </c>
      <c r="AV111" s="31">
        <f t="shared" si="70"/>
        <v>0</v>
      </c>
      <c r="AW111" s="31">
        <f t="shared" si="70"/>
        <v>0</v>
      </c>
      <c r="AX111" s="31">
        <f t="shared" si="70"/>
        <v>0</v>
      </c>
      <c r="AY111" s="31">
        <f t="shared" si="70"/>
        <v>3.5258869589560815</v>
      </c>
      <c r="AZ111" s="31">
        <f t="shared" si="70"/>
        <v>3.9069704147713882</v>
      </c>
      <c r="BA111" s="31">
        <f t="shared" si="70"/>
        <v>3.5879509003332011</v>
      </c>
      <c r="BB111" s="31">
        <f t="shared" si="70"/>
        <v>2.9257234602040354</v>
      </c>
      <c r="BC111" s="31">
        <f t="shared" si="70"/>
        <v>2.4785952267066915</v>
      </c>
      <c r="BD111" s="31">
        <f t="shared" si="70"/>
        <v>3.1467935693842675</v>
      </c>
      <c r="BE111" s="31">
        <f t="shared" si="70"/>
        <v>0</v>
      </c>
      <c r="BF111" s="31">
        <f t="shared" si="70"/>
        <v>215.21556929001991</v>
      </c>
      <c r="BG111" s="31">
        <f t="shared" si="70"/>
        <v>0</v>
      </c>
      <c r="BH111" s="31">
        <f t="shared" si="70"/>
        <v>293.89304523217538</v>
      </c>
      <c r="BK111" s="31">
        <f t="shared" si="64"/>
        <v>0</v>
      </c>
      <c r="BL111" s="31">
        <f t="shared" si="64"/>
        <v>199.98833977881898</v>
      </c>
      <c r="BM111" s="31">
        <f t="shared" si="64"/>
        <v>0</v>
      </c>
      <c r="BN111" s="31">
        <f t="shared" si="64"/>
        <v>169.91440054286093</v>
      </c>
      <c r="BO111" s="31">
        <f t="shared" si="64"/>
        <v>0</v>
      </c>
      <c r="BP111" s="31">
        <f t="shared" si="64"/>
        <v>20.040403222734373</v>
      </c>
      <c r="BQ111" s="31">
        <f t="shared" si="64"/>
        <v>0.70558651854641308</v>
      </c>
      <c r="BR111" s="31">
        <f t="shared" si="64"/>
        <v>0.85979870611025644</v>
      </c>
      <c r="BS111" s="31">
        <f t="shared" si="64"/>
        <v>0</v>
      </c>
      <c r="BT111" s="31">
        <f t="shared" si="64"/>
        <v>0.83904536021345988</v>
      </c>
      <c r="BU111" s="31">
        <f t="shared" si="64"/>
        <v>0.87944455542476385</v>
      </c>
      <c r="BV111" s="31">
        <f t="shared" si="64"/>
        <v>0.85341092255680739</v>
      </c>
      <c r="BW111" s="31">
        <f t="shared" si="64"/>
        <v>1.7720108410561286</v>
      </c>
      <c r="BX111" s="31">
        <f t="shared" si="64"/>
        <v>1.7820722970638487</v>
      </c>
      <c r="BY111" s="31">
        <f t="shared" si="64"/>
        <v>1.5099667517734388</v>
      </c>
      <c r="BZ111" s="31">
        <f t="shared" si="64"/>
        <v>1.1875131587454473</v>
      </c>
      <c r="CA111" s="31">
        <f t="shared" si="64"/>
        <v>2.5542280491146574</v>
      </c>
      <c r="CB111" s="31">
        <f t="shared" si="64"/>
        <v>2.5452839433130263</v>
      </c>
      <c r="CC111" s="31">
        <f t="shared" si="67"/>
        <v>1.530830166315984</v>
      </c>
      <c r="CD111" s="31">
        <f t="shared" si="67"/>
        <v>0</v>
      </c>
      <c r="CE111" s="31">
        <f t="shared" si="67"/>
        <v>0</v>
      </c>
      <c r="CF111" s="31">
        <f t="shared" si="67"/>
        <v>0</v>
      </c>
      <c r="CG111" s="31">
        <f t="shared" si="67"/>
        <v>0</v>
      </c>
      <c r="CH111" s="31">
        <f t="shared" si="67"/>
        <v>1.2106150748693913</v>
      </c>
      <c r="CI111" s="37">
        <f t="shared" si="67"/>
        <v>1.0027069508292559</v>
      </c>
      <c r="CJ111" s="31">
        <f t="shared" si="67"/>
        <v>1.2615647980187481</v>
      </c>
      <c r="CK111" s="31">
        <f t="shared" si="67"/>
        <v>1.0849394346307719</v>
      </c>
      <c r="CL111" s="31">
        <f t="shared" si="67"/>
        <v>0.96174804561001825</v>
      </c>
      <c r="CM111" s="31">
        <f t="shared" si="67"/>
        <v>0.10514882292038967</v>
      </c>
      <c r="CN111" s="31">
        <f t="shared" si="67"/>
        <v>9.930788240674765E-2</v>
      </c>
      <c r="CO111" s="31">
        <f t="shared" si="67"/>
        <v>8.3792000288104865E-2</v>
      </c>
      <c r="CP111" s="31">
        <f t="shared" si="67"/>
        <v>8.3931123543747613E-2</v>
      </c>
      <c r="CR111" s="31">
        <f t="shared" si="66"/>
        <v>1.8429491293735374</v>
      </c>
      <c r="CS111" s="31">
        <f t="shared" si="66"/>
        <v>1.2452104355756994</v>
      </c>
      <c r="CT111" s="31">
        <f t="shared" si="66"/>
        <v>1.2570623530957561</v>
      </c>
      <c r="CU111" s="31">
        <f t="shared" si="66"/>
        <v>10.359235689834305</v>
      </c>
      <c r="CV111" s="31">
        <f t="shared" si="66"/>
        <v>10.001121453921167</v>
      </c>
      <c r="CW111" s="31">
        <f t="shared" si="66"/>
        <v>0.10496705812243122</v>
      </c>
      <c r="CY111" s="31">
        <f t="shared" si="66"/>
        <v>0.12985698520692479</v>
      </c>
      <c r="CZ111" s="31">
        <f t="shared" si="66"/>
        <v>0.11266752211571919</v>
      </c>
      <c r="DA111" s="31">
        <f t="shared" si="66"/>
        <v>0.76990253455417357</v>
      </c>
      <c r="DB111" s="31">
        <f t="shared" si="66"/>
        <v>0.90585764981247385</v>
      </c>
      <c r="DC111" s="31">
        <f t="shared" si="66"/>
        <v>0.75617165726663937</v>
      </c>
      <c r="DD111" s="31">
        <f t="shared" si="66"/>
        <v>0.92795571016081635</v>
      </c>
      <c r="DE111" s="31">
        <f t="shared" si="66"/>
        <v>0.88518963571680842</v>
      </c>
      <c r="DF111" s="31">
        <f t="shared" si="66"/>
        <v>0.94893571403046939</v>
      </c>
      <c r="DG111" s="31">
        <f t="shared" si="66"/>
        <v>7.0767392656132119E-2</v>
      </c>
      <c r="DH111" s="31">
        <f t="shared" si="66"/>
        <v>6.8998271309304512E-2</v>
      </c>
      <c r="DI111" s="31">
        <f t="shared" si="66"/>
        <v>7.4847430767847514E-2</v>
      </c>
      <c r="DJ111" s="31">
        <f t="shared" si="66"/>
        <v>7.1391621636239827E-2</v>
      </c>
      <c r="DK111" s="31">
        <f t="shared" si="66"/>
        <v>30.39655619090335</v>
      </c>
      <c r="DL111" s="31">
        <f t="shared" si="66"/>
        <v>29.865722028594654</v>
      </c>
      <c r="DM111" s="31">
        <f t="shared" si="66"/>
        <v>22.340623205666482</v>
      </c>
      <c r="DN111" s="31">
        <f t="shared" si="66"/>
        <v>21.850027317847228</v>
      </c>
      <c r="DO111" s="31">
        <f t="shared" si="66"/>
        <v>22.244411877651874</v>
      </c>
      <c r="DP111" s="31">
        <f t="shared" si="66"/>
        <v>21.904655526048842</v>
      </c>
      <c r="DQ111" s="31">
        <f t="shared" si="66"/>
        <v>2.9687965410201924</v>
      </c>
      <c r="DR111" s="31">
        <f t="shared" si="66"/>
        <v>3.2719545395424352</v>
      </c>
      <c r="DS111" s="31">
        <f t="shared" si="66"/>
        <v>2.2006227403988268</v>
      </c>
      <c r="DT111" s="31">
        <f t="shared" si="66"/>
        <v>2.3591653596346229</v>
      </c>
      <c r="DU111" s="31">
        <f t="shared" si="66"/>
        <v>2.5548634048340606</v>
      </c>
      <c r="DV111" s="31">
        <f t="shared" si="66"/>
        <v>2.5799091720268557</v>
      </c>
      <c r="DW111" s="31">
        <f t="shared" si="66"/>
        <v>30.434093354578277</v>
      </c>
      <c r="DX111" s="31">
        <f t="shared" si="66"/>
        <v>29.753671839872954</v>
      </c>
      <c r="DY111" s="31">
        <f t="shared" si="66"/>
        <v>29.102929026538295</v>
      </c>
      <c r="DZ111" s="31">
        <f t="shared" si="66"/>
        <v>28.546862863664238</v>
      </c>
      <c r="EA111" s="31">
        <f t="shared" si="66"/>
        <v>27.721724622033015</v>
      </c>
      <c r="EB111" s="31">
        <f t="shared" si="66"/>
        <v>26.610406697770728</v>
      </c>
      <c r="EC111" s="31">
        <f t="shared" si="66"/>
        <v>4.1813810579790349</v>
      </c>
      <c r="ED111" s="31">
        <f t="shared" si="66"/>
        <v>3.9994784095142779</v>
      </c>
      <c r="EE111" s="31">
        <f t="shared" si="66"/>
        <v>3.4724414292759325</v>
      </c>
      <c r="EF111" s="31">
        <f t="shared" si="66"/>
        <v>3.3061953208884436</v>
      </c>
      <c r="EG111" s="31">
        <f t="shared" si="66"/>
        <v>3.3891723387176582</v>
      </c>
      <c r="EH111" s="31">
        <f t="shared" si="66"/>
        <v>3.4262380497942275</v>
      </c>
      <c r="EI111" s="31">
        <f t="shared" si="66"/>
        <v>3.0319674890435924E-2</v>
      </c>
      <c r="EK111" s="31">
        <f t="shared" si="66"/>
        <v>3.1464240695882273E-2</v>
      </c>
      <c r="EM111" s="31">
        <f t="shared" si="66"/>
        <v>8.1774155960052219E-2</v>
      </c>
      <c r="EN111" s="31">
        <f t="shared" si="66"/>
        <v>0.16044880841459166</v>
      </c>
      <c r="EO111" s="31">
        <f t="shared" si="66"/>
        <v>0.13321261883571103</v>
      </c>
      <c r="EQ111" s="31">
        <f t="shared" si="66"/>
        <v>0.18992753094969081</v>
      </c>
      <c r="ES111" s="31">
        <f t="shared" si="66"/>
        <v>0.18227681681440497</v>
      </c>
      <c r="ET111" s="31">
        <f t="shared" si="66"/>
        <v>0.15930789409212462</v>
      </c>
      <c r="EU111" s="31">
        <f t="shared" si="66"/>
        <v>0.37645454586434307</v>
      </c>
      <c r="EV111" s="31">
        <f t="shared" si="66"/>
        <v>0.40346160959402722</v>
      </c>
      <c r="EW111" s="31">
        <f t="shared" si="66"/>
        <v>0.79208383826949025</v>
      </c>
      <c r="EX111" s="31">
        <f t="shared" si="66"/>
        <v>0.9001297391310471</v>
      </c>
      <c r="EY111" s="31">
        <f t="shared" si="66"/>
        <v>1.2873188206757358</v>
      </c>
      <c r="EZ111" s="31">
        <f t="shared" si="66"/>
        <v>1.2215016542759864</v>
      </c>
      <c r="FA111" s="31">
        <f t="shared" si="66"/>
        <v>1.9336191390226896</v>
      </c>
      <c r="FB111" s="31">
        <f t="shared" si="66"/>
        <v>1.7844741662563726</v>
      </c>
      <c r="FC111" s="31">
        <f t="shared" si="66"/>
        <v>1.9876037550850709</v>
      </c>
      <c r="FD111" s="31">
        <f t="shared" si="65"/>
        <v>2.1351436631705698</v>
      </c>
      <c r="FE111" s="31">
        <f t="shared" si="65"/>
        <v>1.5607555048453856</v>
      </c>
      <c r="FF111" s="31">
        <f t="shared" si="65"/>
        <v>1.5126970001549385</v>
      </c>
      <c r="FG111" s="31">
        <f t="shared" si="65"/>
        <v>0</v>
      </c>
      <c r="FH111" s="31">
        <f t="shared" si="57"/>
        <v>2.0001687240328376</v>
      </c>
      <c r="FI111" s="31">
        <f t="shared" si="57"/>
        <v>1.3650511992995207</v>
      </c>
      <c r="FJ111" s="31">
        <f t="shared" si="57"/>
        <v>1.5598474212283377</v>
      </c>
      <c r="FK111" s="31">
        <f t="shared" si="57"/>
        <v>2.4126699161002199</v>
      </c>
      <c r="FL111" s="31">
        <f t="shared" si="57"/>
        <v>2.131408121947997</v>
      </c>
      <c r="FM111" s="31">
        <f t="shared" si="57"/>
        <v>3.3679243749677581</v>
      </c>
      <c r="FN111" s="31">
        <f t="shared" si="57"/>
        <v>3.370945504443283</v>
      </c>
      <c r="FO111" s="31">
        <f t="shared" si="57"/>
        <v>2.2843638589286521</v>
      </c>
      <c r="FP111" s="31">
        <f t="shared" si="57"/>
        <v>1.9155494254794307</v>
      </c>
      <c r="FQ111" s="31">
        <f t="shared" si="57"/>
        <v>0</v>
      </c>
      <c r="FR111" s="31">
        <f t="shared" si="57"/>
        <v>0</v>
      </c>
      <c r="FS111" s="31">
        <f t="shared" si="57"/>
        <v>0</v>
      </c>
      <c r="FT111" s="31">
        <f t="shared" si="57"/>
        <v>0</v>
      </c>
      <c r="FU111" s="31">
        <f t="shared" si="57"/>
        <v>0</v>
      </c>
      <c r="FV111" s="31">
        <f t="shared" si="57"/>
        <v>0</v>
      </c>
      <c r="FW111" s="31">
        <f t="shared" si="57"/>
        <v>3.5258869589560815</v>
      </c>
      <c r="FX111" s="31">
        <f t="shared" ref="FX111:HF114" si="71">FX71/FX$54</f>
        <v>3.9069704147713882</v>
      </c>
      <c r="FY111" s="31">
        <f t="shared" si="71"/>
        <v>3.5879509003332011</v>
      </c>
      <c r="FZ111" s="31">
        <f t="shared" si="71"/>
        <v>2.9257234602040354</v>
      </c>
      <c r="GA111" s="31">
        <f t="shared" si="71"/>
        <v>2.4785952267066915</v>
      </c>
      <c r="GB111" s="31">
        <f t="shared" si="71"/>
        <v>3.1467935693842675</v>
      </c>
      <c r="GC111" s="31">
        <f t="shared" si="71"/>
        <v>0</v>
      </c>
      <c r="GD111" s="31">
        <f t="shared" si="71"/>
        <v>215.21556929001991</v>
      </c>
      <c r="GE111" s="31">
        <f t="shared" si="71"/>
        <v>0</v>
      </c>
      <c r="GF111" s="31">
        <f t="shared" si="71"/>
        <v>293.89304523217538</v>
      </c>
      <c r="GG111" s="31" t="e">
        <f t="shared" si="71"/>
        <v>#DIV/0!</v>
      </c>
      <c r="GH111" s="31" t="e">
        <f t="shared" si="71"/>
        <v>#DIV/0!</v>
      </c>
      <c r="GI111" s="31">
        <f t="shared" si="71"/>
        <v>0</v>
      </c>
      <c r="GJ111" s="31">
        <f t="shared" si="71"/>
        <v>199.98833977881898</v>
      </c>
      <c r="GK111" s="31">
        <f t="shared" si="71"/>
        <v>0</v>
      </c>
      <c r="GL111" s="31">
        <f t="shared" si="71"/>
        <v>169.91440054286093</v>
      </c>
      <c r="GM111" s="31">
        <f t="shared" si="71"/>
        <v>0</v>
      </c>
      <c r="GN111" s="31">
        <f t="shared" si="71"/>
        <v>20.040403222734373</v>
      </c>
      <c r="GO111" s="31">
        <f t="shared" si="71"/>
        <v>0.70558651854641308</v>
      </c>
      <c r="GP111" s="31">
        <f t="shared" si="71"/>
        <v>0.85979870611025644</v>
      </c>
      <c r="GQ111" s="31">
        <f t="shared" si="71"/>
        <v>0</v>
      </c>
      <c r="GR111" s="31">
        <f t="shared" si="71"/>
        <v>0.83904536021345988</v>
      </c>
      <c r="GS111" s="31">
        <f t="shared" si="71"/>
        <v>0.87944455542476385</v>
      </c>
      <c r="GT111" s="31">
        <f t="shared" si="71"/>
        <v>0.85341092255680739</v>
      </c>
      <c r="GU111" s="31">
        <f t="shared" si="71"/>
        <v>1.7720108410561286</v>
      </c>
      <c r="GV111" s="31">
        <f t="shared" si="71"/>
        <v>1.7820722970638487</v>
      </c>
      <c r="GW111" s="31">
        <f t="shared" si="71"/>
        <v>1.5099667517734388</v>
      </c>
      <c r="GX111" s="31">
        <f t="shared" si="71"/>
        <v>1.1875131587454473</v>
      </c>
      <c r="GY111" s="31">
        <f t="shared" si="71"/>
        <v>2.5542280491146574</v>
      </c>
      <c r="GZ111" s="31">
        <f t="shared" si="71"/>
        <v>2.5452839433130263</v>
      </c>
      <c r="HA111" s="31">
        <f t="shared" si="71"/>
        <v>1.530830166315984</v>
      </c>
      <c r="HB111" s="31">
        <f t="shared" si="71"/>
        <v>0</v>
      </c>
      <c r="HC111" s="31">
        <f t="shared" si="71"/>
        <v>0</v>
      </c>
      <c r="HD111" s="31">
        <f t="shared" si="71"/>
        <v>0</v>
      </c>
      <c r="HE111" s="31">
        <f t="shared" si="71"/>
        <v>0</v>
      </c>
      <c r="HF111" s="31">
        <f t="shared" si="71"/>
        <v>1.2106150748693913</v>
      </c>
    </row>
    <row r="112" spans="2:214" x14ac:dyDescent="0.25">
      <c r="D112" s="31" t="str">
        <f t="shared" si="32"/>
        <v>METHYL HENEICOSANOATE (C21:0)</v>
      </c>
      <c r="E112" s="31" t="str">
        <f>M29&amp;"-"&amp;AB29</f>
        <v>1.92-57.6</v>
      </c>
      <c r="F112" s="32">
        <f>INTERCEPT(M112:AB112,M29:AB29)</f>
        <v>-0.16491923253981744</v>
      </c>
      <c r="G112" s="32">
        <f>SLOPE(M112:AB112,M29:AB29)</f>
        <v>5.7010054532519346E-2</v>
      </c>
      <c r="H112" s="38">
        <v>0.98939999999999995</v>
      </c>
      <c r="I112" s="31" t="str">
        <f>EK30&amp;"-"&amp;EX30</f>
        <v>2.01-40.2</v>
      </c>
      <c r="J112" s="38">
        <f>INTERCEPT(EK112:EX112,EK30:EX30)</f>
        <v>-5.2863598606718409E-2</v>
      </c>
      <c r="K112" s="38">
        <f>SLOPE(EK112:EX112,EK30:EX30)</f>
        <v>2.279441930481502E-2</v>
      </c>
      <c r="L112" s="38">
        <v>0.99229999999999996</v>
      </c>
      <c r="N112" s="31">
        <f t="shared" si="70"/>
        <v>8.6819137449854353E-2</v>
      </c>
      <c r="P112" s="31">
        <f t="shared" si="70"/>
        <v>0.12492778395054925</v>
      </c>
      <c r="R112" s="31">
        <f t="shared" si="70"/>
        <v>0.18766807115611894</v>
      </c>
      <c r="T112" s="31">
        <f t="shared" si="70"/>
        <v>0.23694667434465302</v>
      </c>
      <c r="V112" s="31">
        <f t="shared" si="70"/>
        <v>0.28470441066126212</v>
      </c>
      <c r="X112" s="31">
        <f t="shared" si="70"/>
        <v>0.73437330054781735</v>
      </c>
      <c r="Z112" s="31">
        <f t="shared" si="70"/>
        <v>2.0760013201042411</v>
      </c>
      <c r="AA112" s="31">
        <f t="shared" si="70"/>
        <v>3.0262274294507079</v>
      </c>
      <c r="AB112" s="31">
        <f t="shared" si="70"/>
        <v>3.2512857732323379</v>
      </c>
      <c r="AC112" s="31">
        <f t="shared" si="70"/>
        <v>3.4318306491695942</v>
      </c>
      <c r="AD112" s="31">
        <f t="shared" si="70"/>
        <v>3.6195217294754434</v>
      </c>
      <c r="AE112" s="31">
        <f t="shared" si="70"/>
        <v>3.5091773609168238</v>
      </c>
      <c r="AF112" s="31">
        <f t="shared" si="70"/>
        <v>3.5646712579401911</v>
      </c>
      <c r="AG112" s="31">
        <f t="shared" si="70"/>
        <v>0</v>
      </c>
      <c r="AH112" s="31">
        <f t="shared" si="70"/>
        <v>0</v>
      </c>
      <c r="AI112" s="31">
        <f t="shared" si="70"/>
        <v>0</v>
      </c>
      <c r="AJ112" s="31">
        <f t="shared" si="70"/>
        <v>0.12131791475768428</v>
      </c>
      <c r="AK112" s="31">
        <f t="shared" si="70"/>
        <v>0</v>
      </c>
      <c r="AL112" s="31">
        <f t="shared" si="70"/>
        <v>0</v>
      </c>
      <c r="AM112" s="31">
        <f t="shared" si="70"/>
        <v>0</v>
      </c>
      <c r="AN112" s="31">
        <f t="shared" si="70"/>
        <v>0</v>
      </c>
      <c r="AO112" s="31">
        <f t="shared" si="70"/>
        <v>0</v>
      </c>
      <c r="AP112" s="31">
        <f t="shared" si="70"/>
        <v>0</v>
      </c>
      <c r="AQ112" s="31">
        <f t="shared" si="70"/>
        <v>0</v>
      </c>
      <c r="AR112" s="31">
        <f t="shared" si="70"/>
        <v>0</v>
      </c>
      <c r="AS112" s="31">
        <f t="shared" si="70"/>
        <v>0</v>
      </c>
      <c r="AT112" s="31">
        <f t="shared" si="70"/>
        <v>0</v>
      </c>
      <c r="AU112" s="31">
        <f t="shared" si="70"/>
        <v>0</v>
      </c>
      <c r="AV112" s="31">
        <f t="shared" si="70"/>
        <v>0</v>
      </c>
      <c r="AW112" s="31">
        <f t="shared" si="70"/>
        <v>0</v>
      </c>
      <c r="AX112" s="31">
        <f t="shared" si="70"/>
        <v>0</v>
      </c>
      <c r="AY112" s="31">
        <f t="shared" si="70"/>
        <v>0</v>
      </c>
      <c r="AZ112" s="31">
        <f t="shared" si="70"/>
        <v>0</v>
      </c>
      <c r="BA112" s="31">
        <f t="shared" si="70"/>
        <v>0</v>
      </c>
      <c r="BB112" s="31">
        <f t="shared" si="70"/>
        <v>0</v>
      </c>
      <c r="BC112" s="31">
        <f t="shared" si="70"/>
        <v>0</v>
      </c>
      <c r="BD112" s="31">
        <f t="shared" si="70"/>
        <v>0</v>
      </c>
      <c r="BE112" s="31">
        <f t="shared" si="70"/>
        <v>0</v>
      </c>
      <c r="BF112" s="31">
        <f t="shared" si="70"/>
        <v>0.19465703151186495</v>
      </c>
      <c r="BG112" s="31">
        <f t="shared" si="70"/>
        <v>0</v>
      </c>
      <c r="BH112" s="31">
        <f t="shared" si="70"/>
        <v>9.513146295591568E-2</v>
      </c>
      <c r="BK112" s="31">
        <f t="shared" si="64"/>
        <v>0</v>
      </c>
      <c r="BL112" s="31">
        <f t="shared" si="64"/>
        <v>5.9869918976344555E-2</v>
      </c>
      <c r="BM112" s="31">
        <f t="shared" si="64"/>
        <v>0</v>
      </c>
      <c r="BN112" s="31">
        <f t="shared" si="64"/>
        <v>0.12964705296861939</v>
      </c>
      <c r="BO112" s="31">
        <f t="shared" si="64"/>
        <v>0</v>
      </c>
      <c r="BP112" s="31">
        <f t="shared" si="64"/>
        <v>0.86297611942825458</v>
      </c>
      <c r="BQ112" s="31">
        <f t="shared" si="64"/>
        <v>0</v>
      </c>
      <c r="BR112" s="31">
        <f t="shared" si="64"/>
        <v>0</v>
      </c>
      <c r="BS112" s="31">
        <f t="shared" si="64"/>
        <v>0</v>
      </c>
      <c r="BT112" s="31">
        <f t="shared" si="64"/>
        <v>0</v>
      </c>
      <c r="BU112" s="31">
        <f t="shared" si="64"/>
        <v>0</v>
      </c>
      <c r="BV112" s="31">
        <f t="shared" si="64"/>
        <v>0</v>
      </c>
      <c r="BW112" s="31">
        <f t="shared" si="64"/>
        <v>0</v>
      </c>
      <c r="BX112" s="31">
        <f t="shared" si="64"/>
        <v>0</v>
      </c>
      <c r="BY112" s="31">
        <f t="shared" si="64"/>
        <v>0</v>
      </c>
      <c r="BZ112" s="31">
        <f t="shared" si="64"/>
        <v>0</v>
      </c>
      <c r="CA112" s="31">
        <f t="shared" si="64"/>
        <v>0</v>
      </c>
      <c r="CB112" s="31">
        <f t="shared" si="64"/>
        <v>0</v>
      </c>
      <c r="CC112" s="31">
        <f t="shared" si="67"/>
        <v>0</v>
      </c>
      <c r="CD112" s="31">
        <f t="shared" si="67"/>
        <v>0</v>
      </c>
      <c r="CE112" s="31">
        <f t="shared" si="67"/>
        <v>0</v>
      </c>
      <c r="CF112" s="31">
        <f t="shared" si="67"/>
        <v>0</v>
      </c>
      <c r="CG112" s="31">
        <f t="shared" si="67"/>
        <v>0</v>
      </c>
      <c r="CH112" s="31">
        <f t="shared" si="67"/>
        <v>0</v>
      </c>
      <c r="CI112" s="37">
        <f t="shared" si="67"/>
        <v>0</v>
      </c>
      <c r="CJ112" s="31">
        <f t="shared" si="67"/>
        <v>0</v>
      </c>
      <c r="CK112" s="31">
        <f t="shared" si="67"/>
        <v>0</v>
      </c>
      <c r="CL112" s="31">
        <f t="shared" si="67"/>
        <v>0</v>
      </c>
      <c r="CM112" s="31">
        <f t="shared" si="67"/>
        <v>0</v>
      </c>
      <c r="CN112" s="31">
        <f t="shared" si="67"/>
        <v>0</v>
      </c>
      <c r="CO112" s="31">
        <f t="shared" si="67"/>
        <v>0</v>
      </c>
      <c r="CP112" s="31">
        <f t="shared" si="67"/>
        <v>0</v>
      </c>
      <c r="CR112" s="31">
        <f t="shared" si="66"/>
        <v>0</v>
      </c>
      <c r="CS112" s="31">
        <f t="shared" si="66"/>
        <v>0</v>
      </c>
      <c r="CT112" s="31">
        <f t="shared" si="66"/>
        <v>0</v>
      </c>
      <c r="CU112" s="31">
        <f t="shared" si="66"/>
        <v>0</v>
      </c>
      <c r="CV112" s="31">
        <f t="shared" si="66"/>
        <v>0</v>
      </c>
      <c r="CW112" s="31">
        <f t="shared" si="66"/>
        <v>0</v>
      </c>
      <c r="CY112" s="31">
        <f t="shared" si="66"/>
        <v>0</v>
      </c>
      <c r="CZ112" s="31">
        <f t="shared" si="66"/>
        <v>0</v>
      </c>
      <c r="DA112" s="31">
        <f t="shared" si="66"/>
        <v>0</v>
      </c>
      <c r="DB112" s="31">
        <f t="shared" si="66"/>
        <v>0</v>
      </c>
      <c r="DC112" s="31">
        <f t="shared" si="66"/>
        <v>0</v>
      </c>
      <c r="DD112" s="31">
        <f t="shared" si="66"/>
        <v>0</v>
      </c>
      <c r="DE112" s="31">
        <f t="shared" si="66"/>
        <v>0</v>
      </c>
      <c r="DF112" s="31">
        <f t="shared" si="66"/>
        <v>0</v>
      </c>
      <c r="DG112" s="31">
        <f t="shared" si="66"/>
        <v>0</v>
      </c>
      <c r="DH112" s="31">
        <f t="shared" si="66"/>
        <v>0</v>
      </c>
      <c r="DI112" s="31">
        <f t="shared" si="66"/>
        <v>0</v>
      </c>
      <c r="DJ112" s="31">
        <f t="shared" si="66"/>
        <v>0</v>
      </c>
      <c r="DK112" s="31">
        <f t="shared" si="66"/>
        <v>0</v>
      </c>
      <c r="DL112" s="31">
        <f t="shared" ref="DL112:FW117" si="72">DL72/DL$54</f>
        <v>0</v>
      </c>
      <c r="DM112" s="31">
        <f t="shared" si="72"/>
        <v>0</v>
      </c>
      <c r="DN112" s="31">
        <f t="shared" si="72"/>
        <v>0</v>
      </c>
      <c r="DO112" s="31">
        <f t="shared" si="72"/>
        <v>0</v>
      </c>
      <c r="DP112" s="31">
        <f t="shared" si="72"/>
        <v>0</v>
      </c>
      <c r="DQ112" s="31">
        <f t="shared" si="72"/>
        <v>0</v>
      </c>
      <c r="DR112" s="31">
        <f t="shared" si="72"/>
        <v>0</v>
      </c>
      <c r="DS112" s="31">
        <f t="shared" si="72"/>
        <v>0</v>
      </c>
      <c r="DT112" s="31">
        <f t="shared" si="72"/>
        <v>0</v>
      </c>
      <c r="DU112" s="31">
        <f t="shared" si="72"/>
        <v>0</v>
      </c>
      <c r="DV112" s="31">
        <f t="shared" si="72"/>
        <v>0</v>
      </c>
      <c r="DW112" s="31">
        <f t="shared" si="72"/>
        <v>0</v>
      </c>
      <c r="DX112" s="31">
        <f t="shared" si="72"/>
        <v>0</v>
      </c>
      <c r="DY112" s="31">
        <f t="shared" si="72"/>
        <v>0</v>
      </c>
      <c r="DZ112" s="31">
        <f t="shared" si="72"/>
        <v>0</v>
      </c>
      <c r="EA112" s="31">
        <f t="shared" si="72"/>
        <v>0</v>
      </c>
      <c r="EB112" s="31">
        <f t="shared" si="72"/>
        <v>0</v>
      </c>
      <c r="EC112" s="31">
        <f t="shared" si="72"/>
        <v>0</v>
      </c>
      <c r="ED112" s="31">
        <f t="shared" si="72"/>
        <v>0</v>
      </c>
      <c r="EE112" s="31">
        <f t="shared" si="72"/>
        <v>0</v>
      </c>
      <c r="EF112" s="31">
        <f t="shared" si="72"/>
        <v>0</v>
      </c>
      <c r="EG112" s="31">
        <f t="shared" si="72"/>
        <v>0</v>
      </c>
      <c r="EH112" s="31">
        <f t="shared" si="72"/>
        <v>0</v>
      </c>
      <c r="EI112" s="31">
        <f t="shared" si="72"/>
        <v>3.5563871133862869E-2</v>
      </c>
      <c r="EK112" s="31">
        <f t="shared" si="72"/>
        <v>3.4055222707249609E-2</v>
      </c>
      <c r="EM112" s="31">
        <f t="shared" si="72"/>
        <v>3.8903804361212532E-2</v>
      </c>
      <c r="EN112" s="31">
        <f t="shared" si="72"/>
        <v>5.6411410821405716E-2</v>
      </c>
      <c r="EO112" s="31">
        <f t="shared" si="72"/>
        <v>8.0068179296440653E-2</v>
      </c>
      <c r="EQ112" s="31">
        <f t="shared" si="72"/>
        <v>0.12800536987765912</v>
      </c>
      <c r="ES112" s="31">
        <f t="shared" si="72"/>
        <v>0.13010980415436485</v>
      </c>
      <c r="ET112" s="31">
        <f t="shared" si="72"/>
        <v>0.18007060212221948</v>
      </c>
      <c r="EU112" s="31">
        <f t="shared" si="72"/>
        <v>0.40902681674547758</v>
      </c>
      <c r="EV112" s="31">
        <f t="shared" si="72"/>
        <v>0.36640122981514733</v>
      </c>
      <c r="EW112" s="31">
        <f t="shared" si="72"/>
        <v>0.90512659437651133</v>
      </c>
      <c r="EX112" s="31">
        <f t="shared" si="72"/>
        <v>0.84729757086801993</v>
      </c>
      <c r="EY112" s="31">
        <f t="shared" si="72"/>
        <v>1.1352615060846061</v>
      </c>
      <c r="EZ112" s="31">
        <f t="shared" si="72"/>
        <v>1.4187347666021273</v>
      </c>
      <c r="FA112" s="31">
        <f t="shared" si="72"/>
        <v>1.9223891039404628</v>
      </c>
      <c r="FB112" s="31">
        <f t="shared" si="72"/>
        <v>2.0666914844514732</v>
      </c>
      <c r="FC112" s="31">
        <f t="shared" si="72"/>
        <v>2.0209759025237473</v>
      </c>
      <c r="FD112" s="31">
        <f t="shared" si="72"/>
        <v>2.1548408682474562</v>
      </c>
      <c r="FE112" s="31">
        <f t="shared" si="72"/>
        <v>0</v>
      </c>
      <c r="FF112" s="31">
        <f t="shared" si="72"/>
        <v>0</v>
      </c>
      <c r="FG112" s="31">
        <f t="shared" si="72"/>
        <v>0</v>
      </c>
      <c r="FH112" s="31">
        <f t="shared" si="57"/>
        <v>0.12131791475768428</v>
      </c>
      <c r="FI112" s="31">
        <f t="shared" si="57"/>
        <v>0</v>
      </c>
      <c r="FJ112" s="31">
        <f t="shared" si="57"/>
        <v>0</v>
      </c>
      <c r="FK112" s="31">
        <f t="shared" si="57"/>
        <v>0</v>
      </c>
      <c r="FL112" s="31">
        <f t="shared" si="57"/>
        <v>0</v>
      </c>
      <c r="FM112" s="31">
        <f t="shared" si="57"/>
        <v>0</v>
      </c>
      <c r="FN112" s="31">
        <f t="shared" si="57"/>
        <v>0</v>
      </c>
      <c r="FO112" s="31">
        <f t="shared" si="57"/>
        <v>0</v>
      </c>
      <c r="FP112" s="31">
        <f t="shared" si="57"/>
        <v>0</v>
      </c>
      <c r="FQ112" s="31">
        <f t="shared" si="57"/>
        <v>0</v>
      </c>
      <c r="FR112" s="31">
        <f t="shared" si="57"/>
        <v>0</v>
      </c>
      <c r="FS112" s="31">
        <f t="shared" si="57"/>
        <v>0</v>
      </c>
      <c r="FT112" s="31">
        <f t="shared" si="57"/>
        <v>0</v>
      </c>
      <c r="FU112" s="31">
        <f t="shared" si="57"/>
        <v>0</v>
      </c>
      <c r="FV112" s="31">
        <f t="shared" si="57"/>
        <v>0</v>
      </c>
      <c r="FW112" s="31">
        <f t="shared" si="57"/>
        <v>0</v>
      </c>
      <c r="FX112" s="31">
        <f t="shared" si="71"/>
        <v>0</v>
      </c>
      <c r="FY112" s="31">
        <f t="shared" si="71"/>
        <v>0</v>
      </c>
      <c r="FZ112" s="31">
        <f t="shared" si="71"/>
        <v>0</v>
      </c>
      <c r="GA112" s="31">
        <f t="shared" si="71"/>
        <v>0</v>
      </c>
      <c r="GB112" s="31">
        <f t="shared" si="71"/>
        <v>0</v>
      </c>
      <c r="GC112" s="31">
        <f t="shared" si="71"/>
        <v>0</v>
      </c>
      <c r="GD112" s="31">
        <f t="shared" si="71"/>
        <v>0.19465703151186495</v>
      </c>
      <c r="GE112" s="31">
        <f t="shared" si="71"/>
        <v>0</v>
      </c>
      <c r="GF112" s="31">
        <f t="shared" si="71"/>
        <v>9.513146295591568E-2</v>
      </c>
      <c r="GG112" s="31" t="e">
        <f t="shared" si="71"/>
        <v>#DIV/0!</v>
      </c>
      <c r="GH112" s="31" t="e">
        <f t="shared" si="71"/>
        <v>#DIV/0!</v>
      </c>
      <c r="GI112" s="31">
        <f t="shared" si="71"/>
        <v>0</v>
      </c>
      <c r="GJ112" s="31">
        <f t="shared" si="71"/>
        <v>5.9869918976344555E-2</v>
      </c>
      <c r="GK112" s="31">
        <f t="shared" si="71"/>
        <v>0</v>
      </c>
      <c r="GL112" s="31">
        <f t="shared" si="71"/>
        <v>0.12964705296861939</v>
      </c>
      <c r="GM112" s="31">
        <f t="shared" si="71"/>
        <v>0</v>
      </c>
      <c r="GN112" s="31">
        <f t="shared" si="71"/>
        <v>0.86297611942825458</v>
      </c>
      <c r="GO112" s="31">
        <f t="shared" si="71"/>
        <v>0</v>
      </c>
      <c r="GP112" s="31">
        <f t="shared" si="71"/>
        <v>0</v>
      </c>
      <c r="GQ112" s="31">
        <f t="shared" si="71"/>
        <v>0</v>
      </c>
      <c r="GR112" s="31">
        <f t="shared" si="71"/>
        <v>0</v>
      </c>
      <c r="GS112" s="31">
        <f t="shared" si="71"/>
        <v>0</v>
      </c>
      <c r="GT112" s="31">
        <f t="shared" si="71"/>
        <v>0</v>
      </c>
      <c r="GU112" s="31">
        <f t="shared" si="71"/>
        <v>0</v>
      </c>
      <c r="GV112" s="31">
        <f t="shared" si="71"/>
        <v>0</v>
      </c>
      <c r="GW112" s="31">
        <f t="shared" si="71"/>
        <v>0</v>
      </c>
      <c r="GX112" s="31">
        <f t="shared" si="71"/>
        <v>0</v>
      </c>
      <c r="GY112" s="31">
        <f t="shared" si="71"/>
        <v>0</v>
      </c>
      <c r="GZ112" s="31">
        <f t="shared" si="71"/>
        <v>0</v>
      </c>
      <c r="HA112" s="31">
        <f t="shared" si="71"/>
        <v>0</v>
      </c>
      <c r="HB112" s="31">
        <f t="shared" si="71"/>
        <v>0</v>
      </c>
      <c r="HC112" s="31">
        <f t="shared" si="71"/>
        <v>0</v>
      </c>
      <c r="HD112" s="31">
        <f t="shared" si="71"/>
        <v>0</v>
      </c>
      <c r="HE112" s="31">
        <f t="shared" si="71"/>
        <v>0</v>
      </c>
      <c r="HF112" s="31">
        <f t="shared" si="71"/>
        <v>0</v>
      </c>
    </row>
    <row r="113" spans="1:214" x14ac:dyDescent="0.25">
      <c r="D113" s="31" t="str">
        <f t="shared" si="32"/>
        <v>Methyl cis-11,14-eicosadienoate (C20:2)</v>
      </c>
      <c r="E113" s="31" t="str">
        <f>M30&amp;"-"&amp;AD30</f>
        <v>1.95-78</v>
      </c>
      <c r="F113" s="32">
        <f>INTERCEPT(M113:AD113,M30:AD30)</f>
        <v>-6.6969063818877572E-2</v>
      </c>
      <c r="G113" s="32">
        <f>SLOPE(M113:AB113,M30:AB30)</f>
        <v>4.3515698406827209E-2</v>
      </c>
      <c r="I113" s="31" t="str">
        <f>EM31&amp;"-"&amp;EZ31</f>
        <v>4.02-60.3</v>
      </c>
      <c r="J113" s="38">
        <f>INTERCEPT(EM113:EZ113,EM31:EZ31)</f>
        <v>-2.3342696796224749E-2</v>
      </c>
      <c r="K113" s="38">
        <f>SLOPE(EM113:EZ113,EM31:EZ31)</f>
        <v>2.0007264063532291E-2</v>
      </c>
      <c r="L113" s="38">
        <v>0.98850000000000005</v>
      </c>
      <c r="N113" s="31">
        <f t="shared" si="70"/>
        <v>7.9490793414446953E-2</v>
      </c>
      <c r="P113" s="31">
        <f t="shared" si="70"/>
        <v>0.16193708110322735</v>
      </c>
      <c r="R113" s="31">
        <f t="shared" si="70"/>
        <v>4.9696412660161185E-2</v>
      </c>
      <c r="T113" s="31">
        <f t="shared" si="70"/>
        <v>0.22224005980474568</v>
      </c>
      <c r="V113" s="31">
        <f t="shared" si="70"/>
        <v>0.24171225996523454</v>
      </c>
      <c r="X113" s="31">
        <f t="shared" si="70"/>
        <v>0.79217291697930847</v>
      </c>
      <c r="Y113" s="31">
        <f t="shared" si="70"/>
        <v>2.2553208692659013</v>
      </c>
      <c r="Z113" s="31">
        <f t="shared" si="70"/>
        <v>2.0020406392249779</v>
      </c>
      <c r="AA113" s="31">
        <f t="shared" si="70"/>
        <v>1.3656231102161518</v>
      </c>
      <c r="AB113" s="31">
        <f t="shared" si="70"/>
        <v>3.0931780335406289</v>
      </c>
      <c r="AC113" s="31">
        <f t="shared" si="70"/>
        <v>3.8654765077188777</v>
      </c>
      <c r="AD113" s="31">
        <f t="shared" si="70"/>
        <v>3.2818932823535394</v>
      </c>
      <c r="AE113" s="31">
        <f t="shared" si="70"/>
        <v>3.2638192592077711</v>
      </c>
      <c r="AF113" s="31">
        <f t="shared" si="70"/>
        <v>2.0754720824850428</v>
      </c>
      <c r="AG113" s="31">
        <f t="shared" si="70"/>
        <v>0</v>
      </c>
      <c r="AH113" s="31">
        <f t="shared" si="70"/>
        <v>0</v>
      </c>
      <c r="AI113" s="31">
        <f t="shared" si="70"/>
        <v>0</v>
      </c>
      <c r="AJ113" s="31">
        <f t="shared" si="70"/>
        <v>0</v>
      </c>
      <c r="AK113" s="31">
        <f t="shared" si="70"/>
        <v>0</v>
      </c>
      <c r="AL113" s="31">
        <f t="shared" si="70"/>
        <v>0</v>
      </c>
      <c r="AM113" s="31">
        <f t="shared" si="70"/>
        <v>0</v>
      </c>
      <c r="AN113" s="31">
        <f t="shared" si="70"/>
        <v>0.15418262038187489</v>
      </c>
      <c r="AO113" s="31">
        <f t="shared" si="70"/>
        <v>0</v>
      </c>
      <c r="AP113" s="31">
        <f t="shared" si="70"/>
        <v>0.24211251960271823</v>
      </c>
      <c r="AQ113" s="31">
        <f t="shared" si="70"/>
        <v>0</v>
      </c>
      <c r="AR113" s="31">
        <f t="shared" si="70"/>
        <v>0</v>
      </c>
      <c r="AS113" s="31">
        <f t="shared" si="70"/>
        <v>0</v>
      </c>
      <c r="AT113" s="31">
        <f t="shared" si="70"/>
        <v>0</v>
      </c>
      <c r="AU113" s="31">
        <f t="shared" si="70"/>
        <v>0</v>
      </c>
      <c r="AV113" s="31">
        <f t="shared" si="70"/>
        <v>0</v>
      </c>
      <c r="AW113" s="31">
        <f t="shared" si="70"/>
        <v>0</v>
      </c>
      <c r="AX113" s="31">
        <f t="shared" si="70"/>
        <v>0</v>
      </c>
      <c r="AY113" s="31">
        <f t="shared" si="70"/>
        <v>0</v>
      </c>
      <c r="AZ113" s="31">
        <f t="shared" si="70"/>
        <v>0</v>
      </c>
      <c r="BA113" s="31">
        <f t="shared" si="70"/>
        <v>0</v>
      </c>
      <c r="BB113" s="31">
        <f t="shared" si="70"/>
        <v>0</v>
      </c>
      <c r="BC113" s="31">
        <f t="shared" si="70"/>
        <v>0</v>
      </c>
      <c r="BD113" s="31">
        <f t="shared" si="70"/>
        <v>0</v>
      </c>
      <c r="BE113" s="31">
        <f t="shared" si="70"/>
        <v>0</v>
      </c>
      <c r="BF113" s="31">
        <f t="shared" si="70"/>
        <v>0.55640271544321329</v>
      </c>
      <c r="BG113" s="31">
        <f t="shared" si="70"/>
        <v>0</v>
      </c>
      <c r="BH113" s="31">
        <f t="shared" si="70"/>
        <v>0.36392119998871414</v>
      </c>
      <c r="BK113" s="31">
        <f t="shared" si="64"/>
        <v>0</v>
      </c>
      <c r="BL113" s="31">
        <f t="shared" si="64"/>
        <v>0.24579426324460438</v>
      </c>
      <c r="BM113" s="31">
        <f t="shared" si="64"/>
        <v>0</v>
      </c>
      <c r="BN113" s="31">
        <f t="shared" si="64"/>
        <v>0.27592964597693109</v>
      </c>
      <c r="BO113" s="31">
        <f t="shared" si="64"/>
        <v>0</v>
      </c>
      <c r="BP113" s="31">
        <f t="shared" si="64"/>
        <v>0</v>
      </c>
      <c r="BQ113" s="31">
        <f t="shared" si="64"/>
        <v>0</v>
      </c>
      <c r="BR113" s="31">
        <f t="shared" si="64"/>
        <v>0</v>
      </c>
      <c r="BS113" s="31">
        <f t="shared" si="64"/>
        <v>0</v>
      </c>
      <c r="BT113" s="31">
        <f t="shared" si="64"/>
        <v>0</v>
      </c>
      <c r="BU113" s="31">
        <f t="shared" si="64"/>
        <v>0</v>
      </c>
      <c r="BV113" s="31">
        <f t="shared" si="64"/>
        <v>0</v>
      </c>
      <c r="BW113" s="31">
        <f t="shared" si="64"/>
        <v>0</v>
      </c>
      <c r="BX113" s="31">
        <f t="shared" si="64"/>
        <v>0</v>
      </c>
      <c r="BY113" s="31">
        <f t="shared" si="64"/>
        <v>0</v>
      </c>
      <c r="BZ113" s="31">
        <f t="shared" si="64"/>
        <v>0</v>
      </c>
      <c r="CA113" s="31">
        <f t="shared" si="64"/>
        <v>0</v>
      </c>
      <c r="CB113" s="31">
        <f t="shared" si="64"/>
        <v>0</v>
      </c>
      <c r="CC113" s="31">
        <f t="shared" si="67"/>
        <v>0</v>
      </c>
      <c r="CD113" s="31">
        <f t="shared" si="67"/>
        <v>0</v>
      </c>
      <c r="CE113" s="31">
        <f t="shared" si="67"/>
        <v>0</v>
      </c>
      <c r="CF113" s="31">
        <f t="shared" si="67"/>
        <v>0</v>
      </c>
      <c r="CG113" s="31">
        <f t="shared" si="67"/>
        <v>0</v>
      </c>
      <c r="CH113" s="31">
        <f t="shared" si="67"/>
        <v>0</v>
      </c>
      <c r="CI113" s="37">
        <f t="shared" si="67"/>
        <v>0</v>
      </c>
      <c r="CJ113" s="31">
        <f t="shared" si="67"/>
        <v>0</v>
      </c>
      <c r="CK113" s="31">
        <f t="shared" si="67"/>
        <v>0</v>
      </c>
      <c r="CL113" s="31">
        <f t="shared" si="67"/>
        <v>0</v>
      </c>
      <c r="CM113" s="31">
        <f t="shared" si="67"/>
        <v>0</v>
      </c>
      <c r="CN113" s="31">
        <f t="shared" si="67"/>
        <v>0</v>
      </c>
      <c r="CO113" s="31">
        <f t="shared" si="67"/>
        <v>0</v>
      </c>
      <c r="CP113" s="31">
        <f t="shared" si="67"/>
        <v>0</v>
      </c>
      <c r="CR113" s="31">
        <f t="shared" ref="CR113:FC117" si="73">CR73/CR$54</f>
        <v>0</v>
      </c>
      <c r="CS113" s="31">
        <f t="shared" si="73"/>
        <v>0</v>
      </c>
      <c r="CT113" s="31">
        <f t="shared" si="73"/>
        <v>0</v>
      </c>
      <c r="CU113" s="31">
        <f t="shared" si="73"/>
        <v>0</v>
      </c>
      <c r="CV113" s="31">
        <f t="shared" si="73"/>
        <v>0</v>
      </c>
      <c r="CW113" s="31">
        <f t="shared" si="73"/>
        <v>0</v>
      </c>
      <c r="CY113" s="31">
        <f t="shared" si="73"/>
        <v>0</v>
      </c>
      <c r="CZ113" s="31">
        <f t="shared" si="73"/>
        <v>0</v>
      </c>
      <c r="DA113" s="31">
        <f t="shared" si="73"/>
        <v>0</v>
      </c>
      <c r="DB113" s="31">
        <f t="shared" si="73"/>
        <v>0</v>
      </c>
      <c r="DC113" s="31">
        <f t="shared" si="73"/>
        <v>0</v>
      </c>
      <c r="DD113" s="31">
        <f t="shared" si="73"/>
        <v>0</v>
      </c>
      <c r="DE113" s="31">
        <f t="shared" si="73"/>
        <v>0</v>
      </c>
      <c r="DF113" s="31">
        <f t="shared" si="73"/>
        <v>0</v>
      </c>
      <c r="DG113" s="31">
        <f t="shared" si="73"/>
        <v>0</v>
      </c>
      <c r="DH113" s="31">
        <f t="shared" si="73"/>
        <v>0</v>
      </c>
      <c r="DI113" s="31">
        <f t="shared" si="73"/>
        <v>0</v>
      </c>
      <c r="DJ113" s="31">
        <f t="shared" si="73"/>
        <v>0</v>
      </c>
      <c r="DK113" s="31">
        <f t="shared" si="73"/>
        <v>0</v>
      </c>
      <c r="DL113" s="31">
        <f t="shared" si="73"/>
        <v>0</v>
      </c>
      <c r="DM113" s="31">
        <f t="shared" si="73"/>
        <v>0</v>
      </c>
      <c r="DN113" s="31">
        <f t="shared" si="73"/>
        <v>0</v>
      </c>
      <c r="DO113" s="31">
        <f t="shared" si="73"/>
        <v>0</v>
      </c>
      <c r="DP113" s="31">
        <f t="shared" si="73"/>
        <v>0</v>
      </c>
      <c r="DQ113" s="31">
        <f t="shared" si="73"/>
        <v>0</v>
      </c>
      <c r="DR113" s="31">
        <f t="shared" si="73"/>
        <v>0</v>
      </c>
      <c r="DS113" s="31">
        <f t="shared" si="73"/>
        <v>0</v>
      </c>
      <c r="DT113" s="31">
        <f t="shared" si="73"/>
        <v>0</v>
      </c>
      <c r="DU113" s="31">
        <f t="shared" si="73"/>
        <v>0</v>
      </c>
      <c r="DV113" s="31">
        <f t="shared" si="73"/>
        <v>0</v>
      </c>
      <c r="DW113" s="31">
        <f t="shared" si="73"/>
        <v>0</v>
      </c>
      <c r="DX113" s="31">
        <f t="shared" si="73"/>
        <v>0</v>
      </c>
      <c r="DY113" s="31">
        <f t="shared" si="73"/>
        <v>0</v>
      </c>
      <c r="DZ113" s="31">
        <f t="shared" si="73"/>
        <v>0</v>
      </c>
      <c r="EA113" s="31">
        <f t="shared" si="73"/>
        <v>0</v>
      </c>
      <c r="EB113" s="31">
        <f t="shared" si="73"/>
        <v>0</v>
      </c>
      <c r="EC113" s="31">
        <f t="shared" si="73"/>
        <v>0</v>
      </c>
      <c r="ED113" s="31">
        <f t="shared" si="73"/>
        <v>0</v>
      </c>
      <c r="EE113" s="31">
        <f t="shared" si="73"/>
        <v>0</v>
      </c>
      <c r="EF113" s="31">
        <f t="shared" si="73"/>
        <v>0</v>
      </c>
      <c r="EG113" s="31">
        <f t="shared" si="73"/>
        <v>0</v>
      </c>
      <c r="EH113" s="31">
        <f t="shared" si="73"/>
        <v>0</v>
      </c>
      <c r="EI113" s="31">
        <f t="shared" si="73"/>
        <v>0</v>
      </c>
      <c r="EK113" s="31">
        <f t="shared" si="73"/>
        <v>0</v>
      </c>
      <c r="EM113" s="31">
        <f t="shared" si="73"/>
        <v>6.4652256867801336E-2</v>
      </c>
      <c r="EN113" s="31">
        <f t="shared" si="73"/>
        <v>5.4520751761420509E-2</v>
      </c>
      <c r="EO113" s="31">
        <f t="shared" si="73"/>
        <v>0.1040763570347672</v>
      </c>
      <c r="EQ113" s="31">
        <f t="shared" si="73"/>
        <v>0.15140139228049715</v>
      </c>
      <c r="ES113" s="31">
        <f t="shared" si="73"/>
        <v>0.14588291165209072</v>
      </c>
      <c r="ET113" s="31">
        <f t="shared" si="73"/>
        <v>0.15936889089381429</v>
      </c>
      <c r="EU113" s="31">
        <f t="shared" si="73"/>
        <v>0.36135034867629229</v>
      </c>
      <c r="EV113" s="31">
        <f t="shared" si="73"/>
        <v>0.34554513366500916</v>
      </c>
      <c r="EW113" s="31">
        <f t="shared" si="73"/>
        <v>0.87748238368219555</v>
      </c>
      <c r="EX113" s="31">
        <f t="shared" si="73"/>
        <v>0.84296460075731039</v>
      </c>
      <c r="EY113" s="31">
        <f t="shared" si="73"/>
        <v>1.1005064289545696</v>
      </c>
      <c r="EZ113" s="31">
        <f t="shared" si="73"/>
        <v>1.1823948904652224</v>
      </c>
      <c r="FA113" s="31">
        <f t="shared" si="73"/>
        <v>1.9325725423232156</v>
      </c>
      <c r="FB113" s="31">
        <f t="shared" si="73"/>
        <v>1.7354538067433554</v>
      </c>
      <c r="FC113" s="31">
        <f t="shared" si="73"/>
        <v>1.9457649915290729</v>
      </c>
      <c r="FD113" s="31">
        <f t="shared" si="72"/>
        <v>1.8005387104437409</v>
      </c>
      <c r="FE113" s="31">
        <f t="shared" si="72"/>
        <v>0</v>
      </c>
      <c r="FF113" s="31">
        <f t="shared" si="72"/>
        <v>0</v>
      </c>
      <c r="FG113" s="31">
        <f t="shared" si="72"/>
        <v>0</v>
      </c>
      <c r="FH113" s="31">
        <f t="shared" si="57"/>
        <v>0</v>
      </c>
      <c r="FI113" s="31">
        <f t="shared" si="57"/>
        <v>0</v>
      </c>
      <c r="FJ113" s="31">
        <f t="shared" si="57"/>
        <v>0</v>
      </c>
      <c r="FK113" s="31">
        <f t="shared" si="57"/>
        <v>0</v>
      </c>
      <c r="FL113" s="31">
        <f t="shared" si="57"/>
        <v>0.15418262038187489</v>
      </c>
      <c r="FM113" s="31">
        <f t="shared" si="57"/>
        <v>0</v>
      </c>
      <c r="FN113" s="31">
        <f t="shared" si="57"/>
        <v>0.24211251960271823</v>
      </c>
      <c r="FO113" s="31">
        <f t="shared" si="57"/>
        <v>0</v>
      </c>
      <c r="FP113" s="31">
        <f t="shared" si="57"/>
        <v>0</v>
      </c>
      <c r="FQ113" s="31">
        <f t="shared" si="57"/>
        <v>0</v>
      </c>
      <c r="FR113" s="31">
        <f t="shared" si="57"/>
        <v>0</v>
      </c>
      <c r="FS113" s="31">
        <f t="shared" si="57"/>
        <v>0</v>
      </c>
      <c r="FT113" s="31">
        <f t="shared" si="57"/>
        <v>0</v>
      </c>
      <c r="FU113" s="31">
        <f t="shared" si="57"/>
        <v>0</v>
      </c>
      <c r="FV113" s="31">
        <f t="shared" si="57"/>
        <v>0</v>
      </c>
      <c r="FW113" s="31">
        <f t="shared" si="57"/>
        <v>0</v>
      </c>
      <c r="FX113" s="31">
        <f t="shared" si="71"/>
        <v>0</v>
      </c>
      <c r="FY113" s="31">
        <f t="shared" si="71"/>
        <v>0</v>
      </c>
      <c r="FZ113" s="31">
        <f t="shared" si="71"/>
        <v>0</v>
      </c>
      <c r="GA113" s="31">
        <f t="shared" si="71"/>
        <v>0</v>
      </c>
      <c r="GB113" s="31">
        <f t="shared" si="71"/>
        <v>0</v>
      </c>
      <c r="GC113" s="31">
        <f t="shared" si="71"/>
        <v>0</v>
      </c>
      <c r="GD113" s="31">
        <f t="shared" si="71"/>
        <v>0.55640271544321329</v>
      </c>
      <c r="GE113" s="31">
        <f t="shared" si="71"/>
        <v>0</v>
      </c>
      <c r="GF113" s="31">
        <f t="shared" si="71"/>
        <v>0.36392119998871414</v>
      </c>
      <c r="GG113" s="31" t="e">
        <f t="shared" si="71"/>
        <v>#DIV/0!</v>
      </c>
      <c r="GH113" s="31" t="e">
        <f t="shared" si="71"/>
        <v>#DIV/0!</v>
      </c>
      <c r="GI113" s="31">
        <f t="shared" si="71"/>
        <v>0</v>
      </c>
      <c r="GJ113" s="31">
        <f t="shared" si="71"/>
        <v>0.24579426324460438</v>
      </c>
      <c r="GK113" s="31">
        <f t="shared" si="71"/>
        <v>0</v>
      </c>
      <c r="GL113" s="31">
        <f t="shared" si="71"/>
        <v>0.27592964597693109</v>
      </c>
      <c r="GM113" s="31">
        <f t="shared" si="71"/>
        <v>0</v>
      </c>
      <c r="GN113" s="31">
        <f t="shared" si="71"/>
        <v>0</v>
      </c>
      <c r="GO113" s="31">
        <f t="shared" si="71"/>
        <v>0</v>
      </c>
      <c r="GP113" s="31">
        <f t="shared" si="71"/>
        <v>0</v>
      </c>
      <c r="GQ113" s="31">
        <f t="shared" si="71"/>
        <v>0</v>
      </c>
      <c r="GR113" s="31">
        <f t="shared" si="71"/>
        <v>0</v>
      </c>
      <c r="GS113" s="31">
        <f t="shared" si="71"/>
        <v>0</v>
      </c>
      <c r="GT113" s="31">
        <f t="shared" si="71"/>
        <v>0</v>
      </c>
      <c r="GU113" s="31">
        <f t="shared" si="71"/>
        <v>0</v>
      </c>
      <c r="GV113" s="31">
        <f t="shared" si="71"/>
        <v>0</v>
      </c>
      <c r="GW113" s="31">
        <f t="shared" si="71"/>
        <v>0</v>
      </c>
      <c r="GX113" s="31">
        <f t="shared" si="71"/>
        <v>0</v>
      </c>
      <c r="GY113" s="31">
        <f t="shared" si="71"/>
        <v>0</v>
      </c>
      <c r="GZ113" s="31">
        <f t="shared" si="71"/>
        <v>0</v>
      </c>
      <c r="HA113" s="31">
        <f t="shared" si="71"/>
        <v>0</v>
      </c>
      <c r="HB113" s="31">
        <f t="shared" si="71"/>
        <v>0</v>
      </c>
      <c r="HC113" s="31">
        <f t="shared" si="71"/>
        <v>0</v>
      </c>
      <c r="HD113" s="31">
        <f t="shared" si="71"/>
        <v>0</v>
      </c>
      <c r="HE113" s="31">
        <f t="shared" si="71"/>
        <v>0</v>
      </c>
      <c r="HF113" s="31">
        <f t="shared" si="71"/>
        <v>0</v>
      </c>
    </row>
    <row r="114" spans="1:214" x14ac:dyDescent="0.25">
      <c r="D114" s="31" t="str">
        <f t="shared" si="32"/>
        <v>METHYL BEHENATE (C22:0)</v>
      </c>
      <c r="E114" s="31" t="str">
        <f>M31&amp;"-"&amp;AD31</f>
        <v>1.99-79.6</v>
      </c>
      <c r="F114" s="32">
        <f>INTERCEPT(M114:AD114,M31:AD31)</f>
        <v>-9.0020638609812131E-2</v>
      </c>
      <c r="G114" s="32">
        <f>SLOPE(M114:AB114,M31:AB31)</f>
        <v>0.10044155527686599</v>
      </c>
      <c r="I114" s="31" t="str">
        <f>EI32&amp;"-"&amp;EZ32</f>
        <v>2.005-120.3</v>
      </c>
      <c r="J114" s="38">
        <f>INTERCEPT(EI114:EZ114,EI32:EZ32)</f>
        <v>-2.5329965651423314E-2</v>
      </c>
      <c r="K114" s="38">
        <f>SLOPE(EI114:EZ114,EI32:EZ32)</f>
        <v>2.098353618874502E-2</v>
      </c>
      <c r="L114" s="38">
        <v>0.99539999999999995</v>
      </c>
      <c r="N114" s="31">
        <f t="shared" si="70"/>
        <v>0.14080757380628595</v>
      </c>
      <c r="P114" s="31">
        <f t="shared" si="70"/>
        <v>0.28560214272982987</v>
      </c>
      <c r="R114" s="31">
        <f t="shared" si="70"/>
        <v>0.33105987557657524</v>
      </c>
      <c r="T114" s="31">
        <f t="shared" si="70"/>
        <v>0.37278607198379365</v>
      </c>
      <c r="V114" s="31">
        <f t="shared" si="70"/>
        <v>0.52692389722417754</v>
      </c>
      <c r="W114" s="31">
        <f t="shared" si="70"/>
        <v>0.92436894715680507</v>
      </c>
      <c r="X114" s="31">
        <f t="shared" si="70"/>
        <v>1.3654384948033764</v>
      </c>
      <c r="Z114" s="31">
        <f t="shared" si="70"/>
        <v>2.8849707972956269</v>
      </c>
      <c r="AB114" s="31">
        <f t="shared" si="70"/>
        <v>6.2488603652725789</v>
      </c>
      <c r="AC114" s="31">
        <f t="shared" si="70"/>
        <v>6.9799242046677392</v>
      </c>
      <c r="AD114" s="31">
        <f t="shared" si="70"/>
        <v>3.4615151767027967</v>
      </c>
      <c r="AE114" s="31">
        <f t="shared" si="70"/>
        <v>7.0610868312292379</v>
      </c>
      <c r="AF114" s="31">
        <f t="shared" si="70"/>
        <v>6.3403074599918767</v>
      </c>
      <c r="AG114" s="31">
        <f t="shared" si="70"/>
        <v>0</v>
      </c>
      <c r="AH114" s="31">
        <f t="shared" si="70"/>
        <v>0</v>
      </c>
      <c r="AI114" s="31">
        <f t="shared" si="70"/>
        <v>1.9230931462241538</v>
      </c>
      <c r="AJ114" s="31">
        <f t="shared" si="70"/>
        <v>0.14141674836110946</v>
      </c>
      <c r="AK114" s="31">
        <f t="shared" si="70"/>
        <v>7.5783874254675351E-2</v>
      </c>
      <c r="AL114" s="31">
        <f t="shared" si="70"/>
        <v>0</v>
      </c>
      <c r="AM114" s="31">
        <f t="shared" si="70"/>
        <v>0</v>
      </c>
      <c r="AN114" s="31">
        <f t="shared" si="70"/>
        <v>0</v>
      </c>
      <c r="AO114" s="31">
        <f t="shared" si="70"/>
        <v>0</v>
      </c>
      <c r="AP114" s="31">
        <f t="shared" si="70"/>
        <v>0</v>
      </c>
      <c r="AQ114" s="31">
        <f t="shared" si="70"/>
        <v>0</v>
      </c>
      <c r="AR114" s="31">
        <f t="shared" si="70"/>
        <v>0</v>
      </c>
      <c r="AS114" s="31">
        <f t="shared" si="70"/>
        <v>0</v>
      </c>
      <c r="AT114" s="31">
        <f t="shared" si="70"/>
        <v>0</v>
      </c>
      <c r="AU114" s="31">
        <f t="shared" si="70"/>
        <v>0</v>
      </c>
      <c r="AV114" s="31">
        <f t="shared" si="70"/>
        <v>0</v>
      </c>
      <c r="AW114" s="31">
        <f t="shared" si="70"/>
        <v>0</v>
      </c>
      <c r="AX114" s="31">
        <f t="shared" si="70"/>
        <v>0</v>
      </c>
      <c r="AY114" s="31">
        <f t="shared" si="70"/>
        <v>0</v>
      </c>
      <c r="AZ114" s="31">
        <f t="shared" si="70"/>
        <v>0</v>
      </c>
      <c r="BA114" s="31">
        <f t="shared" si="70"/>
        <v>0</v>
      </c>
      <c r="BB114" s="31">
        <f t="shared" si="70"/>
        <v>0</v>
      </c>
      <c r="BC114" s="31">
        <f t="shared" si="70"/>
        <v>0</v>
      </c>
      <c r="BD114" s="31">
        <f t="shared" si="70"/>
        <v>0</v>
      </c>
      <c r="BE114" s="31">
        <f t="shared" si="70"/>
        <v>0</v>
      </c>
      <c r="BF114" s="31">
        <f t="shared" si="70"/>
        <v>0</v>
      </c>
      <c r="BG114" s="31">
        <f t="shared" si="70"/>
        <v>0</v>
      </c>
      <c r="BH114" s="31">
        <f t="shared" si="70"/>
        <v>0.66059868684998835</v>
      </c>
      <c r="BK114" s="31">
        <f t="shared" si="64"/>
        <v>0</v>
      </c>
      <c r="BL114" s="31">
        <f t="shared" si="64"/>
        <v>0.43234796837723888</v>
      </c>
      <c r="BM114" s="31">
        <f t="shared" si="64"/>
        <v>0</v>
      </c>
      <c r="BN114" s="31">
        <f t="shared" si="64"/>
        <v>0.32560693559982701</v>
      </c>
      <c r="BO114" s="31">
        <f t="shared" si="64"/>
        <v>0</v>
      </c>
      <c r="BP114" s="31">
        <f t="shared" si="64"/>
        <v>0</v>
      </c>
      <c r="BQ114" s="31">
        <f t="shared" si="64"/>
        <v>0</v>
      </c>
      <c r="BR114" s="31">
        <f t="shared" si="64"/>
        <v>0</v>
      </c>
      <c r="BS114" s="31">
        <f t="shared" si="64"/>
        <v>0</v>
      </c>
      <c r="BT114" s="31">
        <f t="shared" si="64"/>
        <v>0</v>
      </c>
      <c r="BU114" s="31">
        <f t="shared" si="64"/>
        <v>0</v>
      </c>
      <c r="BV114" s="31">
        <f t="shared" si="64"/>
        <v>0</v>
      </c>
      <c r="BW114" s="31">
        <f t="shared" si="64"/>
        <v>0</v>
      </c>
      <c r="BX114" s="31">
        <f t="shared" si="64"/>
        <v>0.11688598532476568</v>
      </c>
      <c r="BY114" s="31">
        <f t="shared" si="64"/>
        <v>0</v>
      </c>
      <c r="BZ114" s="31">
        <f t="shared" si="64"/>
        <v>0</v>
      </c>
      <c r="CA114" s="31">
        <f t="shared" si="64"/>
        <v>0</v>
      </c>
      <c r="CB114" s="31">
        <f t="shared" si="64"/>
        <v>0</v>
      </c>
      <c r="CC114" s="31">
        <f t="shared" si="67"/>
        <v>0</v>
      </c>
      <c r="CD114" s="31">
        <f t="shared" si="67"/>
        <v>0</v>
      </c>
      <c r="CE114" s="31">
        <f t="shared" si="67"/>
        <v>0</v>
      </c>
      <c r="CF114" s="31">
        <f t="shared" si="67"/>
        <v>0</v>
      </c>
      <c r="CG114" s="31">
        <f t="shared" si="67"/>
        <v>0</v>
      </c>
      <c r="CH114" s="31">
        <f t="shared" si="67"/>
        <v>0</v>
      </c>
      <c r="CI114" s="37">
        <f t="shared" si="67"/>
        <v>0</v>
      </c>
      <c r="CJ114" s="31">
        <f t="shared" si="67"/>
        <v>0</v>
      </c>
      <c r="CK114" s="31">
        <f t="shared" si="67"/>
        <v>0</v>
      </c>
      <c r="CL114" s="31">
        <f t="shared" si="67"/>
        <v>0</v>
      </c>
      <c r="CM114" s="31">
        <f t="shared" si="67"/>
        <v>0</v>
      </c>
      <c r="CN114" s="31">
        <f t="shared" si="67"/>
        <v>0</v>
      </c>
      <c r="CO114" s="31">
        <f t="shared" si="67"/>
        <v>0</v>
      </c>
      <c r="CP114" s="31">
        <f t="shared" si="67"/>
        <v>0</v>
      </c>
      <c r="CR114" s="31">
        <f t="shared" si="73"/>
        <v>0</v>
      </c>
      <c r="CS114" s="31">
        <f t="shared" si="73"/>
        <v>0</v>
      </c>
      <c r="CT114" s="31">
        <f t="shared" si="73"/>
        <v>0</v>
      </c>
      <c r="CU114" s="31">
        <f t="shared" si="73"/>
        <v>0</v>
      </c>
      <c r="CV114" s="31">
        <f t="shared" si="73"/>
        <v>0</v>
      </c>
      <c r="CW114" s="31">
        <f t="shared" si="73"/>
        <v>0</v>
      </c>
      <c r="CY114" s="31">
        <f t="shared" si="73"/>
        <v>0</v>
      </c>
      <c r="CZ114" s="31">
        <f t="shared" si="73"/>
        <v>0</v>
      </c>
      <c r="DA114" s="31">
        <f t="shared" si="73"/>
        <v>0</v>
      </c>
      <c r="DB114" s="31">
        <f t="shared" si="73"/>
        <v>0</v>
      </c>
      <c r="DC114" s="31">
        <f t="shared" si="73"/>
        <v>0</v>
      </c>
      <c r="DD114" s="31">
        <f t="shared" si="73"/>
        <v>0</v>
      </c>
      <c r="DE114" s="31">
        <f t="shared" si="73"/>
        <v>0</v>
      </c>
      <c r="DF114" s="31">
        <f t="shared" si="73"/>
        <v>0</v>
      </c>
      <c r="DG114" s="31">
        <f t="shared" si="73"/>
        <v>0</v>
      </c>
      <c r="DH114" s="31">
        <f t="shared" si="73"/>
        <v>0</v>
      </c>
      <c r="DI114" s="31">
        <f t="shared" si="73"/>
        <v>0</v>
      </c>
      <c r="DJ114" s="31">
        <f t="shared" si="73"/>
        <v>0</v>
      </c>
      <c r="DK114" s="31">
        <f t="shared" si="73"/>
        <v>0</v>
      </c>
      <c r="DL114" s="31">
        <f t="shared" si="73"/>
        <v>0</v>
      </c>
      <c r="DM114" s="31">
        <f t="shared" si="73"/>
        <v>0</v>
      </c>
      <c r="DN114" s="31">
        <f t="shared" si="73"/>
        <v>0</v>
      </c>
      <c r="DO114" s="31">
        <f t="shared" si="73"/>
        <v>0</v>
      </c>
      <c r="DP114" s="31">
        <f t="shared" si="73"/>
        <v>0</v>
      </c>
      <c r="DQ114" s="31">
        <f t="shared" si="73"/>
        <v>0</v>
      </c>
      <c r="DR114" s="31">
        <f t="shared" si="73"/>
        <v>0</v>
      </c>
      <c r="DS114" s="31">
        <f t="shared" si="73"/>
        <v>0</v>
      </c>
      <c r="DT114" s="31">
        <f t="shared" si="73"/>
        <v>0</v>
      </c>
      <c r="DU114" s="31">
        <f t="shared" si="73"/>
        <v>0</v>
      </c>
      <c r="DV114" s="31">
        <f t="shared" si="73"/>
        <v>0</v>
      </c>
      <c r="DW114" s="31">
        <f t="shared" si="73"/>
        <v>0</v>
      </c>
      <c r="DX114" s="31">
        <f t="shared" si="73"/>
        <v>0</v>
      </c>
      <c r="DY114" s="31">
        <f t="shared" si="73"/>
        <v>0</v>
      </c>
      <c r="DZ114" s="31">
        <f t="shared" si="73"/>
        <v>0</v>
      </c>
      <c r="EA114" s="31">
        <f t="shared" si="73"/>
        <v>0</v>
      </c>
      <c r="EB114" s="31">
        <f t="shared" si="73"/>
        <v>0</v>
      </c>
      <c r="EC114" s="31">
        <f t="shared" si="73"/>
        <v>0</v>
      </c>
      <c r="ED114" s="31">
        <f t="shared" si="73"/>
        <v>0</v>
      </c>
      <c r="EE114" s="31">
        <f t="shared" si="73"/>
        <v>0</v>
      </c>
      <c r="EF114" s="31">
        <f t="shared" si="73"/>
        <v>0</v>
      </c>
      <c r="EG114" s="31">
        <f t="shared" si="73"/>
        <v>0</v>
      </c>
      <c r="EH114" s="31">
        <f t="shared" si="73"/>
        <v>0</v>
      </c>
      <c r="EI114" s="31">
        <f t="shared" si="73"/>
        <v>0</v>
      </c>
      <c r="EK114" s="31">
        <f t="shared" si="73"/>
        <v>8.341498192612852E-2</v>
      </c>
      <c r="EM114" s="31">
        <f t="shared" si="73"/>
        <v>0.21963701403401739</v>
      </c>
      <c r="EN114" s="31">
        <f t="shared" si="73"/>
        <v>0.12176289238601466</v>
      </c>
      <c r="EO114" s="31">
        <f t="shared" si="73"/>
        <v>0.22138865740139616</v>
      </c>
      <c r="EQ114" s="31">
        <f t="shared" si="73"/>
        <v>0.26330927822526756</v>
      </c>
      <c r="ES114" s="31">
        <f t="shared" si="73"/>
        <v>0.44237857203966147</v>
      </c>
      <c r="ET114" s="31">
        <f t="shared" si="73"/>
        <v>0.2955311799228022</v>
      </c>
      <c r="EU114" s="31">
        <f t="shared" si="73"/>
        <v>0.72740275605281313</v>
      </c>
      <c r="EV114" s="31">
        <f t="shared" si="73"/>
        <v>0.92662885579709098</v>
      </c>
      <c r="EW114" s="31">
        <f t="shared" si="73"/>
        <v>1.7223302718582454</v>
      </c>
      <c r="EX114" s="31">
        <f t="shared" si="73"/>
        <v>1.6440729285308144</v>
      </c>
      <c r="EY114" s="31">
        <f t="shared" si="73"/>
        <v>2.4827131264652116</v>
      </c>
      <c r="EZ114" s="31">
        <f t="shared" si="73"/>
        <v>2.4853271328942328</v>
      </c>
      <c r="FA114" s="31">
        <f t="shared" si="73"/>
        <v>4.0929461864125694</v>
      </c>
      <c r="FB114" s="31">
        <f t="shared" si="73"/>
        <v>3.6246260781957287</v>
      </c>
      <c r="FC114" s="31">
        <f t="shared" si="73"/>
        <v>2.7887786202136389</v>
      </c>
      <c r="FD114" s="31">
        <f t="shared" si="72"/>
        <v>4.3524001690119389</v>
      </c>
      <c r="FE114" s="31">
        <f t="shared" si="72"/>
        <v>0</v>
      </c>
      <c r="FF114" s="31">
        <f t="shared" si="72"/>
        <v>0</v>
      </c>
      <c r="FG114" s="31">
        <f t="shared" si="72"/>
        <v>1.9230931462241538</v>
      </c>
      <c r="FH114" s="31">
        <f t="shared" si="57"/>
        <v>0.14141674836110946</v>
      </c>
      <c r="FI114" s="31">
        <f t="shared" si="57"/>
        <v>7.5783874254675351E-2</v>
      </c>
      <c r="FJ114" s="31">
        <f t="shared" si="57"/>
        <v>0</v>
      </c>
      <c r="FK114" s="31">
        <f t="shared" si="57"/>
        <v>0</v>
      </c>
      <c r="FL114" s="31">
        <f t="shared" si="57"/>
        <v>0</v>
      </c>
      <c r="FM114" s="31">
        <f t="shared" si="57"/>
        <v>0</v>
      </c>
      <c r="FN114" s="31">
        <f t="shared" si="57"/>
        <v>0</v>
      </c>
      <c r="FO114" s="31">
        <f t="shared" si="57"/>
        <v>0</v>
      </c>
      <c r="FP114" s="31">
        <f t="shared" si="57"/>
        <v>0</v>
      </c>
      <c r="FQ114" s="31">
        <f t="shared" si="57"/>
        <v>0</v>
      </c>
      <c r="FR114" s="31">
        <f t="shared" si="57"/>
        <v>0</v>
      </c>
      <c r="FS114" s="31">
        <f t="shared" si="57"/>
        <v>0</v>
      </c>
      <c r="FT114" s="31">
        <f t="shared" si="57"/>
        <v>0</v>
      </c>
      <c r="FU114" s="31">
        <f t="shared" si="57"/>
        <v>0</v>
      </c>
      <c r="FV114" s="31">
        <f t="shared" si="57"/>
        <v>0</v>
      </c>
      <c r="FW114" s="31">
        <f t="shared" si="57"/>
        <v>0</v>
      </c>
      <c r="FX114" s="31">
        <f t="shared" si="71"/>
        <v>0</v>
      </c>
      <c r="FY114" s="31">
        <f t="shared" si="71"/>
        <v>0</v>
      </c>
      <c r="FZ114" s="31">
        <f t="shared" si="71"/>
        <v>0</v>
      </c>
      <c r="GA114" s="31">
        <f t="shared" si="71"/>
        <v>0</v>
      </c>
      <c r="GB114" s="31">
        <f t="shared" si="71"/>
        <v>0</v>
      </c>
      <c r="GC114" s="31">
        <f t="shared" si="71"/>
        <v>0</v>
      </c>
      <c r="GD114" s="31">
        <f t="shared" si="71"/>
        <v>0</v>
      </c>
      <c r="GE114" s="31">
        <f t="shared" si="71"/>
        <v>0</v>
      </c>
      <c r="GF114" s="31">
        <f t="shared" si="71"/>
        <v>0.66059868684998835</v>
      </c>
      <c r="GG114" s="31" t="e">
        <f t="shared" si="71"/>
        <v>#DIV/0!</v>
      </c>
      <c r="GH114" s="31" t="e">
        <f t="shared" si="71"/>
        <v>#DIV/0!</v>
      </c>
      <c r="GI114" s="31">
        <f t="shared" si="71"/>
        <v>0</v>
      </c>
      <c r="GJ114" s="31">
        <f t="shared" si="71"/>
        <v>0.43234796837723888</v>
      </c>
      <c r="GK114" s="31">
        <f t="shared" si="71"/>
        <v>0</v>
      </c>
      <c r="GL114" s="31">
        <f t="shared" si="71"/>
        <v>0.32560693559982701</v>
      </c>
      <c r="GM114" s="31">
        <f t="shared" si="71"/>
        <v>0</v>
      </c>
      <c r="GN114" s="31">
        <f t="shared" si="71"/>
        <v>0</v>
      </c>
      <c r="GO114" s="31">
        <f t="shared" si="71"/>
        <v>0</v>
      </c>
      <c r="GP114" s="31">
        <f t="shared" si="71"/>
        <v>0</v>
      </c>
      <c r="GQ114" s="31">
        <f t="shared" si="71"/>
        <v>0</v>
      </c>
      <c r="GR114" s="31">
        <f t="shared" si="71"/>
        <v>0</v>
      </c>
      <c r="GS114" s="31">
        <f t="shared" si="71"/>
        <v>0</v>
      </c>
      <c r="GT114" s="31">
        <f t="shared" si="71"/>
        <v>0</v>
      </c>
      <c r="GU114" s="31">
        <f t="shared" si="71"/>
        <v>0</v>
      </c>
      <c r="GV114" s="31">
        <f t="shared" si="71"/>
        <v>0.11688598532476568</v>
      </c>
      <c r="GW114" s="31">
        <f t="shared" si="71"/>
        <v>0</v>
      </c>
      <c r="GX114" s="31">
        <f t="shared" si="71"/>
        <v>0</v>
      </c>
      <c r="GY114" s="31">
        <f t="shared" si="71"/>
        <v>0</v>
      </c>
      <c r="GZ114" s="31">
        <f t="shared" si="71"/>
        <v>0</v>
      </c>
      <c r="HA114" s="31">
        <f t="shared" si="71"/>
        <v>0</v>
      </c>
      <c r="HB114" s="31">
        <f t="shared" si="71"/>
        <v>0</v>
      </c>
      <c r="HC114" s="31">
        <f t="shared" si="71"/>
        <v>0</v>
      </c>
      <c r="HD114" s="31">
        <f t="shared" si="71"/>
        <v>0</v>
      </c>
      <c r="HE114" s="31">
        <f t="shared" si="71"/>
        <v>0</v>
      </c>
      <c r="HF114" s="31">
        <f t="shared" si="71"/>
        <v>0</v>
      </c>
    </row>
    <row r="115" spans="1:214" s="95" customFormat="1" x14ac:dyDescent="0.25">
      <c r="A115" s="31"/>
      <c r="B115" s="49"/>
      <c r="C115" s="31"/>
      <c r="D115" s="31" t="str">
        <f t="shared" si="32"/>
        <v>Methyl cis-8, 11, 14-eicosatrienoate (C20:3)</v>
      </c>
      <c r="E115" s="95" t="str">
        <f>M32&amp;"-"&amp;AD32</f>
        <v>3.94-157.6</v>
      </c>
      <c r="F115" s="32"/>
      <c r="G115" s="32"/>
      <c r="H115" s="46"/>
      <c r="I115" s="31" t="str">
        <f>EK33&amp;"-"&amp;EU33</f>
        <v>2.01-20.1</v>
      </c>
      <c r="J115" s="38">
        <f>INTERCEPT(EK115:EU115,EK33:EU33)</f>
        <v>-8.0084199313599502E-3</v>
      </c>
      <c r="K115" s="38">
        <f>SLOPE(EK115:EU115,EK33:EU33)</f>
        <v>1.5591350238034844E-2</v>
      </c>
      <c r="L115" s="38">
        <v>0.98819999999999997</v>
      </c>
      <c r="M115" s="31"/>
      <c r="N115" s="31">
        <f t="shared" si="70"/>
        <v>6.2369226058424619E-2</v>
      </c>
      <c r="O115" s="31"/>
      <c r="P115" s="31">
        <f t="shared" si="70"/>
        <v>0.12343923945242424</v>
      </c>
      <c r="Q115" s="31"/>
      <c r="R115" s="31">
        <f t="shared" si="70"/>
        <v>0.1586674448771736</v>
      </c>
      <c r="S115" s="31"/>
      <c r="T115" s="31">
        <f t="shared" si="70"/>
        <v>0.2102958688239833</v>
      </c>
      <c r="U115" s="31"/>
      <c r="V115" s="31">
        <f t="shared" si="70"/>
        <v>0.2714369541650597</v>
      </c>
      <c r="W115" s="31"/>
      <c r="X115" s="31">
        <f t="shared" si="70"/>
        <v>0.70568551512589883</v>
      </c>
      <c r="Y115" s="31"/>
      <c r="Z115" s="31">
        <f t="shared" si="70"/>
        <v>1.6657802420892358</v>
      </c>
      <c r="AA115" s="31"/>
      <c r="AB115" s="31">
        <f t="shared" si="70"/>
        <v>2.8709566300215155</v>
      </c>
      <c r="AC115" s="31"/>
      <c r="AD115" s="31">
        <f t="shared" si="70"/>
        <v>3.2596706741713821</v>
      </c>
      <c r="AE115" s="31"/>
      <c r="AF115" s="31">
        <f t="shared" si="70"/>
        <v>3.2054556705283783</v>
      </c>
      <c r="AG115" s="31">
        <f t="shared" si="70"/>
        <v>0</v>
      </c>
      <c r="AH115" s="31">
        <f t="shared" si="70"/>
        <v>0</v>
      </c>
      <c r="AI115" s="31">
        <f t="shared" si="70"/>
        <v>0</v>
      </c>
      <c r="AJ115" s="31">
        <f t="shared" si="70"/>
        <v>0</v>
      </c>
      <c r="AK115" s="31">
        <f t="shared" si="70"/>
        <v>0</v>
      </c>
      <c r="AL115" s="31">
        <f t="shared" si="70"/>
        <v>0</v>
      </c>
      <c r="AM115" s="31">
        <f t="shared" si="70"/>
        <v>0</v>
      </c>
      <c r="AN115" s="31">
        <f t="shared" si="70"/>
        <v>0</v>
      </c>
      <c r="AO115" s="31">
        <f t="shared" si="70"/>
        <v>0</v>
      </c>
      <c r="AP115" s="31">
        <f t="shared" si="70"/>
        <v>0</v>
      </c>
      <c r="AQ115" s="31">
        <f t="shared" si="70"/>
        <v>0</v>
      </c>
      <c r="AR115" s="31">
        <f t="shared" si="70"/>
        <v>0</v>
      </c>
      <c r="AS115" s="31">
        <f t="shared" si="70"/>
        <v>0</v>
      </c>
      <c r="AT115" s="31">
        <f t="shared" si="70"/>
        <v>0</v>
      </c>
      <c r="AU115" s="31">
        <f t="shared" si="70"/>
        <v>0</v>
      </c>
      <c r="AV115" s="31">
        <f t="shared" si="70"/>
        <v>0</v>
      </c>
      <c r="AW115" s="31">
        <f t="shared" si="70"/>
        <v>0</v>
      </c>
      <c r="AX115" s="31">
        <f t="shared" si="70"/>
        <v>0</v>
      </c>
      <c r="AY115" s="31">
        <f t="shared" si="70"/>
        <v>0</v>
      </c>
      <c r="AZ115" s="31">
        <f t="shared" si="70"/>
        <v>0</v>
      </c>
      <c r="BA115" s="31">
        <f t="shared" si="70"/>
        <v>0</v>
      </c>
      <c r="BB115" s="31">
        <f t="shared" si="70"/>
        <v>0</v>
      </c>
      <c r="BC115" s="31">
        <f t="shared" si="70"/>
        <v>0</v>
      </c>
      <c r="BD115" s="31">
        <f t="shared" si="70"/>
        <v>0</v>
      </c>
      <c r="BE115" s="31">
        <f t="shared" si="70"/>
        <v>0</v>
      </c>
      <c r="BF115" s="31">
        <f t="shared" si="70"/>
        <v>0</v>
      </c>
      <c r="BG115" s="31">
        <f t="shared" si="70"/>
        <v>0</v>
      </c>
      <c r="BH115" s="31">
        <f t="shared" si="70"/>
        <v>0</v>
      </c>
      <c r="BI115" s="36"/>
      <c r="BJ115" s="36"/>
      <c r="BK115" s="31">
        <f t="shared" si="64"/>
        <v>0</v>
      </c>
      <c r="BL115" s="31">
        <f t="shared" si="64"/>
        <v>0</v>
      </c>
      <c r="BM115" s="31">
        <f t="shared" si="64"/>
        <v>0</v>
      </c>
      <c r="BN115" s="31">
        <f t="shared" si="64"/>
        <v>0</v>
      </c>
      <c r="BO115" s="31">
        <f t="shared" si="64"/>
        <v>0</v>
      </c>
      <c r="BP115" s="31">
        <f t="shared" si="64"/>
        <v>0</v>
      </c>
      <c r="BQ115" s="31">
        <f t="shared" si="64"/>
        <v>0</v>
      </c>
      <c r="BR115" s="31">
        <f t="shared" si="64"/>
        <v>0</v>
      </c>
      <c r="BS115" s="31">
        <f t="shared" si="64"/>
        <v>0</v>
      </c>
      <c r="BT115" s="31">
        <f t="shared" si="64"/>
        <v>0</v>
      </c>
      <c r="BU115" s="31">
        <f t="shared" si="64"/>
        <v>0</v>
      </c>
      <c r="BV115" s="31">
        <f t="shared" si="64"/>
        <v>0</v>
      </c>
      <c r="BW115" s="31">
        <f t="shared" si="64"/>
        <v>0</v>
      </c>
      <c r="BX115" s="31">
        <f t="shared" si="64"/>
        <v>0</v>
      </c>
      <c r="BY115" s="31">
        <f t="shared" si="64"/>
        <v>0</v>
      </c>
      <c r="BZ115" s="31">
        <f t="shared" si="64"/>
        <v>0</v>
      </c>
      <c r="CA115" s="31">
        <f t="shared" si="64"/>
        <v>0</v>
      </c>
      <c r="CB115" s="31">
        <f t="shared" si="64"/>
        <v>0</v>
      </c>
      <c r="CC115" s="31">
        <f t="shared" si="67"/>
        <v>0</v>
      </c>
      <c r="CD115" s="31">
        <f t="shared" si="67"/>
        <v>0</v>
      </c>
      <c r="CE115" s="31">
        <f t="shared" si="67"/>
        <v>0</v>
      </c>
      <c r="CF115" s="31">
        <f t="shared" si="67"/>
        <v>0</v>
      </c>
      <c r="CG115" s="31">
        <f t="shared" si="67"/>
        <v>0</v>
      </c>
      <c r="CH115" s="31">
        <f t="shared" si="67"/>
        <v>0</v>
      </c>
      <c r="CI115" s="37">
        <f t="shared" si="67"/>
        <v>0</v>
      </c>
      <c r="CJ115" s="31">
        <f t="shared" si="67"/>
        <v>0</v>
      </c>
      <c r="CK115" s="31">
        <f t="shared" si="67"/>
        <v>0</v>
      </c>
      <c r="CL115" s="31">
        <f t="shared" si="67"/>
        <v>0</v>
      </c>
      <c r="CM115" s="31">
        <f t="shared" si="67"/>
        <v>0</v>
      </c>
      <c r="CN115" s="31">
        <f t="shared" si="67"/>
        <v>0</v>
      </c>
      <c r="CO115" s="31">
        <f t="shared" si="67"/>
        <v>0</v>
      </c>
      <c r="CP115" s="31">
        <f t="shared" si="67"/>
        <v>0</v>
      </c>
      <c r="CQ115" s="31"/>
      <c r="CR115" s="31">
        <f t="shared" si="73"/>
        <v>0</v>
      </c>
      <c r="CS115" s="31">
        <f t="shared" si="73"/>
        <v>0</v>
      </c>
      <c r="CT115" s="31">
        <f t="shared" si="73"/>
        <v>0</v>
      </c>
      <c r="CU115" s="31">
        <f t="shared" si="73"/>
        <v>0</v>
      </c>
      <c r="CV115" s="31">
        <f t="shared" si="73"/>
        <v>0</v>
      </c>
      <c r="CW115" s="31">
        <f t="shared" si="73"/>
        <v>0</v>
      </c>
      <c r="CX115" s="31"/>
      <c r="CY115" s="31">
        <f t="shared" si="73"/>
        <v>0</v>
      </c>
      <c r="CZ115" s="31">
        <f t="shared" si="73"/>
        <v>0</v>
      </c>
      <c r="DA115" s="31">
        <f t="shared" si="73"/>
        <v>0</v>
      </c>
      <c r="DB115" s="31">
        <f t="shared" si="73"/>
        <v>0</v>
      </c>
      <c r="DC115" s="31">
        <f t="shared" si="73"/>
        <v>0</v>
      </c>
      <c r="DD115" s="31">
        <f t="shared" si="73"/>
        <v>0</v>
      </c>
      <c r="DE115" s="31">
        <f t="shared" si="73"/>
        <v>0</v>
      </c>
      <c r="DF115" s="31">
        <f t="shared" si="73"/>
        <v>0</v>
      </c>
      <c r="DG115" s="31">
        <f t="shared" si="73"/>
        <v>0</v>
      </c>
      <c r="DH115" s="31">
        <f t="shared" si="73"/>
        <v>0</v>
      </c>
      <c r="DI115" s="31">
        <f t="shared" si="73"/>
        <v>0</v>
      </c>
      <c r="DJ115" s="31">
        <f t="shared" si="73"/>
        <v>0</v>
      </c>
      <c r="DK115" s="31">
        <f t="shared" si="73"/>
        <v>0</v>
      </c>
      <c r="DL115" s="31">
        <f t="shared" si="73"/>
        <v>0</v>
      </c>
      <c r="DM115" s="31">
        <f t="shared" si="73"/>
        <v>0</v>
      </c>
      <c r="DN115" s="31">
        <f t="shared" si="73"/>
        <v>0</v>
      </c>
      <c r="DO115" s="31">
        <f t="shared" si="73"/>
        <v>0</v>
      </c>
      <c r="DP115" s="31">
        <f t="shared" si="73"/>
        <v>0</v>
      </c>
      <c r="DQ115" s="31">
        <f t="shared" si="73"/>
        <v>0</v>
      </c>
      <c r="DR115" s="31">
        <f t="shared" si="73"/>
        <v>0</v>
      </c>
      <c r="DS115" s="31">
        <f t="shared" si="73"/>
        <v>0</v>
      </c>
      <c r="DT115" s="31">
        <f t="shared" si="73"/>
        <v>0</v>
      </c>
      <c r="DU115" s="31">
        <f t="shared" si="73"/>
        <v>0</v>
      </c>
      <c r="DV115" s="31">
        <f t="shared" si="73"/>
        <v>0</v>
      </c>
      <c r="DW115" s="31">
        <f t="shared" si="73"/>
        <v>0</v>
      </c>
      <c r="DX115" s="31">
        <f t="shared" si="73"/>
        <v>0</v>
      </c>
      <c r="DY115" s="31">
        <f t="shared" si="73"/>
        <v>0</v>
      </c>
      <c r="DZ115" s="31">
        <f t="shared" si="73"/>
        <v>0</v>
      </c>
      <c r="EA115" s="31">
        <f t="shared" si="73"/>
        <v>0</v>
      </c>
      <c r="EB115" s="31">
        <f t="shared" si="73"/>
        <v>0</v>
      </c>
      <c r="EC115" s="31">
        <f t="shared" si="73"/>
        <v>0</v>
      </c>
      <c r="ED115" s="31">
        <f t="shared" si="73"/>
        <v>0</v>
      </c>
      <c r="EE115" s="31">
        <f t="shared" si="73"/>
        <v>0</v>
      </c>
      <c r="EF115" s="31">
        <f t="shared" si="73"/>
        <v>0</v>
      </c>
      <c r="EG115" s="31">
        <f t="shared" si="73"/>
        <v>0</v>
      </c>
      <c r="EH115" s="31">
        <f t="shared" si="73"/>
        <v>0</v>
      </c>
      <c r="EI115" s="31">
        <f t="shared" si="73"/>
        <v>3.8015278292225042E-2</v>
      </c>
      <c r="EJ115" s="31"/>
      <c r="EK115" s="31">
        <f t="shared" si="73"/>
        <v>2.9204948854394966E-2</v>
      </c>
      <c r="EL115" s="31"/>
      <c r="EM115" s="31">
        <f t="shared" si="73"/>
        <v>6.1609374200674888E-2</v>
      </c>
      <c r="EN115" s="31">
        <f t="shared" si="73"/>
        <v>4.6099100425111908E-2</v>
      </c>
      <c r="EO115" s="31">
        <f t="shared" si="73"/>
        <v>8.5594762847949313E-2</v>
      </c>
      <c r="EP115" s="31"/>
      <c r="EQ115" s="31">
        <f t="shared" si="73"/>
        <v>0.13087102574382525</v>
      </c>
      <c r="ER115" s="31"/>
      <c r="ES115" s="31">
        <f t="shared" si="73"/>
        <v>0.13641145217696471</v>
      </c>
      <c r="ET115" s="31">
        <f t="shared" si="73"/>
        <v>0.13733765047693131</v>
      </c>
      <c r="EU115" s="31">
        <f t="shared" si="73"/>
        <v>0.31163997313366903</v>
      </c>
      <c r="EV115" s="31">
        <f t="shared" si="73"/>
        <v>0.28154778847074535</v>
      </c>
      <c r="EW115" s="31">
        <f t="shared" si="73"/>
        <v>0.78353966895983462</v>
      </c>
      <c r="EX115" s="31">
        <f t="shared" si="73"/>
        <v>0.61516874008692701</v>
      </c>
      <c r="EY115" s="31">
        <f t="shared" si="73"/>
        <v>0.99260164420809005</v>
      </c>
      <c r="EZ115" s="31">
        <f t="shared" si="73"/>
        <v>0.78154640932513408</v>
      </c>
      <c r="FA115" s="31">
        <f t="shared" si="73"/>
        <v>2.0335994288340493</v>
      </c>
      <c r="FB115" s="31">
        <f t="shared" si="73"/>
        <v>1.3253543847267781</v>
      </c>
      <c r="FC115" s="31">
        <f t="shared" si="73"/>
        <v>1.2419193295681576</v>
      </c>
      <c r="FD115" s="31">
        <f t="shared" si="72"/>
        <v>1.8246776169800178</v>
      </c>
      <c r="FE115" s="31">
        <f t="shared" si="72"/>
        <v>0</v>
      </c>
      <c r="FF115" s="31">
        <f t="shared" si="72"/>
        <v>0</v>
      </c>
      <c r="FG115" s="31">
        <f t="shared" si="72"/>
        <v>0</v>
      </c>
      <c r="FH115" s="31">
        <f t="shared" si="57"/>
        <v>0</v>
      </c>
      <c r="FI115" s="31">
        <f t="shared" si="57"/>
        <v>0</v>
      </c>
      <c r="FJ115" s="31">
        <f t="shared" si="57"/>
        <v>0</v>
      </c>
      <c r="FK115" s="31">
        <f t="shared" ref="FK115:HF121" si="74">FK75/FK$54</f>
        <v>0</v>
      </c>
      <c r="FL115" s="31">
        <f t="shared" si="74"/>
        <v>0</v>
      </c>
      <c r="FM115" s="31">
        <f t="shared" si="74"/>
        <v>0</v>
      </c>
      <c r="FN115" s="31">
        <f t="shared" si="74"/>
        <v>0</v>
      </c>
      <c r="FO115" s="31">
        <f t="shared" si="74"/>
        <v>0</v>
      </c>
      <c r="FP115" s="31">
        <f t="shared" si="74"/>
        <v>0</v>
      </c>
      <c r="FQ115" s="31">
        <f t="shared" si="74"/>
        <v>0</v>
      </c>
      <c r="FR115" s="31">
        <f t="shared" si="74"/>
        <v>0</v>
      </c>
      <c r="FS115" s="31">
        <f t="shared" si="74"/>
        <v>0</v>
      </c>
      <c r="FT115" s="31">
        <f t="shared" si="74"/>
        <v>0</v>
      </c>
      <c r="FU115" s="31">
        <f t="shared" si="74"/>
        <v>0</v>
      </c>
      <c r="FV115" s="31">
        <f t="shared" si="74"/>
        <v>0</v>
      </c>
      <c r="FW115" s="31">
        <f t="shared" si="74"/>
        <v>0</v>
      </c>
      <c r="FX115" s="31">
        <f t="shared" si="74"/>
        <v>0</v>
      </c>
      <c r="FY115" s="31">
        <f t="shared" si="74"/>
        <v>0</v>
      </c>
      <c r="FZ115" s="31">
        <f t="shared" si="74"/>
        <v>0</v>
      </c>
      <c r="GA115" s="31">
        <f t="shared" si="74"/>
        <v>0</v>
      </c>
      <c r="GB115" s="31">
        <f t="shared" si="74"/>
        <v>0</v>
      </c>
      <c r="GC115" s="31">
        <f t="shared" si="74"/>
        <v>0</v>
      </c>
      <c r="GD115" s="31">
        <f t="shared" si="74"/>
        <v>0</v>
      </c>
      <c r="GE115" s="31">
        <f t="shared" si="74"/>
        <v>0</v>
      </c>
      <c r="GF115" s="31">
        <f t="shared" si="74"/>
        <v>0</v>
      </c>
      <c r="GG115" s="31" t="e">
        <f t="shared" si="74"/>
        <v>#DIV/0!</v>
      </c>
      <c r="GH115" s="31" t="e">
        <f t="shared" si="74"/>
        <v>#DIV/0!</v>
      </c>
      <c r="GI115" s="31">
        <f t="shared" si="74"/>
        <v>0</v>
      </c>
      <c r="GJ115" s="31">
        <f t="shared" si="74"/>
        <v>0</v>
      </c>
      <c r="GK115" s="31">
        <f t="shared" si="74"/>
        <v>0</v>
      </c>
      <c r="GL115" s="31">
        <f t="shared" si="74"/>
        <v>0</v>
      </c>
      <c r="GM115" s="31">
        <f t="shared" si="74"/>
        <v>0</v>
      </c>
      <c r="GN115" s="31">
        <f t="shared" si="74"/>
        <v>0</v>
      </c>
      <c r="GO115" s="31">
        <f t="shared" si="74"/>
        <v>0</v>
      </c>
      <c r="GP115" s="31">
        <f t="shared" si="74"/>
        <v>0</v>
      </c>
      <c r="GQ115" s="31">
        <f t="shared" si="74"/>
        <v>0</v>
      </c>
      <c r="GR115" s="31">
        <f t="shared" si="74"/>
        <v>0</v>
      </c>
      <c r="GS115" s="31">
        <f t="shared" si="74"/>
        <v>0</v>
      </c>
      <c r="GT115" s="31">
        <f t="shared" si="74"/>
        <v>0</v>
      </c>
      <c r="GU115" s="31">
        <f t="shared" si="74"/>
        <v>0</v>
      </c>
      <c r="GV115" s="31">
        <f t="shared" si="74"/>
        <v>0</v>
      </c>
      <c r="GW115" s="31">
        <f t="shared" si="74"/>
        <v>0</v>
      </c>
      <c r="GX115" s="31">
        <f t="shared" si="74"/>
        <v>0</v>
      </c>
      <c r="GY115" s="31">
        <f t="shared" si="74"/>
        <v>0</v>
      </c>
      <c r="GZ115" s="31">
        <f t="shared" si="74"/>
        <v>0</v>
      </c>
      <c r="HA115" s="31">
        <f t="shared" si="74"/>
        <v>0</v>
      </c>
      <c r="HB115" s="31">
        <f t="shared" si="74"/>
        <v>0</v>
      </c>
      <c r="HC115" s="31">
        <f t="shared" si="74"/>
        <v>0</v>
      </c>
      <c r="HD115" s="31">
        <f t="shared" si="74"/>
        <v>0</v>
      </c>
      <c r="HE115" s="31">
        <f t="shared" si="74"/>
        <v>0</v>
      </c>
      <c r="HF115" s="31">
        <f t="shared" si="74"/>
        <v>0</v>
      </c>
    </row>
    <row r="116" spans="1:214" s="95" customFormat="1" x14ac:dyDescent="0.25">
      <c r="A116" s="31"/>
      <c r="B116" s="31"/>
      <c r="C116" s="31"/>
      <c r="D116" s="31" t="str">
        <f t="shared" si="32"/>
        <v>Methyl cis-13-docosenoate (C22:1)</v>
      </c>
      <c r="E116" s="95" t="str">
        <f>M33&amp;"-"&amp;AD33</f>
        <v>1.98-79.2</v>
      </c>
      <c r="F116" s="32"/>
      <c r="G116" s="32"/>
      <c r="H116" s="46"/>
      <c r="I116" s="31" t="str">
        <f>EK34&amp;"-"&amp;EX34</f>
        <v>2-40</v>
      </c>
      <c r="J116" s="38">
        <f>INTERCEPT(EK116:EX116,EK34:EX34)</f>
        <v>-1.0676077458737887E-2</v>
      </c>
      <c r="K116" s="38">
        <f>SLOPE(EK116:EX116,EK34:EX34)</f>
        <v>1.7158822396139948E-2</v>
      </c>
      <c r="L116" s="38">
        <v>0.98170000000000002</v>
      </c>
      <c r="M116" s="31"/>
      <c r="N116" s="31">
        <f t="shared" si="70"/>
        <v>6.4844362123363544E-2</v>
      </c>
      <c r="O116" s="31"/>
      <c r="P116" s="31">
        <f t="shared" si="70"/>
        <v>0.11676323701031872</v>
      </c>
      <c r="Q116" s="31"/>
      <c r="R116" s="31">
        <f t="shared" si="70"/>
        <v>0.13369475996568253</v>
      </c>
      <c r="S116" s="31"/>
      <c r="T116" s="31">
        <f t="shared" si="70"/>
        <v>0.18539689741023399</v>
      </c>
      <c r="U116" s="31"/>
      <c r="V116" s="31">
        <f t="shared" si="70"/>
        <v>0.2482387965358302</v>
      </c>
      <c r="W116" s="31"/>
      <c r="X116" s="31">
        <f t="shared" si="70"/>
        <v>0.72934257789428325</v>
      </c>
      <c r="Y116" s="31"/>
      <c r="Z116" s="31">
        <f t="shared" si="70"/>
        <v>1.5853649877850913</v>
      </c>
      <c r="AA116" s="31"/>
      <c r="AB116" s="31">
        <f t="shared" si="70"/>
        <v>2.7016588562390087</v>
      </c>
      <c r="AC116" s="31"/>
      <c r="AD116" s="31">
        <f t="shared" si="70"/>
        <v>2.9054543582389143</v>
      </c>
      <c r="AE116" s="31"/>
      <c r="AF116" s="31">
        <f t="shared" si="70"/>
        <v>3.1566431500770942</v>
      </c>
      <c r="AG116" s="31">
        <f t="shared" si="70"/>
        <v>0</v>
      </c>
      <c r="AH116" s="31">
        <f t="shared" si="70"/>
        <v>0</v>
      </c>
      <c r="AI116" s="31">
        <f t="shared" si="70"/>
        <v>0</v>
      </c>
      <c r="AJ116" s="31">
        <f t="shared" si="70"/>
        <v>0</v>
      </c>
      <c r="AK116" s="31">
        <f t="shared" si="70"/>
        <v>0</v>
      </c>
      <c r="AL116" s="31">
        <f t="shared" si="70"/>
        <v>0</v>
      </c>
      <c r="AM116" s="31">
        <f t="shared" si="70"/>
        <v>0</v>
      </c>
      <c r="AN116" s="31">
        <f t="shared" si="70"/>
        <v>0</v>
      </c>
      <c r="AO116" s="31">
        <f t="shared" si="70"/>
        <v>0</v>
      </c>
      <c r="AP116" s="31">
        <f t="shared" si="70"/>
        <v>0</v>
      </c>
      <c r="AQ116" s="31">
        <f t="shared" si="70"/>
        <v>0</v>
      </c>
      <c r="AR116" s="31">
        <f t="shared" si="70"/>
        <v>0</v>
      </c>
      <c r="AS116" s="31">
        <f t="shared" si="70"/>
        <v>0</v>
      </c>
      <c r="AT116" s="31">
        <f t="shared" si="70"/>
        <v>0</v>
      </c>
      <c r="AU116" s="31">
        <f t="shared" si="70"/>
        <v>0</v>
      </c>
      <c r="AV116" s="31">
        <f t="shared" si="70"/>
        <v>0</v>
      </c>
      <c r="AW116" s="31">
        <f t="shared" si="70"/>
        <v>0</v>
      </c>
      <c r="AX116" s="31">
        <f t="shared" si="70"/>
        <v>0</v>
      </c>
      <c r="AY116" s="31">
        <f t="shared" si="70"/>
        <v>0</v>
      </c>
      <c r="AZ116" s="31">
        <f t="shared" si="70"/>
        <v>0</v>
      </c>
      <c r="BA116" s="31">
        <f t="shared" si="70"/>
        <v>0</v>
      </c>
      <c r="BB116" s="31">
        <f t="shared" si="70"/>
        <v>0</v>
      </c>
      <c r="BC116" s="31">
        <f t="shared" si="70"/>
        <v>0</v>
      </c>
      <c r="BD116" s="31">
        <f t="shared" si="70"/>
        <v>0</v>
      </c>
      <c r="BE116" s="31">
        <f t="shared" si="70"/>
        <v>0</v>
      </c>
      <c r="BF116" s="31">
        <f t="shared" si="70"/>
        <v>0</v>
      </c>
      <c r="BG116" s="31">
        <f t="shared" si="70"/>
        <v>0</v>
      </c>
      <c r="BH116" s="31">
        <f t="shared" si="70"/>
        <v>0</v>
      </c>
      <c r="BI116" s="36"/>
      <c r="BJ116" s="36"/>
      <c r="BK116" s="31">
        <f t="shared" si="64"/>
        <v>0</v>
      </c>
      <c r="BL116" s="31">
        <f t="shared" si="64"/>
        <v>0</v>
      </c>
      <c r="BM116" s="31">
        <f t="shared" si="64"/>
        <v>0</v>
      </c>
      <c r="BN116" s="31">
        <f t="shared" si="64"/>
        <v>0</v>
      </c>
      <c r="BO116" s="31">
        <f t="shared" si="64"/>
        <v>0</v>
      </c>
      <c r="BP116" s="31">
        <f t="shared" si="64"/>
        <v>0</v>
      </c>
      <c r="BQ116" s="31">
        <f t="shared" si="64"/>
        <v>0</v>
      </c>
      <c r="BR116" s="31">
        <f t="shared" si="64"/>
        <v>0</v>
      </c>
      <c r="BS116" s="31">
        <f t="shared" si="64"/>
        <v>0</v>
      </c>
      <c r="BT116" s="31">
        <f t="shared" si="64"/>
        <v>0</v>
      </c>
      <c r="BU116" s="31">
        <f t="shared" si="64"/>
        <v>0</v>
      </c>
      <c r="BV116" s="31">
        <f t="shared" si="64"/>
        <v>0</v>
      </c>
      <c r="BW116" s="31">
        <f t="shared" si="64"/>
        <v>0</v>
      </c>
      <c r="BX116" s="31">
        <f t="shared" si="64"/>
        <v>0</v>
      </c>
      <c r="BY116" s="31">
        <f t="shared" si="64"/>
        <v>0</v>
      </c>
      <c r="BZ116" s="31">
        <f t="shared" si="64"/>
        <v>0</v>
      </c>
      <c r="CA116" s="31">
        <f t="shared" si="64"/>
        <v>0</v>
      </c>
      <c r="CB116" s="31">
        <f t="shared" si="64"/>
        <v>0</v>
      </c>
      <c r="CC116" s="31">
        <f t="shared" si="67"/>
        <v>0</v>
      </c>
      <c r="CD116" s="31">
        <f t="shared" si="67"/>
        <v>0</v>
      </c>
      <c r="CE116" s="31">
        <f t="shared" si="67"/>
        <v>0</v>
      </c>
      <c r="CF116" s="31">
        <f t="shared" si="67"/>
        <v>0</v>
      </c>
      <c r="CG116" s="31">
        <f t="shared" si="67"/>
        <v>0</v>
      </c>
      <c r="CH116" s="31">
        <f t="shared" si="67"/>
        <v>0</v>
      </c>
      <c r="CI116" s="37">
        <f t="shared" si="67"/>
        <v>0</v>
      </c>
      <c r="CJ116" s="31">
        <f t="shared" si="67"/>
        <v>0</v>
      </c>
      <c r="CK116" s="31">
        <f t="shared" si="67"/>
        <v>0</v>
      </c>
      <c r="CL116" s="31">
        <f t="shared" si="67"/>
        <v>0</v>
      </c>
      <c r="CM116" s="31">
        <f t="shared" si="67"/>
        <v>0</v>
      </c>
      <c r="CN116" s="31">
        <f t="shared" si="67"/>
        <v>0</v>
      </c>
      <c r="CO116" s="31">
        <f t="shared" si="67"/>
        <v>0</v>
      </c>
      <c r="CP116" s="31">
        <f t="shared" si="67"/>
        <v>0</v>
      </c>
      <c r="CQ116" s="31"/>
      <c r="CR116" s="31">
        <f t="shared" si="73"/>
        <v>0</v>
      </c>
      <c r="CS116" s="31">
        <f t="shared" si="73"/>
        <v>0</v>
      </c>
      <c r="CT116" s="31">
        <f t="shared" si="73"/>
        <v>0</v>
      </c>
      <c r="CU116" s="31">
        <f t="shared" si="73"/>
        <v>0</v>
      </c>
      <c r="CV116" s="31">
        <f t="shared" si="73"/>
        <v>0</v>
      </c>
      <c r="CW116" s="31">
        <f t="shared" si="73"/>
        <v>0</v>
      </c>
      <c r="CX116" s="31"/>
      <c r="CY116" s="31">
        <f t="shared" si="73"/>
        <v>0</v>
      </c>
      <c r="CZ116" s="31">
        <f t="shared" si="73"/>
        <v>0</v>
      </c>
      <c r="DA116" s="31">
        <f t="shared" si="73"/>
        <v>0</v>
      </c>
      <c r="DB116" s="31">
        <f t="shared" si="73"/>
        <v>0</v>
      </c>
      <c r="DC116" s="31">
        <f t="shared" si="73"/>
        <v>0</v>
      </c>
      <c r="DD116" s="31">
        <f t="shared" si="73"/>
        <v>0</v>
      </c>
      <c r="DE116" s="31">
        <f t="shared" si="73"/>
        <v>0</v>
      </c>
      <c r="DF116" s="31">
        <f t="shared" si="73"/>
        <v>0</v>
      </c>
      <c r="DG116" s="31">
        <f t="shared" si="73"/>
        <v>0</v>
      </c>
      <c r="DH116" s="31">
        <f t="shared" si="73"/>
        <v>0</v>
      </c>
      <c r="DI116" s="31">
        <f t="shared" si="73"/>
        <v>0</v>
      </c>
      <c r="DJ116" s="31">
        <f t="shared" si="73"/>
        <v>0</v>
      </c>
      <c r="DK116" s="31">
        <f t="shared" si="73"/>
        <v>0</v>
      </c>
      <c r="DL116" s="31">
        <f t="shared" si="73"/>
        <v>0</v>
      </c>
      <c r="DM116" s="31">
        <f t="shared" si="73"/>
        <v>0</v>
      </c>
      <c r="DN116" s="31">
        <f t="shared" si="73"/>
        <v>0</v>
      </c>
      <c r="DO116" s="31">
        <f t="shared" si="73"/>
        <v>0</v>
      </c>
      <c r="DP116" s="31">
        <f t="shared" si="73"/>
        <v>0</v>
      </c>
      <c r="DQ116" s="31">
        <f t="shared" si="73"/>
        <v>0</v>
      </c>
      <c r="DR116" s="31">
        <f t="shared" si="73"/>
        <v>0</v>
      </c>
      <c r="DS116" s="31">
        <f t="shared" si="73"/>
        <v>0</v>
      </c>
      <c r="DT116" s="31">
        <f t="shared" si="73"/>
        <v>0</v>
      </c>
      <c r="DU116" s="31">
        <f t="shared" si="73"/>
        <v>0</v>
      </c>
      <c r="DV116" s="31">
        <f t="shared" si="73"/>
        <v>0</v>
      </c>
      <c r="DW116" s="31">
        <f t="shared" si="73"/>
        <v>0</v>
      </c>
      <c r="DX116" s="31">
        <f t="shared" si="73"/>
        <v>0</v>
      </c>
      <c r="DY116" s="31">
        <f t="shared" si="73"/>
        <v>0</v>
      </c>
      <c r="DZ116" s="31">
        <f t="shared" si="73"/>
        <v>0</v>
      </c>
      <c r="EA116" s="31">
        <f t="shared" si="73"/>
        <v>0</v>
      </c>
      <c r="EB116" s="31">
        <f t="shared" si="73"/>
        <v>0</v>
      </c>
      <c r="EC116" s="31">
        <f t="shared" si="73"/>
        <v>0</v>
      </c>
      <c r="ED116" s="31">
        <f t="shared" si="73"/>
        <v>0</v>
      </c>
      <c r="EE116" s="31">
        <f t="shared" si="73"/>
        <v>0</v>
      </c>
      <c r="EF116" s="31">
        <f t="shared" si="73"/>
        <v>0</v>
      </c>
      <c r="EG116" s="31">
        <f t="shared" si="73"/>
        <v>0</v>
      </c>
      <c r="EH116" s="31">
        <f t="shared" si="73"/>
        <v>0</v>
      </c>
      <c r="EI116" s="31">
        <f t="shared" si="73"/>
        <v>0</v>
      </c>
      <c r="EJ116" s="31"/>
      <c r="EK116" s="31">
        <f t="shared" si="73"/>
        <v>1.771253302424998E-2</v>
      </c>
      <c r="EL116" s="31"/>
      <c r="EM116" s="31">
        <f t="shared" si="73"/>
        <v>7.5617339504991582E-2</v>
      </c>
      <c r="EN116" s="31">
        <f t="shared" si="73"/>
        <v>4.9323370765114852E-2</v>
      </c>
      <c r="EO116" s="31">
        <f t="shared" si="73"/>
        <v>9.6057735210309997E-2</v>
      </c>
      <c r="EP116" s="31"/>
      <c r="EQ116" s="31">
        <f t="shared" si="73"/>
        <v>0.14614389328279331</v>
      </c>
      <c r="ER116" s="31"/>
      <c r="ES116" s="31">
        <f t="shared" si="73"/>
        <v>0.1438863931194751</v>
      </c>
      <c r="ET116" s="31">
        <f t="shared" si="73"/>
        <v>0.14141639265585101</v>
      </c>
      <c r="EU116" s="31">
        <f t="shared" si="73"/>
        <v>0.34619881986485695</v>
      </c>
      <c r="EV116" s="31">
        <f t="shared" si="73"/>
        <v>0.33090271265007065</v>
      </c>
      <c r="EW116" s="31">
        <f t="shared" si="73"/>
        <v>0.60428980768195795</v>
      </c>
      <c r="EX116" s="31">
        <f t="shared" si="73"/>
        <v>0.74506102316116352</v>
      </c>
      <c r="EY116" s="31">
        <f t="shared" si="73"/>
        <v>1.0051335165392219</v>
      </c>
      <c r="EZ116" s="31">
        <f t="shared" si="73"/>
        <v>1.1935711236693314</v>
      </c>
      <c r="FA116" s="31">
        <f t="shared" si="73"/>
        <v>1.7671639711114495</v>
      </c>
      <c r="FB116" s="31">
        <f t="shared" si="73"/>
        <v>1.2987987391579996</v>
      </c>
      <c r="FC116" s="31">
        <f t="shared" si="73"/>
        <v>1.6925127734490444</v>
      </c>
      <c r="FD116" s="31">
        <f t="shared" si="72"/>
        <v>1.910469310369632</v>
      </c>
      <c r="FE116" s="31">
        <f t="shared" si="72"/>
        <v>0</v>
      </c>
      <c r="FF116" s="31">
        <f t="shared" si="72"/>
        <v>0</v>
      </c>
      <c r="FG116" s="31">
        <f t="shared" si="72"/>
        <v>0</v>
      </c>
      <c r="FH116" s="31">
        <f t="shared" si="72"/>
        <v>0</v>
      </c>
      <c r="FI116" s="31">
        <f t="shared" si="72"/>
        <v>0</v>
      </c>
      <c r="FJ116" s="31">
        <f t="shared" si="72"/>
        <v>0</v>
      </c>
      <c r="FK116" s="31">
        <f t="shared" si="72"/>
        <v>0</v>
      </c>
      <c r="FL116" s="31">
        <f t="shared" si="72"/>
        <v>0</v>
      </c>
      <c r="FM116" s="31">
        <f t="shared" si="72"/>
        <v>0</v>
      </c>
      <c r="FN116" s="31">
        <f t="shared" si="72"/>
        <v>0</v>
      </c>
      <c r="FO116" s="31">
        <f t="shared" si="72"/>
        <v>0</v>
      </c>
      <c r="FP116" s="31">
        <f t="shared" si="72"/>
        <v>0</v>
      </c>
      <c r="FQ116" s="31">
        <f t="shared" si="72"/>
        <v>0</v>
      </c>
      <c r="FR116" s="31">
        <f t="shared" si="72"/>
        <v>0</v>
      </c>
      <c r="FS116" s="31">
        <f t="shared" si="72"/>
        <v>0</v>
      </c>
      <c r="FT116" s="31">
        <f t="shared" si="72"/>
        <v>0</v>
      </c>
      <c r="FU116" s="31">
        <f t="shared" si="72"/>
        <v>0</v>
      </c>
      <c r="FV116" s="31">
        <f t="shared" si="72"/>
        <v>0</v>
      </c>
      <c r="FW116" s="31">
        <f t="shared" si="72"/>
        <v>0</v>
      </c>
      <c r="FX116" s="31">
        <f t="shared" si="74"/>
        <v>0</v>
      </c>
      <c r="FY116" s="31">
        <f t="shared" si="74"/>
        <v>0</v>
      </c>
      <c r="FZ116" s="31">
        <f t="shared" si="74"/>
        <v>0</v>
      </c>
      <c r="GA116" s="31">
        <f t="shared" si="74"/>
        <v>0</v>
      </c>
      <c r="GB116" s="31">
        <f t="shared" si="74"/>
        <v>0</v>
      </c>
      <c r="GC116" s="31">
        <f t="shared" si="74"/>
        <v>0</v>
      </c>
      <c r="GD116" s="31">
        <f t="shared" si="74"/>
        <v>0</v>
      </c>
      <c r="GE116" s="31">
        <f t="shared" si="74"/>
        <v>0</v>
      </c>
      <c r="GF116" s="31">
        <f t="shared" si="74"/>
        <v>0</v>
      </c>
      <c r="GG116" s="31" t="e">
        <f t="shared" si="74"/>
        <v>#DIV/0!</v>
      </c>
      <c r="GH116" s="31" t="e">
        <f t="shared" si="74"/>
        <v>#DIV/0!</v>
      </c>
      <c r="GI116" s="31">
        <f t="shared" si="74"/>
        <v>0</v>
      </c>
      <c r="GJ116" s="31">
        <f t="shared" si="74"/>
        <v>0</v>
      </c>
      <c r="GK116" s="31">
        <f t="shared" si="74"/>
        <v>0</v>
      </c>
      <c r="GL116" s="31">
        <f t="shared" si="74"/>
        <v>0</v>
      </c>
      <c r="GM116" s="31">
        <f t="shared" si="74"/>
        <v>0</v>
      </c>
      <c r="GN116" s="31">
        <f t="shared" si="74"/>
        <v>0</v>
      </c>
      <c r="GO116" s="31">
        <f t="shared" si="74"/>
        <v>0</v>
      </c>
      <c r="GP116" s="31">
        <f t="shared" si="74"/>
        <v>0</v>
      </c>
      <c r="GQ116" s="31">
        <f t="shared" si="74"/>
        <v>0</v>
      </c>
      <c r="GR116" s="31">
        <f t="shared" si="74"/>
        <v>0</v>
      </c>
      <c r="GS116" s="31">
        <f t="shared" si="74"/>
        <v>0</v>
      </c>
      <c r="GT116" s="31">
        <f t="shared" si="74"/>
        <v>0</v>
      </c>
      <c r="GU116" s="31">
        <f t="shared" si="74"/>
        <v>0</v>
      </c>
      <c r="GV116" s="31">
        <f t="shared" si="74"/>
        <v>0</v>
      </c>
      <c r="GW116" s="31">
        <f t="shared" si="74"/>
        <v>0</v>
      </c>
      <c r="GX116" s="31">
        <f t="shared" si="74"/>
        <v>0</v>
      </c>
      <c r="GY116" s="31">
        <f t="shared" si="74"/>
        <v>0</v>
      </c>
      <c r="GZ116" s="31">
        <f t="shared" si="74"/>
        <v>0</v>
      </c>
      <c r="HA116" s="31">
        <f t="shared" si="74"/>
        <v>0</v>
      </c>
      <c r="HB116" s="31">
        <f t="shared" si="74"/>
        <v>0</v>
      </c>
      <c r="HC116" s="31">
        <f t="shared" si="74"/>
        <v>0</v>
      </c>
      <c r="HD116" s="31">
        <f t="shared" si="74"/>
        <v>0</v>
      </c>
      <c r="HE116" s="31">
        <f t="shared" si="74"/>
        <v>0</v>
      </c>
      <c r="HF116" s="31">
        <f t="shared" si="74"/>
        <v>0</v>
      </c>
    </row>
    <row r="117" spans="1:214" s="95" customFormat="1" x14ac:dyDescent="0.25">
      <c r="A117" s="31"/>
      <c r="B117" s="31"/>
      <c r="C117" s="31"/>
      <c r="D117" s="31" t="str">
        <f t="shared" si="32"/>
        <v>Methyl cis-11, 14, 17-eicosatrienoate (C20:3)</v>
      </c>
      <c r="E117" s="95" t="str">
        <f>M34&amp;"-"&amp;AD34</f>
        <v>2-80</v>
      </c>
      <c r="F117" s="32"/>
      <c r="G117" s="32"/>
      <c r="H117" s="46"/>
      <c r="I117" s="31" t="str">
        <f>EI35&amp;"-"&amp;EZ35</f>
        <v>1-60</v>
      </c>
      <c r="J117" s="38">
        <f>INTERCEPT(EI117:EZ117,EI35:EZ35)</f>
        <v>-1.9839277146464329E-2</v>
      </c>
      <c r="K117" s="38">
        <f>SLOPE(EI117:EZ117,EI35:EZ35)</f>
        <v>1.8251330003419018E-2</v>
      </c>
      <c r="L117" s="38">
        <v>0.99370000000000003</v>
      </c>
      <c r="M117" s="31"/>
      <c r="N117" s="31">
        <f t="shared" si="70"/>
        <v>6.874519057096741E-2</v>
      </c>
      <c r="O117" s="31"/>
      <c r="P117" s="31">
        <f t="shared" si="70"/>
        <v>0.11417165872570161</v>
      </c>
      <c r="Q117" s="31"/>
      <c r="R117" s="31">
        <f t="shared" si="70"/>
        <v>0.14972203544167206</v>
      </c>
      <c r="S117" s="31"/>
      <c r="T117" s="31">
        <f t="shared" si="70"/>
        <v>0.1950449786382131</v>
      </c>
      <c r="U117" s="31"/>
      <c r="V117" s="31">
        <f t="shared" si="70"/>
        <v>0.25480925959282635</v>
      </c>
      <c r="W117" s="31"/>
      <c r="X117" s="31">
        <f t="shared" si="70"/>
        <v>0.74886450779734481</v>
      </c>
      <c r="Y117" s="31"/>
      <c r="Z117" s="31">
        <f t="shared" si="70"/>
        <v>1.7484215287438236</v>
      </c>
      <c r="AA117" s="31"/>
      <c r="AB117" s="31">
        <f t="shared" si="70"/>
        <v>2.8476278896126224</v>
      </c>
      <c r="AC117" s="31"/>
      <c r="AD117" s="31">
        <f t="shared" si="70"/>
        <v>2.7874039631744596</v>
      </c>
      <c r="AE117" s="31"/>
      <c r="AF117" s="31">
        <f t="shared" si="70"/>
        <v>3.4400607076876457</v>
      </c>
      <c r="AG117" s="31">
        <f t="shared" si="70"/>
        <v>0</v>
      </c>
      <c r="AH117" s="31">
        <f t="shared" si="70"/>
        <v>0</v>
      </c>
      <c r="AI117" s="31">
        <f t="shared" si="70"/>
        <v>0</v>
      </c>
      <c r="AJ117" s="31">
        <f t="shared" si="70"/>
        <v>0</v>
      </c>
      <c r="AK117" s="31">
        <f t="shared" si="70"/>
        <v>0</v>
      </c>
      <c r="AL117" s="31">
        <f t="shared" ref="AL117:BH117" si="75">AL77/AL$54</f>
        <v>0</v>
      </c>
      <c r="AM117" s="31">
        <f t="shared" si="75"/>
        <v>0</v>
      </c>
      <c r="AN117" s="31">
        <f t="shared" si="75"/>
        <v>0</v>
      </c>
      <c r="AO117" s="31">
        <f t="shared" si="75"/>
        <v>0</v>
      </c>
      <c r="AP117" s="31">
        <f t="shared" si="75"/>
        <v>0</v>
      </c>
      <c r="AQ117" s="31">
        <f t="shared" si="75"/>
        <v>0</v>
      </c>
      <c r="AR117" s="31">
        <f t="shared" si="75"/>
        <v>0</v>
      </c>
      <c r="AS117" s="31">
        <f t="shared" si="75"/>
        <v>0</v>
      </c>
      <c r="AT117" s="31">
        <f t="shared" si="75"/>
        <v>0</v>
      </c>
      <c r="AU117" s="31">
        <f t="shared" si="75"/>
        <v>0</v>
      </c>
      <c r="AV117" s="31">
        <f t="shared" si="75"/>
        <v>0</v>
      </c>
      <c r="AW117" s="31">
        <f t="shared" si="75"/>
        <v>0</v>
      </c>
      <c r="AX117" s="31">
        <f t="shared" si="75"/>
        <v>0</v>
      </c>
      <c r="AY117" s="31">
        <f t="shared" si="75"/>
        <v>5.8334621657495193E-2</v>
      </c>
      <c r="AZ117" s="31">
        <f t="shared" si="75"/>
        <v>0</v>
      </c>
      <c r="BA117" s="31">
        <f t="shared" si="75"/>
        <v>0</v>
      </c>
      <c r="BB117" s="31">
        <f t="shared" si="75"/>
        <v>0</v>
      </c>
      <c r="BC117" s="31">
        <f t="shared" si="75"/>
        <v>0</v>
      </c>
      <c r="BD117" s="31">
        <f t="shared" si="75"/>
        <v>0</v>
      </c>
      <c r="BE117" s="31">
        <f t="shared" si="75"/>
        <v>0</v>
      </c>
      <c r="BF117" s="31">
        <f t="shared" si="75"/>
        <v>0.94643050117498662</v>
      </c>
      <c r="BG117" s="31">
        <f t="shared" si="75"/>
        <v>0</v>
      </c>
      <c r="BH117" s="31">
        <f t="shared" si="75"/>
        <v>1.6536778453934804</v>
      </c>
      <c r="BI117" s="36"/>
      <c r="BJ117" s="36"/>
      <c r="BK117" s="31">
        <f t="shared" si="64"/>
        <v>0</v>
      </c>
      <c r="BL117" s="31">
        <f t="shared" si="64"/>
        <v>1.6157148785497428</v>
      </c>
      <c r="BM117" s="31">
        <f t="shared" si="64"/>
        <v>0</v>
      </c>
      <c r="BN117" s="31">
        <f t="shared" si="64"/>
        <v>0</v>
      </c>
      <c r="BO117" s="31">
        <f t="shared" si="64"/>
        <v>0.17615146827470826</v>
      </c>
      <c r="BP117" s="31">
        <f t="shared" si="64"/>
        <v>0.76299103949479175</v>
      </c>
      <c r="BQ117" s="31">
        <f t="shared" si="64"/>
        <v>0.70558651854641308</v>
      </c>
      <c r="BR117" s="31">
        <f t="shared" si="64"/>
        <v>0.69904935322126716</v>
      </c>
      <c r="BS117" s="31">
        <f t="shared" si="64"/>
        <v>0</v>
      </c>
      <c r="BT117" s="31">
        <f t="shared" si="64"/>
        <v>0</v>
      </c>
      <c r="BU117" s="31">
        <f t="shared" si="64"/>
        <v>0.87944455542476385</v>
      </c>
      <c r="BV117" s="31">
        <f t="shared" si="64"/>
        <v>0</v>
      </c>
      <c r="BW117" s="31">
        <f t="shared" si="64"/>
        <v>0</v>
      </c>
      <c r="BX117" s="31">
        <f t="shared" si="64"/>
        <v>0</v>
      </c>
      <c r="BY117" s="31">
        <f t="shared" si="64"/>
        <v>0</v>
      </c>
      <c r="BZ117" s="31">
        <f t="shared" si="64"/>
        <v>0</v>
      </c>
      <c r="CA117" s="31">
        <f t="shared" si="64"/>
        <v>0</v>
      </c>
      <c r="CB117" s="31">
        <f t="shared" si="64"/>
        <v>0</v>
      </c>
      <c r="CC117" s="31">
        <f t="shared" si="67"/>
        <v>0</v>
      </c>
      <c r="CD117" s="31">
        <f t="shared" si="67"/>
        <v>0</v>
      </c>
      <c r="CE117" s="31">
        <f t="shared" si="67"/>
        <v>0</v>
      </c>
      <c r="CF117" s="31">
        <f t="shared" si="67"/>
        <v>0</v>
      </c>
      <c r="CG117" s="31">
        <f t="shared" si="67"/>
        <v>0</v>
      </c>
      <c r="CH117" s="31">
        <f t="shared" si="67"/>
        <v>0</v>
      </c>
      <c r="CI117" s="37">
        <f t="shared" si="67"/>
        <v>0</v>
      </c>
      <c r="CJ117" s="31">
        <f t="shared" si="67"/>
        <v>0</v>
      </c>
      <c r="CK117" s="31">
        <f t="shared" si="67"/>
        <v>0</v>
      </c>
      <c r="CL117" s="31">
        <f t="shared" si="67"/>
        <v>0</v>
      </c>
      <c r="CM117" s="31">
        <f t="shared" si="67"/>
        <v>0</v>
      </c>
      <c r="CN117" s="31">
        <f t="shared" si="67"/>
        <v>0</v>
      </c>
      <c r="CO117" s="31">
        <f t="shared" si="67"/>
        <v>0</v>
      </c>
      <c r="CP117" s="31">
        <f t="shared" si="67"/>
        <v>0</v>
      </c>
      <c r="CQ117" s="31"/>
      <c r="CR117" s="31">
        <f t="shared" si="73"/>
        <v>0</v>
      </c>
      <c r="CS117" s="31">
        <f t="shared" si="73"/>
        <v>0</v>
      </c>
      <c r="CT117" s="31">
        <f t="shared" si="73"/>
        <v>0</v>
      </c>
      <c r="CU117" s="31">
        <f t="shared" si="73"/>
        <v>0</v>
      </c>
      <c r="CV117" s="31">
        <f t="shared" si="73"/>
        <v>0</v>
      </c>
      <c r="CW117" s="31">
        <f t="shared" si="73"/>
        <v>0</v>
      </c>
      <c r="CX117" s="31"/>
      <c r="CY117" s="31">
        <f t="shared" si="73"/>
        <v>0</v>
      </c>
      <c r="CZ117" s="31">
        <f t="shared" si="73"/>
        <v>0</v>
      </c>
      <c r="DA117" s="31">
        <f t="shared" si="73"/>
        <v>0</v>
      </c>
      <c r="DB117" s="31">
        <f t="shared" si="73"/>
        <v>0</v>
      </c>
      <c r="DC117" s="31">
        <f t="shared" si="73"/>
        <v>0</v>
      </c>
      <c r="DD117" s="31">
        <f t="shared" si="73"/>
        <v>0</v>
      </c>
      <c r="DE117" s="31">
        <f t="shared" si="73"/>
        <v>0</v>
      </c>
      <c r="DF117" s="31">
        <f t="shared" si="73"/>
        <v>0</v>
      </c>
      <c r="DG117" s="31">
        <f t="shared" si="73"/>
        <v>0</v>
      </c>
      <c r="DH117" s="31">
        <f t="shared" si="73"/>
        <v>0</v>
      </c>
      <c r="DI117" s="31">
        <f t="shared" si="73"/>
        <v>0</v>
      </c>
      <c r="DJ117" s="31">
        <f t="shared" si="73"/>
        <v>0</v>
      </c>
      <c r="DK117" s="31">
        <f t="shared" si="73"/>
        <v>0</v>
      </c>
      <c r="DL117" s="31">
        <f t="shared" ref="DL117:FW124" si="76">DL77/DL$54</f>
        <v>0</v>
      </c>
      <c r="DM117" s="31">
        <f t="shared" si="76"/>
        <v>0</v>
      </c>
      <c r="DN117" s="31">
        <f t="shared" si="76"/>
        <v>0</v>
      </c>
      <c r="DO117" s="31">
        <f t="shared" si="76"/>
        <v>0</v>
      </c>
      <c r="DP117" s="31">
        <f t="shared" si="76"/>
        <v>0</v>
      </c>
      <c r="DQ117" s="31">
        <f t="shared" si="76"/>
        <v>0</v>
      </c>
      <c r="DR117" s="31">
        <f t="shared" si="76"/>
        <v>0</v>
      </c>
      <c r="DS117" s="31">
        <f t="shared" si="76"/>
        <v>0</v>
      </c>
      <c r="DT117" s="31">
        <f t="shared" si="76"/>
        <v>0</v>
      </c>
      <c r="DU117" s="31">
        <f t="shared" si="76"/>
        <v>0</v>
      </c>
      <c r="DV117" s="31">
        <f t="shared" si="76"/>
        <v>0</v>
      </c>
      <c r="DW117" s="31">
        <f t="shared" si="76"/>
        <v>0</v>
      </c>
      <c r="DX117" s="31">
        <f t="shared" si="76"/>
        <v>0</v>
      </c>
      <c r="DY117" s="31">
        <f t="shared" si="76"/>
        <v>0</v>
      </c>
      <c r="DZ117" s="31">
        <f t="shared" si="76"/>
        <v>0</v>
      </c>
      <c r="EA117" s="31">
        <f t="shared" si="76"/>
        <v>0</v>
      </c>
      <c r="EB117" s="31">
        <f t="shared" si="76"/>
        <v>0</v>
      </c>
      <c r="EC117" s="31">
        <f t="shared" si="76"/>
        <v>0</v>
      </c>
      <c r="ED117" s="31">
        <f t="shared" si="76"/>
        <v>0</v>
      </c>
      <c r="EE117" s="31">
        <f t="shared" si="76"/>
        <v>0</v>
      </c>
      <c r="EF117" s="31">
        <f t="shared" si="76"/>
        <v>0</v>
      </c>
      <c r="EG117" s="31">
        <f t="shared" si="76"/>
        <v>0</v>
      </c>
      <c r="EH117" s="31">
        <f t="shared" si="76"/>
        <v>0</v>
      </c>
      <c r="EI117" s="31">
        <f t="shared" si="76"/>
        <v>0</v>
      </c>
      <c r="EJ117" s="31"/>
      <c r="EK117" s="31">
        <f t="shared" si="76"/>
        <v>4.0439795223012998E-2</v>
      </c>
      <c r="EL117" s="31"/>
      <c r="EM117" s="31">
        <f t="shared" si="76"/>
        <v>6.627316977049541E-2</v>
      </c>
      <c r="EN117" s="31">
        <f t="shared" si="76"/>
        <v>4.9828336842077221E-2</v>
      </c>
      <c r="EO117" s="31">
        <f t="shared" si="76"/>
        <v>9.4603967525124594E-2</v>
      </c>
      <c r="EP117" s="31"/>
      <c r="EQ117" s="31">
        <f t="shared" si="76"/>
        <v>0.14952740216981936</v>
      </c>
      <c r="ER117" s="31"/>
      <c r="ES117" s="31">
        <f t="shared" si="76"/>
        <v>0.15277557106366335</v>
      </c>
      <c r="ET117" s="31">
        <f t="shared" si="76"/>
        <v>0.13813295492973135</v>
      </c>
      <c r="EU117" s="31">
        <f t="shared" si="76"/>
        <v>0.29461681670039985</v>
      </c>
      <c r="EV117" s="31">
        <f t="shared" si="76"/>
        <v>0.31545886559521297</v>
      </c>
      <c r="EW117" s="31">
        <f t="shared" si="76"/>
        <v>0.74827594846032364</v>
      </c>
      <c r="EX117" s="31">
        <f t="shared" si="76"/>
        <v>0.7438072889802716</v>
      </c>
      <c r="EY117" s="31">
        <f t="shared" si="76"/>
        <v>1.0207444268920518</v>
      </c>
      <c r="EZ117" s="31">
        <f t="shared" si="76"/>
        <v>1.1093946267717361</v>
      </c>
      <c r="FA117" s="31">
        <f t="shared" si="76"/>
        <v>1.8020476642949217</v>
      </c>
      <c r="FB117" s="31">
        <f t="shared" si="76"/>
        <v>1.6290036767886895</v>
      </c>
      <c r="FC117" s="31">
        <f t="shared" si="76"/>
        <v>1.8075435078020183</v>
      </c>
      <c r="FD117" s="31">
        <f t="shared" si="76"/>
        <v>1.4819914031194672</v>
      </c>
      <c r="FE117" s="31">
        <f t="shared" si="76"/>
        <v>0</v>
      </c>
      <c r="FF117" s="31">
        <f t="shared" si="76"/>
        <v>0</v>
      </c>
      <c r="FG117" s="31">
        <f t="shared" si="76"/>
        <v>0</v>
      </c>
      <c r="FH117" s="31">
        <f t="shared" si="72"/>
        <v>0</v>
      </c>
      <c r="FI117" s="31">
        <f t="shared" si="72"/>
        <v>0</v>
      </c>
      <c r="FJ117" s="31">
        <f t="shared" si="72"/>
        <v>0</v>
      </c>
      <c r="FK117" s="31">
        <f t="shared" si="72"/>
        <v>0</v>
      </c>
      <c r="FL117" s="31">
        <f t="shared" si="72"/>
        <v>0</v>
      </c>
      <c r="FM117" s="31">
        <f t="shared" si="72"/>
        <v>0</v>
      </c>
      <c r="FN117" s="31">
        <f t="shared" si="72"/>
        <v>0</v>
      </c>
      <c r="FO117" s="31">
        <f t="shared" si="72"/>
        <v>0</v>
      </c>
      <c r="FP117" s="31">
        <f t="shared" si="72"/>
        <v>0</v>
      </c>
      <c r="FQ117" s="31">
        <f t="shared" si="72"/>
        <v>0</v>
      </c>
      <c r="FR117" s="31">
        <f t="shared" si="72"/>
        <v>0</v>
      </c>
      <c r="FS117" s="31">
        <f t="shared" si="72"/>
        <v>0</v>
      </c>
      <c r="FT117" s="31">
        <f t="shared" si="72"/>
        <v>0</v>
      </c>
      <c r="FU117" s="31">
        <f t="shared" si="72"/>
        <v>0</v>
      </c>
      <c r="FV117" s="31">
        <f t="shared" si="72"/>
        <v>0</v>
      </c>
      <c r="FW117" s="31">
        <f t="shared" si="72"/>
        <v>5.8334621657495193E-2</v>
      </c>
      <c r="FX117" s="31">
        <f t="shared" si="74"/>
        <v>0</v>
      </c>
      <c r="FY117" s="31">
        <f t="shared" si="74"/>
        <v>0</v>
      </c>
      <c r="FZ117" s="31">
        <f t="shared" si="74"/>
        <v>0</v>
      </c>
      <c r="GA117" s="31">
        <f t="shared" si="74"/>
        <v>0</v>
      </c>
      <c r="GB117" s="31">
        <f t="shared" si="74"/>
        <v>0</v>
      </c>
      <c r="GC117" s="31">
        <f t="shared" si="74"/>
        <v>0</v>
      </c>
      <c r="GD117" s="31">
        <f t="shared" si="74"/>
        <v>0.94643050117498662</v>
      </c>
      <c r="GE117" s="31">
        <f t="shared" si="74"/>
        <v>0</v>
      </c>
      <c r="GF117" s="31">
        <f t="shared" si="74"/>
        <v>1.6536778453934804</v>
      </c>
      <c r="GG117" s="31" t="e">
        <f t="shared" si="74"/>
        <v>#DIV/0!</v>
      </c>
      <c r="GH117" s="31" t="e">
        <f t="shared" si="74"/>
        <v>#DIV/0!</v>
      </c>
      <c r="GI117" s="31">
        <f t="shared" si="74"/>
        <v>0</v>
      </c>
      <c r="GJ117" s="31">
        <f t="shared" si="74"/>
        <v>1.6157148785497428</v>
      </c>
      <c r="GK117" s="31">
        <f t="shared" si="74"/>
        <v>0</v>
      </c>
      <c r="GL117" s="31">
        <f t="shared" si="74"/>
        <v>0</v>
      </c>
      <c r="GM117" s="31">
        <f t="shared" si="74"/>
        <v>0.17615146827470826</v>
      </c>
      <c r="GN117" s="31">
        <f t="shared" si="74"/>
        <v>0.76299103949479175</v>
      </c>
      <c r="GO117" s="31">
        <f t="shared" si="74"/>
        <v>0.70558651854641308</v>
      </c>
      <c r="GP117" s="31">
        <f t="shared" si="74"/>
        <v>0.69904935322126716</v>
      </c>
      <c r="GQ117" s="31">
        <f t="shared" si="74"/>
        <v>0</v>
      </c>
      <c r="GR117" s="31">
        <f t="shared" si="74"/>
        <v>0</v>
      </c>
      <c r="GS117" s="31">
        <f t="shared" si="74"/>
        <v>0.87944455542476385</v>
      </c>
      <c r="GT117" s="31">
        <f t="shared" si="74"/>
        <v>0</v>
      </c>
      <c r="GU117" s="31">
        <f t="shared" si="74"/>
        <v>0</v>
      </c>
      <c r="GV117" s="31">
        <f t="shared" si="74"/>
        <v>0</v>
      </c>
      <c r="GW117" s="31">
        <f t="shared" si="74"/>
        <v>0</v>
      </c>
      <c r="GX117" s="31">
        <f t="shared" si="74"/>
        <v>0</v>
      </c>
      <c r="GY117" s="31">
        <f t="shared" si="74"/>
        <v>0</v>
      </c>
      <c r="GZ117" s="31">
        <f t="shared" si="74"/>
        <v>0</v>
      </c>
      <c r="HA117" s="31">
        <f t="shared" si="74"/>
        <v>0</v>
      </c>
      <c r="HB117" s="31">
        <f t="shared" si="74"/>
        <v>0</v>
      </c>
      <c r="HC117" s="31">
        <f t="shared" si="74"/>
        <v>0</v>
      </c>
      <c r="HD117" s="31">
        <f t="shared" si="74"/>
        <v>0</v>
      </c>
      <c r="HE117" s="31">
        <f t="shared" si="74"/>
        <v>0</v>
      </c>
      <c r="HF117" s="31">
        <f t="shared" si="74"/>
        <v>0</v>
      </c>
    </row>
    <row r="118" spans="1:214" s="95" customFormat="1" x14ac:dyDescent="0.25">
      <c r="A118" s="31"/>
      <c r="B118" s="49"/>
      <c r="C118" s="31"/>
      <c r="D118" s="31" t="str">
        <f t="shared" si="32"/>
        <v>METHYL TRICOSANOATE (C23:0)</v>
      </c>
      <c r="E118" s="95" t="str">
        <f>M36&amp;"-"&amp;AD36</f>
        <v>1.96-78.4</v>
      </c>
      <c r="F118" s="32"/>
      <c r="G118" s="32"/>
      <c r="H118" s="46"/>
      <c r="I118" s="31" t="str">
        <f>EI36&amp;"-"&amp;EZ36</f>
        <v>1.005-60.3</v>
      </c>
      <c r="J118" s="38">
        <f>INTERCEPT(EI118:EZ118,EI36:EZ36)</f>
        <v>-2.5666519862752202E-2</v>
      </c>
      <c r="K118" s="38">
        <f>SLOPE(EI118:EZ118,EI36:EZ36)</f>
        <v>1.7895124631168675E-2</v>
      </c>
      <c r="L118" s="38">
        <v>0.99039999999999995</v>
      </c>
      <c r="M118" s="31"/>
      <c r="N118" s="31">
        <f t="shared" ref="N118:BH124" si="77">N78/N$54</f>
        <v>6.6451924722241401E-2</v>
      </c>
      <c r="O118" s="31"/>
      <c r="P118" s="31">
        <f t="shared" si="77"/>
        <v>0.1202957410206786</v>
      </c>
      <c r="Q118" s="31"/>
      <c r="R118" s="31">
        <f t="shared" si="77"/>
        <v>0.33105987557657524</v>
      </c>
      <c r="S118" s="31"/>
      <c r="T118" s="31">
        <f t="shared" si="77"/>
        <v>0.20547267826120325</v>
      </c>
      <c r="U118" s="31"/>
      <c r="V118" s="31">
        <f t="shared" si="77"/>
        <v>0.52692389722417754</v>
      </c>
      <c r="W118" s="31"/>
      <c r="X118" s="31">
        <f t="shared" si="77"/>
        <v>1.3654384948033764</v>
      </c>
      <c r="Y118" s="31"/>
      <c r="Z118" s="31">
        <f t="shared" si="77"/>
        <v>1.7858130869138751</v>
      </c>
      <c r="AA118" s="31"/>
      <c r="AB118" s="31">
        <f t="shared" si="77"/>
        <v>6.2488603652725789</v>
      </c>
      <c r="AC118" s="31"/>
      <c r="AD118" s="31">
        <f t="shared" si="77"/>
        <v>3.2894403842837665</v>
      </c>
      <c r="AE118" s="31"/>
      <c r="AF118" s="31">
        <f t="shared" si="77"/>
        <v>3.2730750964791322</v>
      </c>
      <c r="AG118" s="31">
        <f t="shared" si="77"/>
        <v>0</v>
      </c>
      <c r="AH118" s="31">
        <f t="shared" si="77"/>
        <v>0.15016374468806404</v>
      </c>
      <c r="AI118" s="31">
        <f t="shared" si="77"/>
        <v>9.2152902442851611E-2</v>
      </c>
      <c r="AJ118" s="31">
        <f t="shared" si="77"/>
        <v>0</v>
      </c>
      <c r="AK118" s="31">
        <f t="shared" si="77"/>
        <v>0</v>
      </c>
      <c r="AL118" s="31">
        <f t="shared" si="77"/>
        <v>0</v>
      </c>
      <c r="AM118" s="31">
        <f t="shared" si="77"/>
        <v>0.23507534019154505</v>
      </c>
      <c r="AN118" s="31">
        <f t="shared" si="77"/>
        <v>0</v>
      </c>
      <c r="AO118" s="31">
        <f t="shared" si="77"/>
        <v>0.25724849426219026</v>
      </c>
      <c r="AP118" s="31">
        <f t="shared" si="77"/>
        <v>0</v>
      </c>
      <c r="AQ118" s="31">
        <f t="shared" si="77"/>
        <v>0</v>
      </c>
      <c r="AR118" s="31">
        <f t="shared" si="77"/>
        <v>0</v>
      </c>
      <c r="AS118" s="31">
        <f t="shared" si="77"/>
        <v>0</v>
      </c>
      <c r="AT118" s="31">
        <f t="shared" si="77"/>
        <v>0</v>
      </c>
      <c r="AU118" s="31">
        <f t="shared" si="77"/>
        <v>0</v>
      </c>
      <c r="AV118" s="31">
        <f t="shared" si="77"/>
        <v>0</v>
      </c>
      <c r="AW118" s="31">
        <f t="shared" si="77"/>
        <v>0</v>
      </c>
      <c r="AX118" s="31">
        <f t="shared" si="77"/>
        <v>0</v>
      </c>
      <c r="AY118" s="31">
        <f t="shared" si="77"/>
        <v>0.17973375562510185</v>
      </c>
      <c r="AZ118" s="31">
        <f t="shared" si="77"/>
        <v>0</v>
      </c>
      <c r="BA118" s="31">
        <f t="shared" si="77"/>
        <v>0</v>
      </c>
      <c r="BB118" s="31">
        <f t="shared" si="77"/>
        <v>0</v>
      </c>
      <c r="BC118" s="31">
        <f t="shared" si="77"/>
        <v>0.10409485009923744</v>
      </c>
      <c r="BD118" s="31">
        <f t="shared" si="77"/>
        <v>0.13515565532509138</v>
      </c>
      <c r="BE118" s="31">
        <f t="shared" si="77"/>
        <v>0</v>
      </c>
      <c r="BF118" s="31">
        <f t="shared" si="77"/>
        <v>0</v>
      </c>
      <c r="BG118" s="31">
        <f t="shared" si="77"/>
        <v>0</v>
      </c>
      <c r="BH118" s="31">
        <f t="shared" si="77"/>
        <v>6.6128891295925321E-2</v>
      </c>
      <c r="BI118" s="36"/>
      <c r="BJ118" s="36"/>
      <c r="BK118" s="31">
        <f t="shared" si="64"/>
        <v>0</v>
      </c>
      <c r="BL118" s="31">
        <f t="shared" si="64"/>
        <v>7.2077552992512575E-2</v>
      </c>
      <c r="BM118" s="31">
        <f t="shared" si="64"/>
        <v>0</v>
      </c>
      <c r="BN118" s="31">
        <f t="shared" si="64"/>
        <v>0</v>
      </c>
      <c r="BO118" s="31">
        <f t="shared" si="64"/>
        <v>0</v>
      </c>
      <c r="BP118" s="31">
        <f t="shared" si="64"/>
        <v>0</v>
      </c>
      <c r="BQ118" s="31">
        <f t="shared" si="64"/>
        <v>0</v>
      </c>
      <c r="BR118" s="31">
        <f t="shared" si="64"/>
        <v>0</v>
      </c>
      <c r="BS118" s="31">
        <f t="shared" si="64"/>
        <v>0</v>
      </c>
      <c r="BT118" s="31">
        <f t="shared" si="64"/>
        <v>0</v>
      </c>
      <c r="BU118" s="31">
        <f t="shared" si="64"/>
        <v>0</v>
      </c>
      <c r="BV118" s="31">
        <f t="shared" si="64"/>
        <v>0</v>
      </c>
      <c r="BW118" s="31">
        <f t="shared" si="64"/>
        <v>0</v>
      </c>
      <c r="BX118" s="31">
        <f t="shared" si="64"/>
        <v>0</v>
      </c>
      <c r="BY118" s="31">
        <f t="shared" si="64"/>
        <v>0</v>
      </c>
      <c r="BZ118" s="31">
        <f t="shared" si="64"/>
        <v>0</v>
      </c>
      <c r="CA118" s="31">
        <f t="shared" si="64"/>
        <v>0</v>
      </c>
      <c r="CB118" s="31">
        <f t="shared" si="64"/>
        <v>0</v>
      </c>
      <c r="CC118" s="31">
        <f t="shared" si="67"/>
        <v>0</v>
      </c>
      <c r="CD118" s="31">
        <f t="shared" si="67"/>
        <v>0</v>
      </c>
      <c r="CE118" s="31">
        <f t="shared" si="67"/>
        <v>0</v>
      </c>
      <c r="CF118" s="31">
        <f t="shared" si="67"/>
        <v>0</v>
      </c>
      <c r="CG118" s="31">
        <f t="shared" si="67"/>
        <v>0</v>
      </c>
      <c r="CH118" s="31">
        <f t="shared" si="67"/>
        <v>0</v>
      </c>
      <c r="CI118" s="37">
        <f t="shared" si="67"/>
        <v>0</v>
      </c>
      <c r="CJ118" s="31">
        <f t="shared" si="67"/>
        <v>0</v>
      </c>
      <c r="CK118" s="31">
        <f t="shared" si="67"/>
        <v>0</v>
      </c>
      <c r="CL118" s="31">
        <f t="shared" si="67"/>
        <v>0</v>
      </c>
      <c r="CM118" s="31">
        <f t="shared" si="67"/>
        <v>0</v>
      </c>
      <c r="CN118" s="31">
        <f t="shared" si="67"/>
        <v>0</v>
      </c>
      <c r="CO118" s="31">
        <f t="shared" si="67"/>
        <v>0</v>
      </c>
      <c r="CP118" s="31">
        <f t="shared" si="67"/>
        <v>0</v>
      </c>
      <c r="CQ118" s="31"/>
      <c r="CR118" s="31">
        <f t="shared" ref="CR118:FC122" si="78">CR78/CR$54</f>
        <v>0</v>
      </c>
      <c r="CS118" s="31">
        <f t="shared" si="78"/>
        <v>0</v>
      </c>
      <c r="CT118" s="31">
        <f t="shared" si="78"/>
        <v>0</v>
      </c>
      <c r="CU118" s="31">
        <f t="shared" si="78"/>
        <v>0</v>
      </c>
      <c r="CV118" s="31">
        <f t="shared" si="78"/>
        <v>0</v>
      </c>
      <c r="CW118" s="31">
        <f t="shared" si="78"/>
        <v>0</v>
      </c>
      <c r="CX118" s="31"/>
      <c r="CY118" s="31">
        <f t="shared" si="78"/>
        <v>0</v>
      </c>
      <c r="CZ118" s="31">
        <f t="shared" si="78"/>
        <v>0</v>
      </c>
      <c r="DA118" s="31">
        <f t="shared" si="78"/>
        <v>0</v>
      </c>
      <c r="DB118" s="31">
        <f t="shared" si="78"/>
        <v>0</v>
      </c>
      <c r="DC118" s="31">
        <f t="shared" si="78"/>
        <v>0</v>
      </c>
      <c r="DD118" s="31">
        <f t="shared" si="78"/>
        <v>0</v>
      </c>
      <c r="DE118" s="31">
        <f t="shared" si="78"/>
        <v>0</v>
      </c>
      <c r="DF118" s="31">
        <f t="shared" si="78"/>
        <v>0</v>
      </c>
      <c r="DG118" s="31">
        <f t="shared" si="78"/>
        <v>0</v>
      </c>
      <c r="DH118" s="31">
        <f t="shared" si="78"/>
        <v>0</v>
      </c>
      <c r="DI118" s="31">
        <f t="shared" si="78"/>
        <v>0</v>
      </c>
      <c r="DJ118" s="31">
        <f t="shared" si="78"/>
        <v>0</v>
      </c>
      <c r="DK118" s="31">
        <f t="shared" si="78"/>
        <v>0</v>
      </c>
      <c r="DL118" s="31">
        <f t="shared" si="78"/>
        <v>0</v>
      </c>
      <c r="DM118" s="31">
        <f t="shared" si="78"/>
        <v>0</v>
      </c>
      <c r="DN118" s="31">
        <f t="shared" si="78"/>
        <v>0</v>
      </c>
      <c r="DO118" s="31">
        <f t="shared" si="78"/>
        <v>0</v>
      </c>
      <c r="DP118" s="31">
        <f t="shared" si="78"/>
        <v>0</v>
      </c>
      <c r="DQ118" s="31">
        <f t="shared" si="78"/>
        <v>0</v>
      </c>
      <c r="DR118" s="31">
        <f t="shared" si="78"/>
        <v>0</v>
      </c>
      <c r="DS118" s="31">
        <f t="shared" si="78"/>
        <v>0</v>
      </c>
      <c r="DT118" s="31">
        <f t="shared" si="78"/>
        <v>0</v>
      </c>
      <c r="DU118" s="31">
        <f t="shared" si="78"/>
        <v>0</v>
      </c>
      <c r="DV118" s="31">
        <f t="shared" si="78"/>
        <v>0</v>
      </c>
      <c r="DW118" s="31">
        <f t="shared" si="78"/>
        <v>0</v>
      </c>
      <c r="DX118" s="31">
        <f t="shared" si="78"/>
        <v>0</v>
      </c>
      <c r="DY118" s="31">
        <f t="shared" si="78"/>
        <v>0</v>
      </c>
      <c r="DZ118" s="31">
        <f t="shared" si="78"/>
        <v>0</v>
      </c>
      <c r="EA118" s="31">
        <f t="shared" si="78"/>
        <v>0</v>
      </c>
      <c r="EB118" s="31">
        <f t="shared" si="78"/>
        <v>0</v>
      </c>
      <c r="EC118" s="31">
        <f t="shared" si="78"/>
        <v>0</v>
      </c>
      <c r="ED118" s="31">
        <f t="shared" si="78"/>
        <v>0</v>
      </c>
      <c r="EE118" s="31">
        <f t="shared" si="78"/>
        <v>0</v>
      </c>
      <c r="EF118" s="31">
        <f t="shared" si="78"/>
        <v>0</v>
      </c>
      <c r="EG118" s="31">
        <f t="shared" si="78"/>
        <v>0</v>
      </c>
      <c r="EH118" s="31">
        <f t="shared" si="78"/>
        <v>0</v>
      </c>
      <c r="EI118" s="31">
        <f t="shared" si="78"/>
        <v>0</v>
      </c>
      <c r="EJ118" s="31"/>
      <c r="EK118" s="31">
        <f t="shared" si="78"/>
        <v>3.1537434895380939E-2</v>
      </c>
      <c r="EL118" s="31"/>
      <c r="EM118" s="31">
        <f t="shared" si="78"/>
        <v>5.0010989240018268E-2</v>
      </c>
      <c r="EN118" s="31">
        <f t="shared" si="78"/>
        <v>4.3134972197561482E-2</v>
      </c>
      <c r="EO118" s="31">
        <f t="shared" si="78"/>
        <v>9.0411696243292441E-2</v>
      </c>
      <c r="EP118" s="31"/>
      <c r="EQ118" s="31">
        <f t="shared" si="78"/>
        <v>0.1711071424232484</v>
      </c>
      <c r="ER118" s="31"/>
      <c r="ES118" s="31">
        <f t="shared" si="78"/>
        <v>0.14463061351696299</v>
      </c>
      <c r="ET118" s="31">
        <f t="shared" si="78"/>
        <v>0.13942829909748194</v>
      </c>
      <c r="EU118" s="31">
        <f t="shared" si="78"/>
        <v>0.31311401511907283</v>
      </c>
      <c r="EV118" s="31">
        <f t="shared" si="78"/>
        <v>0.28092573233419599</v>
      </c>
      <c r="EW118" s="31">
        <f t="shared" si="78"/>
        <v>0.71447321781507556</v>
      </c>
      <c r="EX118" s="31">
        <f t="shared" si="78"/>
        <v>0.63621323691210308</v>
      </c>
      <c r="EY118" s="31">
        <f t="shared" si="78"/>
        <v>1.0978829492128444</v>
      </c>
      <c r="EZ118" s="31"/>
      <c r="FA118" s="31">
        <f t="shared" si="78"/>
        <v>1.7056524334924306</v>
      </c>
      <c r="FB118" s="31">
        <f t="shared" si="78"/>
        <v>1.4196210145670543</v>
      </c>
      <c r="FC118" s="31">
        <f t="shared" si="78"/>
        <v>1.8054201479214975</v>
      </c>
      <c r="FD118" s="31"/>
      <c r="FE118" s="31">
        <f t="shared" si="76"/>
        <v>0</v>
      </c>
      <c r="FF118" s="31">
        <f t="shared" si="76"/>
        <v>0.15016374468806404</v>
      </c>
      <c r="FG118" s="31">
        <f t="shared" si="76"/>
        <v>9.2152902442851611E-2</v>
      </c>
      <c r="FH118" s="31">
        <f t="shared" si="76"/>
        <v>0</v>
      </c>
      <c r="FI118" s="31">
        <f t="shared" si="76"/>
        <v>0</v>
      </c>
      <c r="FJ118" s="31">
        <f t="shared" si="76"/>
        <v>0</v>
      </c>
      <c r="FK118" s="31">
        <f t="shared" si="76"/>
        <v>0.23507534019154505</v>
      </c>
      <c r="FL118" s="31">
        <f t="shared" si="76"/>
        <v>0</v>
      </c>
      <c r="FM118" s="31">
        <f t="shared" si="76"/>
        <v>0.25724849426219026</v>
      </c>
      <c r="FN118" s="31">
        <f t="shared" si="76"/>
        <v>0</v>
      </c>
      <c r="FO118" s="31">
        <f t="shared" si="76"/>
        <v>0</v>
      </c>
      <c r="FP118" s="31">
        <f t="shared" si="76"/>
        <v>0</v>
      </c>
      <c r="FQ118" s="31">
        <f t="shared" si="76"/>
        <v>0</v>
      </c>
      <c r="FR118" s="31">
        <f t="shared" si="76"/>
        <v>0</v>
      </c>
      <c r="FS118" s="31">
        <f t="shared" si="76"/>
        <v>0</v>
      </c>
      <c r="FT118" s="31">
        <f t="shared" si="76"/>
        <v>0</v>
      </c>
      <c r="FU118" s="31">
        <f t="shared" si="76"/>
        <v>0</v>
      </c>
      <c r="FV118" s="31">
        <f t="shared" si="76"/>
        <v>0</v>
      </c>
      <c r="FW118" s="31">
        <f t="shared" si="76"/>
        <v>0.17973375562510185</v>
      </c>
      <c r="FX118" s="31">
        <f t="shared" si="74"/>
        <v>0</v>
      </c>
      <c r="FY118" s="31">
        <f t="shared" si="74"/>
        <v>0</v>
      </c>
      <c r="FZ118" s="31">
        <f t="shared" si="74"/>
        <v>0</v>
      </c>
      <c r="GA118" s="31">
        <f t="shared" si="74"/>
        <v>0.10409485009923744</v>
      </c>
      <c r="GB118" s="31">
        <f t="shared" si="74"/>
        <v>0.13515565532509138</v>
      </c>
      <c r="GC118" s="31">
        <f t="shared" si="74"/>
        <v>0</v>
      </c>
      <c r="GD118" s="31">
        <f t="shared" si="74"/>
        <v>0</v>
      </c>
      <c r="GE118" s="31">
        <f t="shared" si="74"/>
        <v>0</v>
      </c>
      <c r="GF118" s="31">
        <f t="shared" si="74"/>
        <v>6.6128891295925321E-2</v>
      </c>
      <c r="GG118" s="31" t="e">
        <f t="shared" si="74"/>
        <v>#DIV/0!</v>
      </c>
      <c r="GH118" s="31" t="e">
        <f t="shared" si="74"/>
        <v>#DIV/0!</v>
      </c>
      <c r="GI118" s="31">
        <f t="shared" si="74"/>
        <v>0</v>
      </c>
      <c r="GJ118" s="31">
        <f t="shared" si="74"/>
        <v>7.2077552992512575E-2</v>
      </c>
      <c r="GK118" s="31">
        <f t="shared" si="74"/>
        <v>0</v>
      </c>
      <c r="GL118" s="31">
        <f t="shared" si="74"/>
        <v>0</v>
      </c>
      <c r="GM118" s="31">
        <f t="shared" si="74"/>
        <v>0</v>
      </c>
      <c r="GN118" s="31">
        <f t="shared" si="74"/>
        <v>0</v>
      </c>
      <c r="GO118" s="31">
        <f t="shared" si="74"/>
        <v>0</v>
      </c>
      <c r="GP118" s="31">
        <f t="shared" si="74"/>
        <v>0</v>
      </c>
      <c r="GQ118" s="31">
        <f t="shared" si="74"/>
        <v>0</v>
      </c>
      <c r="GR118" s="31">
        <f t="shared" si="74"/>
        <v>0</v>
      </c>
      <c r="GS118" s="31">
        <f t="shared" si="74"/>
        <v>0</v>
      </c>
      <c r="GT118" s="31">
        <f t="shared" si="74"/>
        <v>0</v>
      </c>
      <c r="GU118" s="31">
        <f t="shared" si="74"/>
        <v>0</v>
      </c>
      <c r="GV118" s="31">
        <f t="shared" si="74"/>
        <v>0</v>
      </c>
      <c r="GW118" s="31">
        <f t="shared" si="74"/>
        <v>0</v>
      </c>
      <c r="GX118" s="31">
        <f t="shared" si="74"/>
        <v>0</v>
      </c>
      <c r="GY118" s="31">
        <f t="shared" si="74"/>
        <v>0</v>
      </c>
      <c r="GZ118" s="31">
        <f t="shared" si="74"/>
        <v>0</v>
      </c>
      <c r="HA118" s="31">
        <f t="shared" si="74"/>
        <v>0</v>
      </c>
      <c r="HB118" s="31">
        <f t="shared" si="74"/>
        <v>0</v>
      </c>
      <c r="HC118" s="31">
        <f t="shared" si="74"/>
        <v>0</v>
      </c>
      <c r="HD118" s="31">
        <f t="shared" si="74"/>
        <v>0</v>
      </c>
      <c r="HE118" s="31">
        <f t="shared" si="74"/>
        <v>0</v>
      </c>
      <c r="HF118" s="31">
        <f t="shared" si="74"/>
        <v>0</v>
      </c>
    </row>
    <row r="119" spans="1:214" x14ac:dyDescent="0.25">
      <c r="D119" s="31" t="str">
        <f t="shared" si="32"/>
        <v>Methyl arachidonate (C20:4)</v>
      </c>
      <c r="E119" s="31" t="str">
        <f>M35&amp;"-"&amp;AD35</f>
        <v>2.01-80.4</v>
      </c>
      <c r="F119" s="32">
        <f>INTERCEPT(M119:AD119,M35:AD35)</f>
        <v>-6.5528302787258852E-2</v>
      </c>
      <c r="G119" s="32">
        <f>SLOPE(M119:AB119,M35:AB35)</f>
        <v>4.7176346869591115E-2</v>
      </c>
      <c r="I119" s="31" t="str">
        <f>EI37&amp;"-"&amp;EX37</f>
        <v>1-40</v>
      </c>
      <c r="J119" s="38">
        <f>INTERCEPT(EI119:EX119,EI37:EX37)</f>
        <v>-3.5772392908752781E-2</v>
      </c>
      <c r="K119" s="38">
        <f>SLOPE(EI119:EX119,EI37:EX37)</f>
        <v>1.9176920895812008E-2</v>
      </c>
      <c r="L119" s="38">
        <v>0.99050000000000005</v>
      </c>
      <c r="N119" s="31">
        <f t="shared" si="77"/>
        <v>6.4177171110103778E-2</v>
      </c>
      <c r="P119" s="31">
        <f t="shared" si="77"/>
        <v>0.12431349386960006</v>
      </c>
      <c r="R119" s="31">
        <f t="shared" si="77"/>
        <v>0.14129484801578884</v>
      </c>
      <c r="T119" s="31">
        <f t="shared" si="77"/>
        <v>0.22203847623220388</v>
      </c>
      <c r="V119" s="31">
        <f t="shared" si="77"/>
        <v>0.24781610770442944</v>
      </c>
      <c r="X119" s="31">
        <f t="shared" si="77"/>
        <v>0.71929076998693442</v>
      </c>
      <c r="Y119" s="31">
        <f t="shared" si="77"/>
        <v>1.9969205606289171</v>
      </c>
      <c r="Z119" s="31">
        <f t="shared" si="77"/>
        <v>1.0551682606969204</v>
      </c>
      <c r="AB119" s="31">
        <f t="shared" si="77"/>
        <v>2.9809313812176406</v>
      </c>
      <c r="AC119" s="31">
        <f t="shared" si="77"/>
        <v>3.2273765037182298</v>
      </c>
      <c r="AD119" s="31">
        <f t="shared" si="77"/>
        <v>2.7982603269439044</v>
      </c>
      <c r="AE119" s="31">
        <f t="shared" si="77"/>
        <v>3.7195803973018919</v>
      </c>
      <c r="AF119" s="31">
        <f t="shared" si="77"/>
        <v>2.6662802408445092</v>
      </c>
      <c r="AG119" s="31">
        <f t="shared" si="77"/>
        <v>0</v>
      </c>
      <c r="AH119" s="31">
        <f t="shared" si="77"/>
        <v>0.15116223635648537</v>
      </c>
      <c r="AI119" s="31">
        <f t="shared" si="77"/>
        <v>0.11194375783680444</v>
      </c>
      <c r="AJ119" s="31">
        <f t="shared" si="77"/>
        <v>0.16263929736110277</v>
      </c>
      <c r="AK119" s="31">
        <f t="shared" si="77"/>
        <v>0</v>
      </c>
      <c r="AL119" s="31">
        <f t="shared" si="77"/>
        <v>0</v>
      </c>
      <c r="AM119" s="31">
        <f t="shared" si="77"/>
        <v>0</v>
      </c>
      <c r="AN119" s="31">
        <f t="shared" si="77"/>
        <v>0</v>
      </c>
      <c r="AO119" s="31">
        <f t="shared" si="77"/>
        <v>0</v>
      </c>
      <c r="AP119" s="31">
        <f t="shared" si="77"/>
        <v>0</v>
      </c>
      <c r="AQ119" s="31">
        <f t="shared" si="77"/>
        <v>0</v>
      </c>
      <c r="AR119" s="31">
        <f t="shared" si="77"/>
        <v>0</v>
      </c>
      <c r="AS119" s="31">
        <f t="shared" si="77"/>
        <v>0</v>
      </c>
      <c r="AT119" s="31">
        <f t="shared" si="77"/>
        <v>0</v>
      </c>
      <c r="AU119" s="31">
        <f t="shared" si="77"/>
        <v>0</v>
      </c>
      <c r="AV119" s="31">
        <f t="shared" si="77"/>
        <v>0</v>
      </c>
      <c r="AW119" s="31">
        <f t="shared" si="77"/>
        <v>0</v>
      </c>
      <c r="AX119" s="31">
        <f t="shared" si="77"/>
        <v>0</v>
      </c>
      <c r="AY119" s="31">
        <f t="shared" si="77"/>
        <v>0</v>
      </c>
      <c r="AZ119" s="31">
        <f t="shared" si="77"/>
        <v>0</v>
      </c>
      <c r="BA119" s="31">
        <f t="shared" si="77"/>
        <v>0</v>
      </c>
      <c r="BB119" s="31">
        <f t="shared" si="77"/>
        <v>0</v>
      </c>
      <c r="BC119" s="31">
        <f t="shared" si="77"/>
        <v>0</v>
      </c>
      <c r="BD119" s="31">
        <f t="shared" si="77"/>
        <v>0</v>
      </c>
      <c r="BE119" s="31">
        <f t="shared" si="77"/>
        <v>0</v>
      </c>
      <c r="BF119" s="31">
        <f t="shared" si="77"/>
        <v>0</v>
      </c>
      <c r="BG119" s="31">
        <f t="shared" si="77"/>
        <v>0</v>
      </c>
      <c r="BH119" s="31">
        <f t="shared" si="77"/>
        <v>0</v>
      </c>
      <c r="BK119" s="31">
        <f t="shared" si="64"/>
        <v>0</v>
      </c>
      <c r="BL119" s="31">
        <f t="shared" si="64"/>
        <v>0.26992041862986826</v>
      </c>
      <c r="BM119" s="31">
        <f t="shared" si="64"/>
        <v>0</v>
      </c>
      <c r="BN119" s="31">
        <f t="shared" si="64"/>
        <v>0</v>
      </c>
      <c r="BO119" s="31">
        <f t="shared" si="64"/>
        <v>0</v>
      </c>
      <c r="BP119" s="31">
        <f t="shared" si="64"/>
        <v>0</v>
      </c>
      <c r="BQ119" s="31">
        <f t="shared" si="64"/>
        <v>0</v>
      </c>
      <c r="BR119" s="31">
        <f t="shared" si="64"/>
        <v>0</v>
      </c>
      <c r="BS119" s="31">
        <f t="shared" si="64"/>
        <v>0</v>
      </c>
      <c r="BT119" s="31">
        <f t="shared" si="64"/>
        <v>0</v>
      </c>
      <c r="BU119" s="31">
        <f t="shared" si="64"/>
        <v>0</v>
      </c>
      <c r="BV119" s="31">
        <f t="shared" si="64"/>
        <v>0</v>
      </c>
      <c r="BW119" s="31">
        <f t="shared" si="64"/>
        <v>0</v>
      </c>
      <c r="BX119" s="31">
        <f t="shared" si="64"/>
        <v>0</v>
      </c>
      <c r="BY119" s="31">
        <f t="shared" si="64"/>
        <v>0</v>
      </c>
      <c r="BZ119" s="31">
        <f t="shared" si="64"/>
        <v>0</v>
      </c>
      <c r="CA119" s="31">
        <f t="shared" si="64"/>
        <v>0</v>
      </c>
      <c r="CB119" s="31">
        <f t="shared" si="64"/>
        <v>0</v>
      </c>
      <c r="CC119" s="31">
        <f t="shared" si="67"/>
        <v>0</v>
      </c>
      <c r="CD119" s="31">
        <f t="shared" si="67"/>
        <v>0</v>
      </c>
      <c r="CE119" s="31">
        <f t="shared" si="67"/>
        <v>0</v>
      </c>
      <c r="CF119" s="31">
        <f t="shared" si="67"/>
        <v>0</v>
      </c>
      <c r="CG119" s="31">
        <f t="shared" si="67"/>
        <v>0</v>
      </c>
      <c r="CH119" s="31">
        <f t="shared" si="67"/>
        <v>0</v>
      </c>
      <c r="CI119" s="37">
        <f t="shared" si="67"/>
        <v>0</v>
      </c>
      <c r="CJ119" s="31">
        <f t="shared" si="67"/>
        <v>0</v>
      </c>
      <c r="CK119" s="31">
        <f t="shared" si="67"/>
        <v>0</v>
      </c>
      <c r="CL119" s="31">
        <f t="shared" si="67"/>
        <v>0</v>
      </c>
      <c r="CM119" s="31">
        <f t="shared" si="67"/>
        <v>0</v>
      </c>
      <c r="CN119" s="31">
        <f t="shared" si="67"/>
        <v>0</v>
      </c>
      <c r="CO119" s="31">
        <f t="shared" si="67"/>
        <v>0</v>
      </c>
      <c r="CP119" s="31">
        <f t="shared" si="67"/>
        <v>0</v>
      </c>
      <c r="CR119" s="31">
        <f t="shared" si="78"/>
        <v>0</v>
      </c>
      <c r="CS119" s="31">
        <f t="shared" si="78"/>
        <v>0</v>
      </c>
      <c r="CT119" s="31">
        <f t="shared" si="78"/>
        <v>0</v>
      </c>
      <c r="CU119" s="31">
        <f t="shared" si="78"/>
        <v>0</v>
      </c>
      <c r="CV119" s="31">
        <f t="shared" si="78"/>
        <v>0</v>
      </c>
      <c r="CW119" s="31">
        <f t="shared" si="78"/>
        <v>0</v>
      </c>
      <c r="CY119" s="31">
        <f t="shared" si="78"/>
        <v>0</v>
      </c>
      <c r="CZ119" s="31">
        <f t="shared" si="78"/>
        <v>0</v>
      </c>
      <c r="DA119" s="31">
        <f t="shared" si="78"/>
        <v>0</v>
      </c>
      <c r="DB119" s="31">
        <f t="shared" si="78"/>
        <v>0</v>
      </c>
      <c r="DC119" s="31">
        <f t="shared" si="78"/>
        <v>0</v>
      </c>
      <c r="DD119" s="31">
        <f t="shared" si="78"/>
        <v>0</v>
      </c>
      <c r="DE119" s="31">
        <f t="shared" si="78"/>
        <v>0</v>
      </c>
      <c r="DF119" s="31">
        <f t="shared" si="78"/>
        <v>0</v>
      </c>
      <c r="DG119" s="31">
        <f t="shared" si="78"/>
        <v>0</v>
      </c>
      <c r="DH119" s="31">
        <f t="shared" si="78"/>
        <v>0</v>
      </c>
      <c r="DI119" s="31">
        <f t="shared" si="78"/>
        <v>0</v>
      </c>
      <c r="DJ119" s="31">
        <f t="shared" si="78"/>
        <v>0</v>
      </c>
      <c r="DK119" s="31">
        <f t="shared" si="78"/>
        <v>0</v>
      </c>
      <c r="DL119" s="31">
        <f t="shared" si="78"/>
        <v>0</v>
      </c>
      <c r="DM119" s="31">
        <f t="shared" si="78"/>
        <v>0</v>
      </c>
      <c r="DN119" s="31">
        <f t="shared" si="78"/>
        <v>0</v>
      </c>
      <c r="DO119" s="31">
        <f t="shared" si="78"/>
        <v>0</v>
      </c>
      <c r="DP119" s="31">
        <f t="shared" si="78"/>
        <v>0</v>
      </c>
      <c r="DQ119" s="31">
        <f t="shared" si="78"/>
        <v>0</v>
      </c>
      <c r="DR119" s="31">
        <f t="shared" si="78"/>
        <v>0</v>
      </c>
      <c r="DS119" s="31">
        <f t="shared" si="78"/>
        <v>0</v>
      </c>
      <c r="DT119" s="31">
        <f t="shared" si="78"/>
        <v>0</v>
      </c>
      <c r="DU119" s="31">
        <f t="shared" si="78"/>
        <v>0</v>
      </c>
      <c r="DV119" s="31">
        <f t="shared" si="78"/>
        <v>0</v>
      </c>
      <c r="DW119" s="31">
        <f t="shared" si="78"/>
        <v>0</v>
      </c>
      <c r="DX119" s="31">
        <f t="shared" si="78"/>
        <v>0</v>
      </c>
      <c r="DY119" s="31">
        <f t="shared" si="78"/>
        <v>0</v>
      </c>
      <c r="DZ119" s="31">
        <f t="shared" si="78"/>
        <v>0</v>
      </c>
      <c r="EA119" s="31">
        <f t="shared" si="78"/>
        <v>0</v>
      </c>
      <c r="EB119" s="31">
        <f t="shared" si="78"/>
        <v>0</v>
      </c>
      <c r="EC119" s="31">
        <f t="shared" si="78"/>
        <v>0</v>
      </c>
      <c r="ED119" s="31">
        <f t="shared" si="78"/>
        <v>0</v>
      </c>
      <c r="EE119" s="31">
        <f t="shared" si="78"/>
        <v>0</v>
      </c>
      <c r="EF119" s="31">
        <f t="shared" si="78"/>
        <v>0</v>
      </c>
      <c r="EG119" s="31">
        <f t="shared" si="78"/>
        <v>0</v>
      </c>
      <c r="EH119" s="31">
        <f t="shared" si="78"/>
        <v>0</v>
      </c>
      <c r="EI119" s="31">
        <f t="shared" si="78"/>
        <v>0</v>
      </c>
      <c r="EK119" s="31">
        <f t="shared" si="78"/>
        <v>4.623742437950544E-2</v>
      </c>
      <c r="EM119" s="31">
        <f t="shared" si="78"/>
        <v>6.5214981744598693E-2</v>
      </c>
      <c r="EN119" s="31">
        <f t="shared" si="78"/>
        <v>4.0830456740551198E-2</v>
      </c>
      <c r="EO119" s="31">
        <f t="shared" si="78"/>
        <v>7.4164343266704277E-2</v>
      </c>
      <c r="EQ119" s="31">
        <f t="shared" si="78"/>
        <v>9.6251817294569789E-2</v>
      </c>
      <c r="ES119" s="31">
        <f t="shared" si="78"/>
        <v>0.12716304057463418</v>
      </c>
      <c r="ET119" s="31">
        <f t="shared" si="78"/>
        <v>0.15289351064410947</v>
      </c>
      <c r="EU119" s="31">
        <f t="shared" si="78"/>
        <v>0.3113550818386307</v>
      </c>
      <c r="EV119" s="31">
        <f t="shared" si="78"/>
        <v>0.31619831556248695</v>
      </c>
      <c r="EW119" s="31">
        <f t="shared" si="78"/>
        <v>0.74971559644945596</v>
      </c>
      <c r="EX119" s="31">
        <f t="shared" si="78"/>
        <v>0.75489866440870113</v>
      </c>
      <c r="EY119" s="31">
        <f t="shared" si="78"/>
        <v>0.8822140668357592</v>
      </c>
      <c r="EZ119" s="31">
        <f t="shared" si="78"/>
        <v>0.85935667530590631</v>
      </c>
      <c r="FB119" s="31">
        <f t="shared" si="78"/>
        <v>1.1694971565777446</v>
      </c>
      <c r="FC119" s="31">
        <f t="shared" si="78"/>
        <v>1.5544728266935028</v>
      </c>
      <c r="FD119" s="31">
        <f t="shared" ref="FD119:FG121" si="79">FD79/FD$54</f>
        <v>1.5815385889437419</v>
      </c>
      <c r="FE119" s="31">
        <f t="shared" si="79"/>
        <v>0</v>
      </c>
      <c r="FF119" s="31">
        <f t="shared" si="79"/>
        <v>0.15116223635648537</v>
      </c>
      <c r="FG119" s="31">
        <f t="shared" si="79"/>
        <v>0.11194375783680444</v>
      </c>
      <c r="FH119" s="31">
        <f t="shared" si="76"/>
        <v>0.16263929736110277</v>
      </c>
      <c r="FI119" s="31">
        <f t="shared" si="76"/>
        <v>0</v>
      </c>
      <c r="FJ119" s="31">
        <f t="shared" si="76"/>
        <v>0</v>
      </c>
      <c r="FK119" s="31">
        <f t="shared" si="76"/>
        <v>0</v>
      </c>
      <c r="FL119" s="31">
        <f t="shared" si="76"/>
        <v>0</v>
      </c>
      <c r="FM119" s="31">
        <f t="shared" si="76"/>
        <v>0</v>
      </c>
      <c r="FN119" s="31">
        <f t="shared" si="76"/>
        <v>0</v>
      </c>
      <c r="FO119" s="31">
        <f t="shared" si="76"/>
        <v>0</v>
      </c>
      <c r="FP119" s="31">
        <f t="shared" si="76"/>
        <v>0</v>
      </c>
      <c r="FQ119" s="31">
        <f t="shared" si="76"/>
        <v>0</v>
      </c>
      <c r="FR119" s="31">
        <f t="shared" si="76"/>
        <v>0</v>
      </c>
      <c r="FS119" s="31">
        <f t="shared" si="76"/>
        <v>0</v>
      </c>
      <c r="FT119" s="31">
        <f t="shared" si="76"/>
        <v>0</v>
      </c>
      <c r="FU119" s="31">
        <f t="shared" si="76"/>
        <v>0</v>
      </c>
      <c r="FV119" s="31">
        <f t="shared" si="76"/>
        <v>0</v>
      </c>
      <c r="FW119" s="31">
        <f t="shared" si="76"/>
        <v>0</v>
      </c>
      <c r="FX119" s="31">
        <f t="shared" si="74"/>
        <v>0</v>
      </c>
      <c r="FY119" s="31">
        <f t="shared" si="74"/>
        <v>0</v>
      </c>
      <c r="FZ119" s="31">
        <f t="shared" si="74"/>
        <v>0</v>
      </c>
      <c r="GA119" s="31">
        <f t="shared" si="74"/>
        <v>0</v>
      </c>
      <c r="GB119" s="31">
        <f t="shared" si="74"/>
        <v>0</v>
      </c>
      <c r="GC119" s="31">
        <f t="shared" si="74"/>
        <v>0</v>
      </c>
      <c r="GD119" s="31">
        <f t="shared" si="74"/>
        <v>0</v>
      </c>
      <c r="GE119" s="31">
        <f t="shared" si="74"/>
        <v>0</v>
      </c>
      <c r="GF119" s="31">
        <f t="shared" si="74"/>
        <v>0</v>
      </c>
      <c r="GG119" s="31" t="e">
        <f t="shared" si="74"/>
        <v>#DIV/0!</v>
      </c>
      <c r="GH119" s="31" t="e">
        <f t="shared" si="74"/>
        <v>#DIV/0!</v>
      </c>
      <c r="GI119" s="31">
        <f t="shared" si="74"/>
        <v>0</v>
      </c>
      <c r="GJ119" s="31">
        <f t="shared" si="74"/>
        <v>0.26992041862986826</v>
      </c>
      <c r="GK119" s="31">
        <f t="shared" si="74"/>
        <v>0</v>
      </c>
      <c r="GL119" s="31">
        <f t="shared" si="74"/>
        <v>0</v>
      </c>
      <c r="GM119" s="31">
        <f t="shared" si="74"/>
        <v>0</v>
      </c>
      <c r="GN119" s="31">
        <f t="shared" si="74"/>
        <v>0</v>
      </c>
      <c r="GO119" s="31">
        <f t="shared" si="74"/>
        <v>0</v>
      </c>
      <c r="GP119" s="31">
        <f t="shared" si="74"/>
        <v>0</v>
      </c>
      <c r="GQ119" s="31">
        <f t="shared" si="74"/>
        <v>0</v>
      </c>
      <c r="GR119" s="31">
        <f t="shared" si="74"/>
        <v>0</v>
      </c>
      <c r="GS119" s="31">
        <f t="shared" si="74"/>
        <v>0</v>
      </c>
      <c r="GT119" s="31">
        <f t="shared" si="74"/>
        <v>0</v>
      </c>
      <c r="GU119" s="31">
        <f t="shared" si="74"/>
        <v>0</v>
      </c>
      <c r="GV119" s="31">
        <f t="shared" si="74"/>
        <v>0</v>
      </c>
      <c r="GW119" s="31">
        <f t="shared" si="74"/>
        <v>0</v>
      </c>
      <c r="GX119" s="31">
        <f t="shared" si="74"/>
        <v>0</v>
      </c>
      <c r="GY119" s="31">
        <f t="shared" si="74"/>
        <v>0</v>
      </c>
      <c r="GZ119" s="31">
        <f t="shared" si="74"/>
        <v>0</v>
      </c>
      <c r="HA119" s="31">
        <f t="shared" si="74"/>
        <v>0</v>
      </c>
      <c r="HB119" s="31">
        <f t="shared" si="74"/>
        <v>0</v>
      </c>
      <c r="HC119" s="31">
        <f t="shared" si="74"/>
        <v>0</v>
      </c>
      <c r="HD119" s="31">
        <f t="shared" si="74"/>
        <v>0</v>
      </c>
      <c r="HE119" s="31">
        <f t="shared" si="74"/>
        <v>0</v>
      </c>
      <c r="HF119" s="31">
        <f t="shared" si="74"/>
        <v>0</v>
      </c>
    </row>
    <row r="120" spans="1:214" s="95" customFormat="1" x14ac:dyDescent="0.25">
      <c r="A120" s="31"/>
      <c r="B120" s="31"/>
      <c r="C120" s="31"/>
      <c r="D120" s="31" t="str">
        <f t="shared" si="32"/>
        <v>Methyl cis-13, 16- docosadienoate (C22:2)</v>
      </c>
      <c r="E120" s="95" t="str">
        <f t="shared" ref="E120:E124" si="80">M37&amp;"-"&amp;AD37</f>
        <v>1.94-77.6</v>
      </c>
      <c r="F120" s="32"/>
      <c r="G120" s="32"/>
      <c r="H120" s="46"/>
      <c r="I120" s="31" t="str">
        <f>EK38&amp;"-"&amp;EZ38</f>
        <v>2-60</v>
      </c>
      <c r="J120" s="38">
        <f>INTERCEPT(EK120:EZ120,EK38:EZ38)</f>
        <v>-2.1166301975649837E-2</v>
      </c>
      <c r="K120" s="38">
        <f>SLOPE(EK120:EZ120,EK38:EZ38)</f>
        <v>1.7942916880183131E-2</v>
      </c>
      <c r="L120" s="38">
        <v>0.9929</v>
      </c>
      <c r="M120" s="31"/>
      <c r="N120" s="31">
        <f t="shared" si="77"/>
        <v>0.16157004780159687</v>
      </c>
      <c r="O120" s="31"/>
      <c r="P120" s="31">
        <f t="shared" si="77"/>
        <v>0.22303380799899777</v>
      </c>
      <c r="Q120" s="31"/>
      <c r="R120" s="31">
        <f t="shared" si="77"/>
        <v>0.16902636940228719</v>
      </c>
      <c r="S120" s="31"/>
      <c r="T120" s="31">
        <f t="shared" si="77"/>
        <v>0.13880850507808448</v>
      </c>
      <c r="U120" s="31"/>
      <c r="V120" s="31">
        <f t="shared" si="77"/>
        <v>0.28799420059872632</v>
      </c>
      <c r="W120" s="31"/>
      <c r="X120" s="31">
        <f t="shared" si="77"/>
        <v>0.8197758065470987</v>
      </c>
      <c r="Y120" s="31"/>
      <c r="Z120" s="31">
        <f t="shared" si="77"/>
        <v>1.7621853247535324</v>
      </c>
      <c r="AA120" s="31"/>
      <c r="AB120" s="31">
        <f t="shared" si="77"/>
        <v>2.8272612170512934</v>
      </c>
      <c r="AC120" s="31"/>
      <c r="AD120" s="31">
        <f t="shared" si="77"/>
        <v>3.1111639049165642</v>
      </c>
      <c r="AE120" s="31"/>
      <c r="AF120" s="31">
        <f t="shared" si="77"/>
        <v>2.8438387681228616</v>
      </c>
      <c r="AG120" s="31">
        <f t="shared" si="77"/>
        <v>0</v>
      </c>
      <c r="AH120" s="31">
        <f t="shared" si="77"/>
        <v>0.91539968138316252</v>
      </c>
      <c r="AI120" s="31">
        <f t="shared" si="77"/>
        <v>0</v>
      </c>
      <c r="AJ120" s="31">
        <f t="shared" si="77"/>
        <v>0.57186310012070773</v>
      </c>
      <c r="AK120" s="31">
        <f t="shared" si="77"/>
        <v>0</v>
      </c>
      <c r="AL120" s="31">
        <f t="shared" si="77"/>
        <v>0</v>
      </c>
      <c r="AM120" s="31">
        <f t="shared" si="77"/>
        <v>0</v>
      </c>
      <c r="AN120" s="31">
        <f t="shared" si="77"/>
        <v>0</v>
      </c>
      <c r="AO120" s="31">
        <f t="shared" si="77"/>
        <v>7.6944385751547426E-2</v>
      </c>
      <c r="AP120" s="31">
        <f t="shared" si="77"/>
        <v>0</v>
      </c>
      <c r="AQ120" s="31">
        <f t="shared" si="77"/>
        <v>0</v>
      </c>
      <c r="AR120" s="31">
        <f t="shared" si="77"/>
        <v>0</v>
      </c>
      <c r="AS120" s="31">
        <f t="shared" si="77"/>
        <v>0</v>
      </c>
      <c r="AT120" s="31">
        <f t="shared" si="77"/>
        <v>0</v>
      </c>
      <c r="AU120" s="31">
        <f t="shared" si="77"/>
        <v>0</v>
      </c>
      <c r="AV120" s="31">
        <f t="shared" si="77"/>
        <v>0</v>
      </c>
      <c r="AW120" s="31">
        <f t="shared" si="77"/>
        <v>0</v>
      </c>
      <c r="AX120" s="31">
        <f t="shared" si="77"/>
        <v>0</v>
      </c>
      <c r="AY120" s="31">
        <f t="shared" si="77"/>
        <v>0</v>
      </c>
      <c r="AZ120" s="31">
        <f t="shared" si="77"/>
        <v>0</v>
      </c>
      <c r="BA120" s="31">
        <f t="shared" si="77"/>
        <v>0</v>
      </c>
      <c r="BB120" s="31">
        <f t="shared" si="77"/>
        <v>0</v>
      </c>
      <c r="BC120" s="31">
        <f t="shared" si="77"/>
        <v>0</v>
      </c>
      <c r="BD120" s="31">
        <f t="shared" si="77"/>
        <v>0</v>
      </c>
      <c r="BE120" s="31">
        <f t="shared" si="77"/>
        <v>0</v>
      </c>
      <c r="BF120" s="31">
        <f t="shared" si="77"/>
        <v>0.48476546974127094</v>
      </c>
      <c r="BG120" s="31">
        <f t="shared" si="77"/>
        <v>0</v>
      </c>
      <c r="BH120" s="31">
        <f t="shared" si="77"/>
        <v>0</v>
      </c>
      <c r="BI120" s="36"/>
      <c r="BJ120" s="36"/>
      <c r="BK120" s="31">
        <f t="shared" si="64"/>
        <v>0</v>
      </c>
      <c r="BL120" s="31">
        <f t="shared" si="64"/>
        <v>1.2725814350345526</v>
      </c>
      <c r="BM120" s="31">
        <f t="shared" si="64"/>
        <v>0</v>
      </c>
      <c r="BN120" s="31">
        <f t="shared" si="64"/>
        <v>0</v>
      </c>
      <c r="BO120" s="31">
        <f t="shared" si="64"/>
        <v>0</v>
      </c>
      <c r="BP120" s="31">
        <f t="shared" si="64"/>
        <v>0</v>
      </c>
      <c r="BQ120" s="31">
        <f t="shared" si="64"/>
        <v>0</v>
      </c>
      <c r="BR120" s="31">
        <f t="shared" si="64"/>
        <v>0</v>
      </c>
      <c r="BS120" s="31">
        <f t="shared" si="64"/>
        <v>0</v>
      </c>
      <c r="BT120" s="31">
        <f t="shared" si="64"/>
        <v>0</v>
      </c>
      <c r="BU120" s="31">
        <f t="shared" si="64"/>
        <v>0</v>
      </c>
      <c r="BV120" s="31">
        <f t="shared" si="64"/>
        <v>0</v>
      </c>
      <c r="BW120" s="31">
        <f t="shared" si="64"/>
        <v>0</v>
      </c>
      <c r="BX120" s="31">
        <f t="shared" si="64"/>
        <v>0</v>
      </c>
      <c r="BY120" s="31">
        <f t="shared" si="64"/>
        <v>0</v>
      </c>
      <c r="BZ120" s="31">
        <f t="shared" si="64"/>
        <v>0</v>
      </c>
      <c r="CA120" s="31">
        <f t="shared" si="64"/>
        <v>0</v>
      </c>
      <c r="CB120" s="31">
        <f t="shared" si="64"/>
        <v>0</v>
      </c>
      <c r="CC120" s="31">
        <f t="shared" si="67"/>
        <v>0</v>
      </c>
      <c r="CD120" s="31">
        <f t="shared" si="67"/>
        <v>0</v>
      </c>
      <c r="CE120" s="31">
        <f t="shared" si="67"/>
        <v>0</v>
      </c>
      <c r="CF120" s="31">
        <f t="shared" si="67"/>
        <v>0</v>
      </c>
      <c r="CG120" s="31">
        <f t="shared" si="67"/>
        <v>0</v>
      </c>
      <c r="CH120" s="31">
        <f t="shared" si="67"/>
        <v>0</v>
      </c>
      <c r="CI120" s="37">
        <f t="shared" si="67"/>
        <v>0</v>
      </c>
      <c r="CJ120" s="31">
        <f t="shared" si="67"/>
        <v>0</v>
      </c>
      <c r="CK120" s="31">
        <f t="shared" si="67"/>
        <v>0</v>
      </c>
      <c r="CL120" s="31">
        <f t="shared" si="67"/>
        <v>0</v>
      </c>
      <c r="CM120" s="31">
        <f t="shared" si="67"/>
        <v>0</v>
      </c>
      <c r="CN120" s="31">
        <f t="shared" si="67"/>
        <v>0</v>
      </c>
      <c r="CO120" s="31">
        <f t="shared" si="67"/>
        <v>0</v>
      </c>
      <c r="CP120" s="31">
        <f t="shared" si="67"/>
        <v>0</v>
      </c>
      <c r="CQ120" s="31"/>
      <c r="CR120" s="31">
        <f t="shared" si="78"/>
        <v>0</v>
      </c>
      <c r="CS120" s="31">
        <f t="shared" si="78"/>
        <v>0</v>
      </c>
      <c r="CT120" s="31">
        <f t="shared" si="78"/>
        <v>0</v>
      </c>
      <c r="CU120" s="31">
        <f t="shared" si="78"/>
        <v>0</v>
      </c>
      <c r="CV120" s="31">
        <f t="shared" si="78"/>
        <v>0</v>
      </c>
      <c r="CW120" s="31">
        <f t="shared" si="78"/>
        <v>0</v>
      </c>
      <c r="CX120" s="31"/>
      <c r="CY120" s="31">
        <f t="shared" si="78"/>
        <v>0</v>
      </c>
      <c r="CZ120" s="31">
        <f t="shared" si="78"/>
        <v>0</v>
      </c>
      <c r="DA120" s="31">
        <f t="shared" si="78"/>
        <v>0</v>
      </c>
      <c r="DB120" s="31">
        <f t="shared" si="78"/>
        <v>0</v>
      </c>
      <c r="DC120" s="31">
        <f t="shared" si="78"/>
        <v>0</v>
      </c>
      <c r="DD120" s="31">
        <f t="shared" si="78"/>
        <v>0</v>
      </c>
      <c r="DE120" s="31">
        <f t="shared" si="78"/>
        <v>0</v>
      </c>
      <c r="DF120" s="31">
        <f t="shared" si="78"/>
        <v>0</v>
      </c>
      <c r="DG120" s="31">
        <f t="shared" si="78"/>
        <v>0</v>
      </c>
      <c r="DH120" s="31">
        <f t="shared" si="78"/>
        <v>0</v>
      </c>
      <c r="DI120" s="31">
        <f t="shared" si="78"/>
        <v>0</v>
      </c>
      <c r="DJ120" s="31">
        <f t="shared" si="78"/>
        <v>0</v>
      </c>
      <c r="DK120" s="31">
        <f t="shared" si="78"/>
        <v>0</v>
      </c>
      <c r="DL120" s="31">
        <f t="shared" si="78"/>
        <v>0</v>
      </c>
      <c r="DM120" s="31">
        <f t="shared" si="78"/>
        <v>0</v>
      </c>
      <c r="DN120" s="31">
        <f t="shared" si="78"/>
        <v>0</v>
      </c>
      <c r="DO120" s="31">
        <f t="shared" si="78"/>
        <v>0</v>
      </c>
      <c r="DP120" s="31">
        <f t="shared" si="78"/>
        <v>0</v>
      </c>
      <c r="DQ120" s="31">
        <f t="shared" si="78"/>
        <v>0</v>
      </c>
      <c r="DR120" s="31">
        <f t="shared" si="78"/>
        <v>0</v>
      </c>
      <c r="DS120" s="31">
        <f t="shared" si="78"/>
        <v>0</v>
      </c>
      <c r="DT120" s="31">
        <f t="shared" si="78"/>
        <v>0</v>
      </c>
      <c r="DU120" s="31">
        <f t="shared" si="78"/>
        <v>0</v>
      </c>
      <c r="DV120" s="31">
        <f t="shared" si="78"/>
        <v>0</v>
      </c>
      <c r="DW120" s="31">
        <f t="shared" si="78"/>
        <v>0</v>
      </c>
      <c r="DX120" s="31">
        <f t="shared" si="78"/>
        <v>0</v>
      </c>
      <c r="DY120" s="31">
        <f t="shared" si="78"/>
        <v>0</v>
      </c>
      <c r="DZ120" s="31">
        <f t="shared" si="78"/>
        <v>0</v>
      </c>
      <c r="EA120" s="31">
        <f t="shared" si="78"/>
        <v>0</v>
      </c>
      <c r="EB120" s="31">
        <f t="shared" si="78"/>
        <v>0</v>
      </c>
      <c r="EC120" s="31">
        <f t="shared" si="78"/>
        <v>0</v>
      </c>
      <c r="ED120" s="31">
        <f t="shared" si="78"/>
        <v>0</v>
      </c>
      <c r="EE120" s="31">
        <f t="shared" si="78"/>
        <v>0</v>
      </c>
      <c r="EF120" s="31">
        <f t="shared" si="78"/>
        <v>0</v>
      </c>
      <c r="EG120" s="31">
        <f t="shared" si="78"/>
        <v>0</v>
      </c>
      <c r="EH120" s="31">
        <f t="shared" si="78"/>
        <v>0</v>
      </c>
      <c r="EI120" s="31">
        <f t="shared" si="78"/>
        <v>0</v>
      </c>
      <c r="EJ120" s="31"/>
      <c r="EK120" s="31">
        <f t="shared" si="78"/>
        <v>2.4310202576528474E-2</v>
      </c>
      <c r="EL120" s="31"/>
      <c r="EM120" s="31">
        <f t="shared" si="78"/>
        <v>7.8807061155120706E-2</v>
      </c>
      <c r="EN120" s="31">
        <f t="shared" si="78"/>
        <v>4.4690363619531839E-2</v>
      </c>
      <c r="EO120" s="31">
        <f t="shared" si="78"/>
        <v>9.7449650486674588E-2</v>
      </c>
      <c r="EP120" s="31"/>
      <c r="EQ120" s="31">
        <f t="shared" si="78"/>
        <v>0.12804434806202492</v>
      </c>
      <c r="ER120" s="31"/>
      <c r="ES120" s="31">
        <f t="shared" si="78"/>
        <v>0.12819927472339446</v>
      </c>
      <c r="ET120" s="31">
        <f t="shared" si="78"/>
        <v>0.16789671297619818</v>
      </c>
      <c r="EU120" s="31">
        <f t="shared" si="78"/>
        <v>0.28326038252967239</v>
      </c>
      <c r="EV120" s="31">
        <f t="shared" si="78"/>
        <v>0.31352940945000662</v>
      </c>
      <c r="EW120" s="31">
        <f t="shared" si="78"/>
        <v>0.77027477187401994</v>
      </c>
      <c r="EX120" s="31"/>
      <c r="EY120" s="31">
        <f t="shared" si="78"/>
        <v>1.037045374051311</v>
      </c>
      <c r="EZ120" s="31">
        <f t="shared" si="78"/>
        <v>1.0505685435524028</v>
      </c>
      <c r="FA120" s="31">
        <f t="shared" si="78"/>
        <v>1.6508342468584203</v>
      </c>
      <c r="FB120" s="31">
        <f t="shared" si="78"/>
        <v>1.4653928923219131</v>
      </c>
      <c r="FC120" s="31">
        <f t="shared" si="78"/>
        <v>1.6314315699020323</v>
      </c>
      <c r="FD120" s="31">
        <f t="shared" si="79"/>
        <v>1.1026167231148005</v>
      </c>
      <c r="FE120" s="31">
        <f t="shared" si="79"/>
        <v>0</v>
      </c>
      <c r="FF120" s="31">
        <f t="shared" si="79"/>
        <v>0.91539968138316252</v>
      </c>
      <c r="FG120" s="31">
        <f t="shared" si="79"/>
        <v>0</v>
      </c>
      <c r="FH120" s="31">
        <f t="shared" si="76"/>
        <v>0.57186310012070773</v>
      </c>
      <c r="FI120" s="31">
        <f t="shared" si="76"/>
        <v>0</v>
      </c>
      <c r="FJ120" s="31">
        <f t="shared" si="76"/>
        <v>0</v>
      </c>
      <c r="FK120" s="31">
        <f t="shared" si="76"/>
        <v>0</v>
      </c>
      <c r="FL120" s="31">
        <f t="shared" si="76"/>
        <v>0</v>
      </c>
      <c r="FM120" s="31">
        <f t="shared" si="76"/>
        <v>7.6944385751547426E-2</v>
      </c>
      <c r="FN120" s="31">
        <f t="shared" si="76"/>
        <v>0</v>
      </c>
      <c r="FO120" s="31">
        <f t="shared" si="76"/>
        <v>0</v>
      </c>
      <c r="FP120" s="31">
        <f t="shared" si="76"/>
        <v>0</v>
      </c>
      <c r="FQ120" s="31">
        <f t="shared" si="76"/>
        <v>0</v>
      </c>
      <c r="FR120" s="31">
        <f t="shared" si="76"/>
        <v>0</v>
      </c>
      <c r="FS120" s="31">
        <f t="shared" si="76"/>
        <v>0</v>
      </c>
      <c r="FT120" s="31">
        <f t="shared" si="76"/>
        <v>0</v>
      </c>
      <c r="FU120" s="31">
        <f t="shared" si="76"/>
        <v>0</v>
      </c>
      <c r="FV120" s="31">
        <f t="shared" si="76"/>
        <v>0</v>
      </c>
      <c r="FW120" s="31">
        <f t="shared" si="76"/>
        <v>0</v>
      </c>
      <c r="FX120" s="31">
        <f t="shared" si="74"/>
        <v>0</v>
      </c>
      <c r="FY120" s="31">
        <f t="shared" si="74"/>
        <v>0</v>
      </c>
      <c r="FZ120" s="31">
        <f t="shared" si="74"/>
        <v>0</v>
      </c>
      <c r="GA120" s="31">
        <f t="shared" si="74"/>
        <v>0</v>
      </c>
      <c r="GB120" s="31">
        <f t="shared" si="74"/>
        <v>0</v>
      </c>
      <c r="GC120" s="31">
        <f t="shared" si="74"/>
        <v>0</v>
      </c>
      <c r="GD120" s="31">
        <f t="shared" si="74"/>
        <v>0.48476546974127094</v>
      </c>
      <c r="GE120" s="31">
        <f t="shared" si="74"/>
        <v>0</v>
      </c>
      <c r="GF120" s="31">
        <f t="shared" si="74"/>
        <v>0</v>
      </c>
      <c r="GG120" s="31" t="e">
        <f t="shared" si="74"/>
        <v>#DIV/0!</v>
      </c>
      <c r="GH120" s="31" t="e">
        <f t="shared" si="74"/>
        <v>#DIV/0!</v>
      </c>
      <c r="GI120" s="31">
        <f t="shared" si="74"/>
        <v>0</v>
      </c>
      <c r="GJ120" s="31">
        <f t="shared" si="74"/>
        <v>1.2725814350345526</v>
      </c>
      <c r="GK120" s="31">
        <f t="shared" si="74"/>
        <v>0</v>
      </c>
      <c r="GL120" s="31">
        <f t="shared" si="74"/>
        <v>0</v>
      </c>
      <c r="GM120" s="31">
        <f t="shared" si="74"/>
        <v>0</v>
      </c>
      <c r="GN120" s="31">
        <f t="shared" si="74"/>
        <v>0</v>
      </c>
      <c r="GO120" s="31">
        <f t="shared" si="74"/>
        <v>0</v>
      </c>
      <c r="GP120" s="31">
        <f t="shared" si="74"/>
        <v>0</v>
      </c>
      <c r="GQ120" s="31">
        <f t="shared" si="74"/>
        <v>0</v>
      </c>
      <c r="GR120" s="31">
        <f t="shared" si="74"/>
        <v>0</v>
      </c>
      <c r="GS120" s="31">
        <f t="shared" si="74"/>
        <v>0</v>
      </c>
      <c r="GT120" s="31">
        <f t="shared" si="74"/>
        <v>0</v>
      </c>
      <c r="GU120" s="31">
        <f t="shared" si="74"/>
        <v>0</v>
      </c>
      <c r="GV120" s="31">
        <f t="shared" si="74"/>
        <v>0</v>
      </c>
      <c r="GW120" s="31">
        <f t="shared" si="74"/>
        <v>0</v>
      </c>
      <c r="GX120" s="31">
        <f t="shared" si="74"/>
        <v>0</v>
      </c>
      <c r="GY120" s="31">
        <f t="shared" si="74"/>
        <v>0</v>
      </c>
      <c r="GZ120" s="31">
        <f t="shared" si="74"/>
        <v>0</v>
      </c>
      <c r="HA120" s="31">
        <f t="shared" si="74"/>
        <v>0</v>
      </c>
      <c r="HB120" s="31">
        <f t="shared" si="74"/>
        <v>0</v>
      </c>
      <c r="HC120" s="31">
        <f t="shared" si="74"/>
        <v>0</v>
      </c>
      <c r="HD120" s="31">
        <f t="shared" si="74"/>
        <v>0</v>
      </c>
      <c r="HE120" s="31">
        <f t="shared" si="74"/>
        <v>0</v>
      </c>
      <c r="HF120" s="31">
        <f t="shared" si="74"/>
        <v>0</v>
      </c>
    </row>
    <row r="121" spans="1:214" s="95" customFormat="1" x14ac:dyDescent="0.25">
      <c r="A121" s="31"/>
      <c r="B121" s="31"/>
      <c r="C121" s="31"/>
      <c r="D121" s="31" t="str">
        <f t="shared" si="32"/>
        <v>Methyl tetracosanoate) (C24:0)</v>
      </c>
      <c r="E121" s="95" t="str">
        <f t="shared" si="80"/>
        <v>2.01-80.4</v>
      </c>
      <c r="F121" s="32"/>
      <c r="G121" s="32"/>
      <c r="H121" s="46"/>
      <c r="I121" s="31" t="str">
        <f>EK39&amp;"-"&amp;FD39</f>
        <v>4.01-200.5</v>
      </c>
      <c r="J121" s="38">
        <f>INTERCEPT(EK121:FD121,EK39:FD39)</f>
        <v>-6.352350645845628E-2</v>
      </c>
      <c r="K121" s="38">
        <f>SLOPE(EK121:FD121,EK39:FD39)</f>
        <v>1.0280339722891345E-2</v>
      </c>
      <c r="L121" s="38">
        <v>0.98209999999999997</v>
      </c>
      <c r="M121" s="31"/>
      <c r="N121" s="31">
        <f t="shared" si="77"/>
        <v>5.794680283667504E-2</v>
      </c>
      <c r="O121" s="31"/>
      <c r="P121" s="31">
        <f t="shared" si="77"/>
        <v>0.15607645801145834</v>
      </c>
      <c r="Q121" s="31"/>
      <c r="R121" s="31">
        <f t="shared" si="77"/>
        <v>0.16599902021692617</v>
      </c>
      <c r="S121" s="31"/>
      <c r="T121" s="31">
        <f t="shared" si="77"/>
        <v>0.23777778155578316</v>
      </c>
      <c r="U121" s="31"/>
      <c r="V121" s="31">
        <f t="shared" si="77"/>
        <v>0.27694544606656274</v>
      </c>
      <c r="W121" s="31"/>
      <c r="X121" s="31">
        <f t="shared" si="77"/>
        <v>0.74733422639904068</v>
      </c>
      <c r="Y121" s="31"/>
      <c r="Z121" s="31">
        <f t="shared" si="77"/>
        <v>1.9090870243220002</v>
      </c>
      <c r="AA121" s="31"/>
      <c r="AB121" s="31">
        <f t="shared" si="77"/>
        <v>2.9270418864884515</v>
      </c>
      <c r="AC121" s="31"/>
      <c r="AD121" s="31">
        <f t="shared" si="77"/>
        <v>2.9988592816265567</v>
      </c>
      <c r="AE121" s="31"/>
      <c r="AF121" s="31">
        <f t="shared" si="77"/>
        <v>3.1724057585723506</v>
      </c>
      <c r="AG121" s="31">
        <f t="shared" si="77"/>
        <v>0</v>
      </c>
      <c r="AH121" s="31">
        <f t="shared" si="77"/>
        <v>0</v>
      </c>
      <c r="AI121" s="31">
        <f t="shared" si="77"/>
        <v>0</v>
      </c>
      <c r="AJ121" s="31">
        <f t="shared" si="77"/>
        <v>0.40023741405411173</v>
      </c>
      <c r="AK121" s="31">
        <f t="shared" si="77"/>
        <v>0</v>
      </c>
      <c r="AL121" s="31">
        <f t="shared" si="77"/>
        <v>0</v>
      </c>
      <c r="AM121" s="31">
        <f t="shared" si="77"/>
        <v>0</v>
      </c>
      <c r="AN121" s="31">
        <f t="shared" si="77"/>
        <v>0</v>
      </c>
      <c r="AO121" s="31">
        <f t="shared" si="77"/>
        <v>0</v>
      </c>
      <c r="AP121" s="31">
        <f t="shared" si="77"/>
        <v>0</v>
      </c>
      <c r="AQ121" s="31">
        <f t="shared" si="77"/>
        <v>0</v>
      </c>
      <c r="AR121" s="31">
        <f t="shared" si="77"/>
        <v>0</v>
      </c>
      <c r="AS121" s="31">
        <f t="shared" si="77"/>
        <v>0</v>
      </c>
      <c r="AT121" s="31">
        <f t="shared" si="77"/>
        <v>0</v>
      </c>
      <c r="AU121" s="31">
        <f t="shared" si="77"/>
        <v>0</v>
      </c>
      <c r="AV121" s="31">
        <f t="shared" si="77"/>
        <v>0</v>
      </c>
      <c r="AW121" s="31">
        <f t="shared" si="77"/>
        <v>0</v>
      </c>
      <c r="AX121" s="31">
        <f t="shared" si="77"/>
        <v>0</v>
      </c>
      <c r="AY121" s="31">
        <f t="shared" si="77"/>
        <v>0</v>
      </c>
      <c r="AZ121" s="31">
        <f t="shared" si="77"/>
        <v>0</v>
      </c>
      <c r="BA121" s="31">
        <f t="shared" si="77"/>
        <v>0</v>
      </c>
      <c r="BB121" s="31">
        <f t="shared" si="77"/>
        <v>0</v>
      </c>
      <c r="BC121" s="31">
        <f t="shared" si="77"/>
        <v>0</v>
      </c>
      <c r="BD121" s="31">
        <f t="shared" si="77"/>
        <v>0</v>
      </c>
      <c r="BE121" s="31">
        <f t="shared" si="77"/>
        <v>0</v>
      </c>
      <c r="BF121" s="31">
        <f t="shared" si="77"/>
        <v>0</v>
      </c>
      <c r="BG121" s="31">
        <f t="shared" si="77"/>
        <v>0</v>
      </c>
      <c r="BH121" s="31">
        <f t="shared" si="77"/>
        <v>0</v>
      </c>
      <c r="BI121" s="36"/>
      <c r="BJ121" s="36"/>
      <c r="BK121" s="31">
        <f t="shared" si="64"/>
        <v>0</v>
      </c>
      <c r="BL121" s="31">
        <f t="shared" si="64"/>
        <v>0</v>
      </c>
      <c r="BM121" s="31">
        <f t="shared" si="64"/>
        <v>0</v>
      </c>
      <c r="BN121" s="31">
        <f t="shared" ref="BN121:CB121" si="81">BN81/BN$54</f>
        <v>0</v>
      </c>
      <c r="BO121" s="31">
        <f t="shared" si="81"/>
        <v>0</v>
      </c>
      <c r="BP121" s="31">
        <f t="shared" si="81"/>
        <v>0</v>
      </c>
      <c r="BQ121" s="31">
        <f t="shared" si="81"/>
        <v>0</v>
      </c>
      <c r="BR121" s="31">
        <f t="shared" si="81"/>
        <v>0</v>
      </c>
      <c r="BS121" s="31">
        <f t="shared" si="81"/>
        <v>0</v>
      </c>
      <c r="BT121" s="31">
        <f t="shared" si="81"/>
        <v>0</v>
      </c>
      <c r="BU121" s="31">
        <f t="shared" si="81"/>
        <v>0</v>
      </c>
      <c r="BV121" s="31">
        <f t="shared" si="81"/>
        <v>0</v>
      </c>
      <c r="BW121" s="31">
        <f t="shared" si="81"/>
        <v>0</v>
      </c>
      <c r="BX121" s="31">
        <f t="shared" si="81"/>
        <v>0</v>
      </c>
      <c r="BY121" s="31">
        <f t="shared" si="81"/>
        <v>0</v>
      </c>
      <c r="BZ121" s="31">
        <f t="shared" si="81"/>
        <v>0</v>
      </c>
      <c r="CA121" s="31">
        <f t="shared" si="81"/>
        <v>0</v>
      </c>
      <c r="CB121" s="31">
        <f t="shared" si="81"/>
        <v>0</v>
      </c>
      <c r="CC121" s="31">
        <f t="shared" si="67"/>
        <v>0</v>
      </c>
      <c r="CD121" s="31">
        <f t="shared" si="67"/>
        <v>0</v>
      </c>
      <c r="CE121" s="31">
        <f t="shared" si="67"/>
        <v>0</v>
      </c>
      <c r="CF121" s="31">
        <f t="shared" si="67"/>
        <v>0</v>
      </c>
      <c r="CG121" s="31">
        <f t="shared" si="67"/>
        <v>0</v>
      </c>
      <c r="CH121" s="31">
        <f t="shared" si="67"/>
        <v>0</v>
      </c>
      <c r="CI121" s="37">
        <f t="shared" si="67"/>
        <v>0</v>
      </c>
      <c r="CJ121" s="31">
        <f t="shared" si="67"/>
        <v>0</v>
      </c>
      <c r="CK121" s="31">
        <f t="shared" si="67"/>
        <v>0</v>
      </c>
      <c r="CL121" s="31">
        <f t="shared" si="67"/>
        <v>0</v>
      </c>
      <c r="CM121" s="31">
        <f t="shared" si="67"/>
        <v>0</v>
      </c>
      <c r="CN121" s="31">
        <f t="shared" si="67"/>
        <v>0</v>
      </c>
      <c r="CO121" s="31">
        <f t="shared" si="67"/>
        <v>0</v>
      </c>
      <c r="CP121" s="31">
        <f t="shared" si="67"/>
        <v>0</v>
      </c>
      <c r="CQ121" s="31"/>
      <c r="CR121" s="31">
        <f t="shared" si="78"/>
        <v>0</v>
      </c>
      <c r="CS121" s="31">
        <f t="shared" si="78"/>
        <v>0</v>
      </c>
      <c r="CT121" s="31">
        <f t="shared" si="78"/>
        <v>0</v>
      </c>
      <c r="CU121" s="31">
        <f t="shared" si="78"/>
        <v>0</v>
      </c>
      <c r="CV121" s="31">
        <f t="shared" si="78"/>
        <v>0</v>
      </c>
      <c r="CW121" s="31">
        <f t="shared" si="78"/>
        <v>0</v>
      </c>
      <c r="CX121" s="31"/>
      <c r="CY121" s="31">
        <f t="shared" si="78"/>
        <v>0</v>
      </c>
      <c r="CZ121" s="31">
        <f t="shared" si="78"/>
        <v>0</v>
      </c>
      <c r="DA121" s="31">
        <f t="shared" si="78"/>
        <v>0</v>
      </c>
      <c r="DB121" s="31">
        <f t="shared" si="78"/>
        <v>0</v>
      </c>
      <c r="DC121" s="31">
        <f t="shared" si="78"/>
        <v>0</v>
      </c>
      <c r="DD121" s="31">
        <f t="shared" si="78"/>
        <v>0</v>
      </c>
      <c r="DE121" s="31">
        <f t="shared" si="78"/>
        <v>0</v>
      </c>
      <c r="DF121" s="31">
        <f t="shared" si="78"/>
        <v>0</v>
      </c>
      <c r="DG121" s="31">
        <f t="shared" si="78"/>
        <v>0</v>
      </c>
      <c r="DH121" s="31">
        <f t="shared" si="78"/>
        <v>0</v>
      </c>
      <c r="DI121" s="31">
        <f t="shared" si="78"/>
        <v>0</v>
      </c>
      <c r="DJ121" s="31">
        <f t="shared" si="78"/>
        <v>0</v>
      </c>
      <c r="DK121" s="31">
        <f t="shared" si="78"/>
        <v>0</v>
      </c>
      <c r="DL121" s="31">
        <f t="shared" si="78"/>
        <v>0</v>
      </c>
      <c r="DM121" s="31">
        <f t="shared" si="78"/>
        <v>0</v>
      </c>
      <c r="DN121" s="31">
        <f t="shared" si="78"/>
        <v>0</v>
      </c>
      <c r="DO121" s="31">
        <f t="shared" si="78"/>
        <v>0</v>
      </c>
      <c r="DP121" s="31">
        <f t="shared" si="78"/>
        <v>0</v>
      </c>
      <c r="DQ121" s="31">
        <f t="shared" si="78"/>
        <v>0</v>
      </c>
      <c r="DR121" s="31">
        <f t="shared" si="78"/>
        <v>0</v>
      </c>
      <c r="DS121" s="31">
        <f t="shared" si="78"/>
        <v>0</v>
      </c>
      <c r="DT121" s="31">
        <f t="shared" si="78"/>
        <v>0</v>
      </c>
      <c r="DU121" s="31">
        <f t="shared" si="78"/>
        <v>0</v>
      </c>
      <c r="DV121" s="31">
        <f t="shared" si="78"/>
        <v>0</v>
      </c>
      <c r="DW121" s="31">
        <f t="shared" si="78"/>
        <v>0</v>
      </c>
      <c r="DX121" s="31">
        <f t="shared" si="78"/>
        <v>0</v>
      </c>
      <c r="DY121" s="31">
        <f t="shared" si="78"/>
        <v>0</v>
      </c>
      <c r="DZ121" s="31">
        <f t="shared" si="78"/>
        <v>0</v>
      </c>
      <c r="EA121" s="31">
        <f t="shared" si="78"/>
        <v>0</v>
      </c>
      <c r="EB121" s="31">
        <f t="shared" si="78"/>
        <v>0</v>
      </c>
      <c r="EC121" s="31">
        <f t="shared" si="78"/>
        <v>0</v>
      </c>
      <c r="ED121" s="31">
        <f t="shared" si="78"/>
        <v>0</v>
      </c>
      <c r="EE121" s="31">
        <f t="shared" si="78"/>
        <v>0</v>
      </c>
      <c r="EF121" s="31">
        <f t="shared" si="78"/>
        <v>0</v>
      </c>
      <c r="EG121" s="31">
        <f t="shared" si="78"/>
        <v>0</v>
      </c>
      <c r="EH121" s="31">
        <f t="shared" si="78"/>
        <v>0</v>
      </c>
      <c r="EI121" s="31">
        <f t="shared" si="78"/>
        <v>0</v>
      </c>
      <c r="EJ121" s="31"/>
      <c r="EK121" s="31">
        <f t="shared" si="78"/>
        <v>3.3430292484947707E-2</v>
      </c>
      <c r="EL121" s="31"/>
      <c r="EM121" s="31">
        <f t="shared" si="78"/>
        <v>1.460811043807279E-2</v>
      </c>
      <c r="EN121" s="31">
        <f t="shared" si="78"/>
        <v>4.8341277680059837E-2</v>
      </c>
      <c r="EO121" s="31">
        <f t="shared" si="78"/>
        <v>6.4044156009716968E-2</v>
      </c>
      <c r="EP121" s="31"/>
      <c r="EQ121" s="31">
        <f t="shared" si="78"/>
        <v>0.10939252752770995</v>
      </c>
      <c r="ER121" s="31"/>
      <c r="ES121" s="31">
        <f t="shared" si="78"/>
        <v>6.0262646508842471E-2</v>
      </c>
      <c r="ET121" s="31">
        <f t="shared" si="78"/>
        <v>0.1243302500902384</v>
      </c>
      <c r="EU121" s="31">
        <f t="shared" si="78"/>
        <v>0.3104900400741078</v>
      </c>
      <c r="EV121" s="31">
        <f t="shared" si="78"/>
        <v>0.28907476609771104</v>
      </c>
      <c r="EW121" s="31">
        <f t="shared" si="78"/>
        <v>0.70756634072380475</v>
      </c>
      <c r="EX121" s="31">
        <f t="shared" si="78"/>
        <v>0.86036654385165023</v>
      </c>
      <c r="EY121" s="31">
        <f t="shared" si="78"/>
        <v>1.0463485887295776</v>
      </c>
      <c r="EZ121" s="31">
        <f t="shared" si="78"/>
        <v>1.2927393965352716</v>
      </c>
      <c r="FA121" s="31">
        <f t="shared" si="78"/>
        <v>1.8486076159596214</v>
      </c>
      <c r="FB121" s="31">
        <f t="shared" si="78"/>
        <v>1.5943105074374837</v>
      </c>
      <c r="FC121" s="31">
        <f t="shared" si="78"/>
        <v>1.9455058582794988</v>
      </c>
      <c r="FD121" s="31">
        <f t="shared" si="79"/>
        <v>1.8448617287696887</v>
      </c>
      <c r="FE121" s="31">
        <f t="shared" si="79"/>
        <v>0</v>
      </c>
      <c r="FF121" s="31">
        <f t="shared" si="79"/>
        <v>0</v>
      </c>
      <c r="FG121" s="31">
        <f t="shared" si="79"/>
        <v>0</v>
      </c>
      <c r="FH121" s="31">
        <f t="shared" si="76"/>
        <v>0.40023741405411173</v>
      </c>
      <c r="FI121" s="31">
        <f t="shared" si="76"/>
        <v>0</v>
      </c>
      <c r="FJ121" s="31">
        <f t="shared" si="76"/>
        <v>0</v>
      </c>
      <c r="FK121" s="31">
        <f t="shared" si="76"/>
        <v>0</v>
      </c>
      <c r="FL121" s="31">
        <f t="shared" si="76"/>
        <v>0</v>
      </c>
      <c r="FM121" s="31">
        <f t="shared" si="76"/>
        <v>0</v>
      </c>
      <c r="FN121" s="31">
        <f t="shared" si="76"/>
        <v>0</v>
      </c>
      <c r="FO121" s="31">
        <f t="shared" si="76"/>
        <v>0</v>
      </c>
      <c r="FP121" s="31">
        <f t="shared" si="76"/>
        <v>0</v>
      </c>
      <c r="FQ121" s="31">
        <f t="shared" si="76"/>
        <v>0</v>
      </c>
      <c r="FR121" s="31">
        <f t="shared" si="76"/>
        <v>0</v>
      </c>
      <c r="FS121" s="31">
        <f t="shared" si="76"/>
        <v>0</v>
      </c>
      <c r="FT121" s="31">
        <f t="shared" si="76"/>
        <v>0</v>
      </c>
      <c r="FU121" s="31">
        <f t="shared" si="76"/>
        <v>0</v>
      </c>
      <c r="FV121" s="31">
        <f t="shared" si="76"/>
        <v>0</v>
      </c>
      <c r="FW121" s="31">
        <f t="shared" si="76"/>
        <v>0</v>
      </c>
      <c r="FX121" s="31">
        <f t="shared" si="74"/>
        <v>0</v>
      </c>
      <c r="FY121" s="31">
        <f t="shared" si="74"/>
        <v>0</v>
      </c>
      <c r="FZ121" s="31">
        <f t="shared" si="74"/>
        <v>0</v>
      </c>
      <c r="GA121" s="31">
        <f t="shared" si="74"/>
        <v>0</v>
      </c>
      <c r="GB121" s="31">
        <f t="shared" si="74"/>
        <v>0</v>
      </c>
      <c r="GC121" s="31">
        <f t="shared" si="74"/>
        <v>0</v>
      </c>
      <c r="GD121" s="31">
        <f t="shared" si="74"/>
        <v>0</v>
      </c>
      <c r="GE121" s="31">
        <f t="shared" si="74"/>
        <v>0</v>
      </c>
      <c r="GF121" s="31">
        <f t="shared" si="74"/>
        <v>0</v>
      </c>
      <c r="GG121" s="31" t="e">
        <f t="shared" si="74"/>
        <v>#DIV/0!</v>
      </c>
      <c r="GH121" s="31" t="e">
        <f t="shared" si="74"/>
        <v>#DIV/0!</v>
      </c>
      <c r="GI121" s="31">
        <f t="shared" si="74"/>
        <v>0</v>
      </c>
      <c r="GJ121" s="31">
        <f t="shared" si="74"/>
        <v>0</v>
      </c>
      <c r="GK121" s="31">
        <f t="shared" si="74"/>
        <v>0</v>
      </c>
      <c r="GL121" s="31">
        <f t="shared" si="74"/>
        <v>0</v>
      </c>
      <c r="GM121" s="31">
        <f t="shared" si="74"/>
        <v>0</v>
      </c>
      <c r="GN121" s="31">
        <f t="shared" si="74"/>
        <v>0</v>
      </c>
      <c r="GO121" s="31">
        <f t="shared" si="74"/>
        <v>0</v>
      </c>
      <c r="GP121" s="31">
        <f t="shared" si="74"/>
        <v>0</v>
      </c>
      <c r="GQ121" s="31">
        <f t="shared" si="74"/>
        <v>0</v>
      </c>
      <c r="GR121" s="31">
        <f t="shared" si="74"/>
        <v>0</v>
      </c>
      <c r="GS121" s="31">
        <f t="shared" si="74"/>
        <v>0</v>
      </c>
      <c r="GT121" s="31">
        <f t="shared" si="74"/>
        <v>0</v>
      </c>
      <c r="GU121" s="31">
        <f t="shared" si="74"/>
        <v>0</v>
      </c>
      <c r="GV121" s="31">
        <f t="shared" si="74"/>
        <v>0</v>
      </c>
      <c r="GW121" s="31">
        <f t="shared" si="74"/>
        <v>0</v>
      </c>
      <c r="GX121" s="31">
        <f t="shared" si="74"/>
        <v>0</v>
      </c>
      <c r="GY121" s="31">
        <f t="shared" si="74"/>
        <v>0</v>
      </c>
      <c r="GZ121" s="31">
        <f t="shared" si="74"/>
        <v>0</v>
      </c>
      <c r="HA121" s="31">
        <f t="shared" si="74"/>
        <v>0</v>
      </c>
      <c r="HB121" s="31">
        <f t="shared" si="74"/>
        <v>0</v>
      </c>
      <c r="HC121" s="31">
        <f t="shared" si="74"/>
        <v>0</v>
      </c>
      <c r="HD121" s="31">
        <f t="shared" ref="HD121:HF121" si="82">HD81/HD$54</f>
        <v>0</v>
      </c>
      <c r="HE121" s="31">
        <f t="shared" si="82"/>
        <v>0</v>
      </c>
      <c r="HF121" s="31">
        <f t="shared" si="82"/>
        <v>0</v>
      </c>
    </row>
    <row r="122" spans="1:214" s="95" customFormat="1" x14ac:dyDescent="0.25">
      <c r="A122" s="31"/>
      <c r="B122" s="31"/>
      <c r="C122" s="31"/>
      <c r="D122" s="31" t="str">
        <f t="shared" si="32"/>
        <v>Methyl CIS-5,8,11,14,17-EICOSAPENTAENOATE (C20:5)</v>
      </c>
      <c r="E122" s="95" t="str">
        <f t="shared" si="80"/>
        <v>3.91-156.4</v>
      </c>
      <c r="F122" s="32"/>
      <c r="G122" s="32"/>
      <c r="H122" s="46"/>
      <c r="I122" s="31" t="str">
        <f>EK40&amp;"-"&amp;FD40</f>
        <v>2-100</v>
      </c>
      <c r="J122" s="38">
        <f>INTERCEPT(EK122:FD122,EK40:FD40)</f>
        <v>-0.13111790481356023</v>
      </c>
      <c r="K122" s="38">
        <f>SLOPE(EK122:FD122,EK40:FD40)</f>
        <v>4.2240156150731192E-2</v>
      </c>
      <c r="L122" s="38">
        <v>0.9909</v>
      </c>
      <c r="M122" s="31"/>
      <c r="N122" s="31">
        <f t="shared" si="77"/>
        <v>0.13131029610572589</v>
      </c>
      <c r="O122" s="31"/>
      <c r="P122" s="31">
        <f t="shared" si="77"/>
        <v>0.25428759690526842</v>
      </c>
      <c r="Q122" s="31"/>
      <c r="R122" s="31">
        <f t="shared" si="77"/>
        <v>0.26929919436158406</v>
      </c>
      <c r="S122" s="31"/>
      <c r="T122" s="31">
        <f t="shared" si="77"/>
        <v>0.36412696462014005</v>
      </c>
      <c r="U122" s="31"/>
      <c r="V122" s="31">
        <f t="shared" si="77"/>
        <v>0.4787263197560892</v>
      </c>
      <c r="W122" s="31"/>
      <c r="X122" s="31">
        <f t="shared" si="77"/>
        <v>1.1161155221336652</v>
      </c>
      <c r="Y122" s="31"/>
      <c r="Z122" s="31">
        <f t="shared" si="77"/>
        <v>2.6792501702724096</v>
      </c>
      <c r="AA122" s="31"/>
      <c r="AB122" s="31">
        <f t="shared" si="77"/>
        <v>5.823035480955328</v>
      </c>
      <c r="AC122" s="31"/>
      <c r="AD122" s="31">
        <f t="shared" si="77"/>
        <v>4.8682665670890035</v>
      </c>
      <c r="AE122" s="31"/>
      <c r="AF122" s="31">
        <f t="shared" si="77"/>
        <v>0.1835497190614245</v>
      </c>
      <c r="AG122" s="31">
        <f t="shared" si="77"/>
        <v>0</v>
      </c>
      <c r="AH122" s="31">
        <f t="shared" si="77"/>
        <v>1.5315902105440191</v>
      </c>
      <c r="AI122" s="31">
        <f t="shared" si="77"/>
        <v>0</v>
      </c>
      <c r="AJ122" s="31">
        <f t="shared" si="77"/>
        <v>0</v>
      </c>
      <c r="AK122" s="31">
        <f t="shared" si="77"/>
        <v>0.13032413954311292</v>
      </c>
      <c r="AL122" s="31">
        <f t="shared" si="77"/>
        <v>3.304560587948151</v>
      </c>
      <c r="AM122" s="31">
        <f t="shared" si="77"/>
        <v>0</v>
      </c>
      <c r="AN122" s="31">
        <f t="shared" si="77"/>
        <v>0</v>
      </c>
      <c r="AO122" s="31">
        <f t="shared" si="77"/>
        <v>0</v>
      </c>
      <c r="AP122" s="31">
        <f t="shared" si="77"/>
        <v>0</v>
      </c>
      <c r="AQ122" s="31">
        <f t="shared" si="77"/>
        <v>0</v>
      </c>
      <c r="AR122" s="31">
        <f t="shared" si="77"/>
        <v>0</v>
      </c>
      <c r="AS122" s="31">
        <f t="shared" si="77"/>
        <v>0</v>
      </c>
      <c r="AT122" s="31">
        <f t="shared" si="77"/>
        <v>0</v>
      </c>
      <c r="AU122" s="31">
        <f t="shared" si="77"/>
        <v>0</v>
      </c>
      <c r="AV122" s="31">
        <f t="shared" si="77"/>
        <v>0</v>
      </c>
      <c r="AW122" s="31">
        <f t="shared" si="77"/>
        <v>0</v>
      </c>
      <c r="AX122" s="31">
        <f t="shared" si="77"/>
        <v>0</v>
      </c>
      <c r="AY122" s="31">
        <f t="shared" si="77"/>
        <v>7.2849508417283326E-2</v>
      </c>
      <c r="AZ122" s="31">
        <f t="shared" si="77"/>
        <v>0</v>
      </c>
      <c r="BA122" s="31">
        <f t="shared" si="77"/>
        <v>0</v>
      </c>
      <c r="BB122" s="31">
        <f t="shared" si="77"/>
        <v>0</v>
      </c>
      <c r="BC122" s="31">
        <f t="shared" si="77"/>
        <v>0</v>
      </c>
      <c r="BD122" s="31">
        <f t="shared" si="77"/>
        <v>0</v>
      </c>
      <c r="BE122" s="31">
        <f t="shared" si="77"/>
        <v>0</v>
      </c>
      <c r="BF122" s="31">
        <f t="shared" si="77"/>
        <v>0</v>
      </c>
      <c r="BG122" s="31">
        <f t="shared" si="77"/>
        <v>0</v>
      </c>
      <c r="BH122" s="31">
        <f t="shared" si="77"/>
        <v>0</v>
      </c>
      <c r="BI122" s="36"/>
      <c r="BJ122" s="36"/>
      <c r="BK122" s="31">
        <f t="shared" ref="BK122:CB124" si="83">BK82/BK$54</f>
        <v>0</v>
      </c>
      <c r="BL122" s="31">
        <f t="shared" si="83"/>
        <v>0</v>
      </c>
      <c r="BM122" s="31">
        <f t="shared" si="83"/>
        <v>0</v>
      </c>
      <c r="BN122" s="31">
        <f t="shared" si="83"/>
        <v>0</v>
      </c>
      <c r="BO122" s="31">
        <f t="shared" si="83"/>
        <v>0</v>
      </c>
      <c r="BP122" s="31">
        <f t="shared" si="83"/>
        <v>0</v>
      </c>
      <c r="BQ122" s="31">
        <f t="shared" si="83"/>
        <v>0</v>
      </c>
      <c r="BR122" s="31">
        <f t="shared" si="83"/>
        <v>0</v>
      </c>
      <c r="BS122" s="31">
        <f t="shared" si="83"/>
        <v>0</v>
      </c>
      <c r="BT122" s="31">
        <f t="shared" si="83"/>
        <v>0</v>
      </c>
      <c r="BU122" s="31">
        <f t="shared" si="83"/>
        <v>0</v>
      </c>
      <c r="BV122" s="31">
        <f t="shared" si="83"/>
        <v>0</v>
      </c>
      <c r="BW122" s="31">
        <f t="shared" si="83"/>
        <v>0</v>
      </c>
      <c r="BX122" s="31">
        <f t="shared" si="83"/>
        <v>0</v>
      </c>
      <c r="BY122" s="31">
        <f t="shared" si="83"/>
        <v>0</v>
      </c>
      <c r="BZ122" s="31">
        <f t="shared" si="83"/>
        <v>0</v>
      </c>
      <c r="CA122" s="31">
        <f t="shared" si="83"/>
        <v>0</v>
      </c>
      <c r="CB122" s="31">
        <f t="shared" si="83"/>
        <v>0</v>
      </c>
      <c r="CC122" s="31">
        <f t="shared" si="67"/>
        <v>0</v>
      </c>
      <c r="CD122" s="31">
        <f t="shared" si="67"/>
        <v>0</v>
      </c>
      <c r="CE122" s="31">
        <f t="shared" si="67"/>
        <v>0</v>
      </c>
      <c r="CF122" s="31">
        <f t="shared" si="67"/>
        <v>0</v>
      </c>
      <c r="CG122" s="31">
        <f t="shared" si="67"/>
        <v>0</v>
      </c>
      <c r="CH122" s="31">
        <f t="shared" si="67"/>
        <v>0</v>
      </c>
      <c r="CI122" s="37">
        <f t="shared" si="67"/>
        <v>0</v>
      </c>
      <c r="CJ122" s="31">
        <f t="shared" si="67"/>
        <v>0</v>
      </c>
      <c r="CK122" s="31">
        <f t="shared" si="67"/>
        <v>0</v>
      </c>
      <c r="CL122" s="31">
        <f t="shared" si="67"/>
        <v>0</v>
      </c>
      <c r="CM122" s="31">
        <f t="shared" si="67"/>
        <v>0</v>
      </c>
      <c r="CN122" s="31">
        <f t="shared" si="67"/>
        <v>0</v>
      </c>
      <c r="CO122" s="31">
        <f t="shared" si="67"/>
        <v>0</v>
      </c>
      <c r="CP122" s="31">
        <f t="shared" si="67"/>
        <v>0</v>
      </c>
      <c r="CQ122" s="31"/>
      <c r="CR122" s="31">
        <f t="shared" si="78"/>
        <v>0</v>
      </c>
      <c r="CS122" s="31">
        <f t="shared" si="78"/>
        <v>0</v>
      </c>
      <c r="CT122" s="31">
        <f t="shared" si="78"/>
        <v>0</v>
      </c>
      <c r="CU122" s="31">
        <f t="shared" si="78"/>
        <v>0</v>
      </c>
      <c r="CV122" s="31">
        <f t="shared" si="78"/>
        <v>0</v>
      </c>
      <c r="CW122" s="31">
        <f t="shared" si="78"/>
        <v>0</v>
      </c>
      <c r="CX122" s="31"/>
      <c r="CY122" s="31">
        <f t="shared" si="78"/>
        <v>0</v>
      </c>
      <c r="CZ122" s="31">
        <f t="shared" si="78"/>
        <v>0</v>
      </c>
      <c r="DA122" s="31">
        <f t="shared" si="78"/>
        <v>0</v>
      </c>
      <c r="DB122" s="31">
        <f t="shared" si="78"/>
        <v>0</v>
      </c>
      <c r="DC122" s="31">
        <f t="shared" si="78"/>
        <v>0</v>
      </c>
      <c r="DD122" s="31">
        <f t="shared" si="78"/>
        <v>0</v>
      </c>
      <c r="DE122" s="31">
        <f t="shared" si="78"/>
        <v>0</v>
      </c>
      <c r="DF122" s="31">
        <f t="shared" si="78"/>
        <v>0</v>
      </c>
      <c r="DG122" s="31">
        <f t="shared" si="78"/>
        <v>0</v>
      </c>
      <c r="DH122" s="31">
        <f t="shared" si="78"/>
        <v>0</v>
      </c>
      <c r="DI122" s="31">
        <f t="shared" si="78"/>
        <v>0</v>
      </c>
      <c r="DJ122" s="31">
        <f t="shared" si="78"/>
        <v>0</v>
      </c>
      <c r="DK122" s="31">
        <f t="shared" si="78"/>
        <v>0</v>
      </c>
      <c r="DL122" s="31">
        <f t="shared" si="78"/>
        <v>0</v>
      </c>
      <c r="DM122" s="31">
        <f t="shared" si="78"/>
        <v>0</v>
      </c>
      <c r="DN122" s="31">
        <f t="shared" si="78"/>
        <v>0</v>
      </c>
      <c r="DO122" s="31">
        <f t="shared" ref="DO122:FG124" si="84">DO82/DO$54</f>
        <v>0</v>
      </c>
      <c r="DP122" s="31">
        <f t="shared" si="84"/>
        <v>0</v>
      </c>
      <c r="DQ122" s="31">
        <f t="shared" si="84"/>
        <v>0</v>
      </c>
      <c r="DR122" s="31">
        <f t="shared" si="84"/>
        <v>0</v>
      </c>
      <c r="DS122" s="31">
        <f t="shared" si="84"/>
        <v>0</v>
      </c>
      <c r="DT122" s="31">
        <f t="shared" si="84"/>
        <v>0</v>
      </c>
      <c r="DU122" s="31">
        <f t="shared" si="84"/>
        <v>0</v>
      </c>
      <c r="DV122" s="31">
        <f t="shared" si="84"/>
        <v>0</v>
      </c>
      <c r="DW122" s="31">
        <f t="shared" si="84"/>
        <v>0</v>
      </c>
      <c r="DX122" s="31">
        <f t="shared" si="84"/>
        <v>0</v>
      </c>
      <c r="DY122" s="31">
        <f t="shared" si="84"/>
        <v>0</v>
      </c>
      <c r="DZ122" s="31">
        <f t="shared" si="84"/>
        <v>0</v>
      </c>
      <c r="EA122" s="31">
        <f t="shared" si="84"/>
        <v>0</v>
      </c>
      <c r="EB122" s="31">
        <f t="shared" si="84"/>
        <v>0</v>
      </c>
      <c r="EC122" s="31">
        <f t="shared" si="84"/>
        <v>0</v>
      </c>
      <c r="ED122" s="31">
        <f t="shared" si="84"/>
        <v>0</v>
      </c>
      <c r="EE122" s="31">
        <f t="shared" si="84"/>
        <v>0</v>
      </c>
      <c r="EF122" s="31">
        <f t="shared" si="84"/>
        <v>0</v>
      </c>
      <c r="EG122" s="31">
        <f t="shared" si="84"/>
        <v>0</v>
      </c>
      <c r="EH122" s="31">
        <f t="shared" si="84"/>
        <v>0</v>
      </c>
      <c r="EI122" s="31">
        <f t="shared" si="84"/>
        <v>0</v>
      </c>
      <c r="EJ122" s="31"/>
      <c r="EK122" s="31">
        <f t="shared" si="84"/>
        <v>6.4316854910103166E-2</v>
      </c>
      <c r="EL122" s="31"/>
      <c r="EM122" s="31">
        <f t="shared" si="84"/>
        <v>9.6604419569183891E-2</v>
      </c>
      <c r="EN122" s="31">
        <f t="shared" si="84"/>
        <v>7.5877713226954344E-2</v>
      </c>
      <c r="EO122" s="31">
        <f t="shared" si="84"/>
        <v>8.2449733113938273E-2</v>
      </c>
      <c r="EP122" s="31"/>
      <c r="EQ122" s="31">
        <f t="shared" si="84"/>
        <v>0.2775029056464709</v>
      </c>
      <c r="ER122" s="31"/>
      <c r="ES122" s="31">
        <f t="shared" si="84"/>
        <v>0.28828697487721455</v>
      </c>
      <c r="ET122" s="31">
        <f t="shared" si="84"/>
        <v>0.2541572504250505</v>
      </c>
      <c r="EU122" s="31">
        <f t="shared" si="84"/>
        <v>0.54969459833482837</v>
      </c>
      <c r="EV122" s="31">
        <f t="shared" si="84"/>
        <v>0.53086244459863774</v>
      </c>
      <c r="EW122" s="31">
        <f t="shared" si="84"/>
        <v>1.5675933984971615</v>
      </c>
      <c r="EX122" s="31">
        <f t="shared" si="84"/>
        <v>1.7085016978750596</v>
      </c>
      <c r="EY122" s="31">
        <f t="shared" si="84"/>
        <v>2.2900075077791042</v>
      </c>
      <c r="EZ122" s="31">
        <f t="shared" si="84"/>
        <v>2.3924091240859959</v>
      </c>
      <c r="FA122" s="31">
        <f t="shared" si="84"/>
        <v>3.5926925310793405</v>
      </c>
      <c r="FB122" s="31">
        <f t="shared" si="84"/>
        <v>3.0961670686470395</v>
      </c>
      <c r="FC122" s="31">
        <f t="shared" si="84"/>
        <v>4.2265289220966897</v>
      </c>
      <c r="FD122" s="31">
        <f t="shared" si="84"/>
        <v>3.8800030344775891</v>
      </c>
      <c r="FE122" s="31">
        <f t="shared" si="84"/>
        <v>0</v>
      </c>
      <c r="FF122" s="31">
        <f t="shared" si="84"/>
        <v>1.5315902105440191</v>
      </c>
      <c r="FG122" s="31">
        <f t="shared" si="84"/>
        <v>0</v>
      </c>
      <c r="FH122" s="31">
        <f t="shared" si="76"/>
        <v>0</v>
      </c>
      <c r="FI122" s="31">
        <f t="shared" si="76"/>
        <v>0.13032413954311292</v>
      </c>
      <c r="FJ122" s="31">
        <f t="shared" si="76"/>
        <v>3.304560587948151</v>
      </c>
      <c r="FK122" s="31">
        <f t="shared" si="76"/>
        <v>0</v>
      </c>
      <c r="FL122" s="31">
        <f t="shared" si="76"/>
        <v>0</v>
      </c>
      <c r="FM122" s="31">
        <f t="shared" si="76"/>
        <v>0</v>
      </c>
      <c r="FN122" s="31">
        <f t="shared" si="76"/>
        <v>0</v>
      </c>
      <c r="FO122" s="31">
        <f t="shared" si="76"/>
        <v>0</v>
      </c>
      <c r="FP122" s="31">
        <f t="shared" si="76"/>
        <v>0</v>
      </c>
      <c r="FQ122" s="31">
        <f t="shared" si="76"/>
        <v>0</v>
      </c>
      <c r="FR122" s="31">
        <f t="shared" si="76"/>
        <v>0</v>
      </c>
      <c r="FS122" s="31">
        <f t="shared" si="76"/>
        <v>0</v>
      </c>
      <c r="FT122" s="31">
        <f t="shared" si="76"/>
        <v>0</v>
      </c>
      <c r="FU122" s="31">
        <f t="shared" si="76"/>
        <v>0</v>
      </c>
      <c r="FV122" s="31">
        <f t="shared" si="76"/>
        <v>0</v>
      </c>
      <c r="FW122" s="31">
        <f t="shared" si="76"/>
        <v>7.2849508417283326E-2</v>
      </c>
      <c r="FX122" s="31">
        <f t="shared" ref="FX122:HF124" si="85">FX82/FX$54</f>
        <v>0</v>
      </c>
      <c r="FY122" s="31">
        <f t="shared" si="85"/>
        <v>0</v>
      </c>
      <c r="FZ122" s="31">
        <f t="shared" si="85"/>
        <v>0</v>
      </c>
      <c r="GA122" s="31">
        <f t="shared" si="85"/>
        <v>0</v>
      </c>
      <c r="GB122" s="31">
        <f t="shared" si="85"/>
        <v>0</v>
      </c>
      <c r="GC122" s="31">
        <f t="shared" si="85"/>
        <v>0</v>
      </c>
      <c r="GD122" s="31">
        <f t="shared" si="85"/>
        <v>0</v>
      </c>
      <c r="GE122" s="31">
        <f t="shared" si="85"/>
        <v>0</v>
      </c>
      <c r="GF122" s="31">
        <f t="shared" si="85"/>
        <v>0</v>
      </c>
      <c r="GG122" s="31" t="e">
        <f t="shared" si="85"/>
        <v>#DIV/0!</v>
      </c>
      <c r="GH122" s="31" t="e">
        <f t="shared" si="85"/>
        <v>#DIV/0!</v>
      </c>
      <c r="GI122" s="31">
        <f t="shared" si="85"/>
        <v>0</v>
      </c>
      <c r="GJ122" s="31">
        <f t="shared" si="85"/>
        <v>0</v>
      </c>
      <c r="GK122" s="31">
        <f t="shared" si="85"/>
        <v>0</v>
      </c>
      <c r="GL122" s="31">
        <f t="shared" si="85"/>
        <v>0</v>
      </c>
      <c r="GM122" s="31">
        <f t="shared" si="85"/>
        <v>0</v>
      </c>
      <c r="GN122" s="31">
        <f t="shared" si="85"/>
        <v>0</v>
      </c>
      <c r="GO122" s="31">
        <f t="shared" si="85"/>
        <v>0</v>
      </c>
      <c r="GP122" s="31">
        <f t="shared" si="85"/>
        <v>0</v>
      </c>
      <c r="GQ122" s="31">
        <f t="shared" si="85"/>
        <v>0</v>
      </c>
      <c r="GR122" s="31">
        <f t="shared" si="85"/>
        <v>0</v>
      </c>
      <c r="GS122" s="31">
        <f t="shared" si="85"/>
        <v>0</v>
      </c>
      <c r="GT122" s="31">
        <f t="shared" si="85"/>
        <v>0</v>
      </c>
      <c r="GU122" s="31">
        <f t="shared" si="85"/>
        <v>0</v>
      </c>
      <c r="GV122" s="31">
        <f t="shared" si="85"/>
        <v>0</v>
      </c>
      <c r="GW122" s="31">
        <f t="shared" si="85"/>
        <v>0</v>
      </c>
      <c r="GX122" s="31">
        <f t="shared" si="85"/>
        <v>0</v>
      </c>
      <c r="GY122" s="31">
        <f t="shared" si="85"/>
        <v>0</v>
      </c>
      <c r="GZ122" s="31">
        <f t="shared" si="85"/>
        <v>0</v>
      </c>
      <c r="HA122" s="31">
        <f t="shared" si="85"/>
        <v>0</v>
      </c>
      <c r="HB122" s="31">
        <f t="shared" si="85"/>
        <v>0</v>
      </c>
      <c r="HC122" s="31">
        <f t="shared" si="85"/>
        <v>0</v>
      </c>
      <c r="HD122" s="31">
        <f t="shared" si="85"/>
        <v>0</v>
      </c>
      <c r="HE122" s="31">
        <f t="shared" si="85"/>
        <v>0</v>
      </c>
      <c r="HF122" s="31">
        <f t="shared" si="85"/>
        <v>0</v>
      </c>
    </row>
    <row r="123" spans="1:214" s="95" customFormat="1" x14ac:dyDescent="0.25">
      <c r="A123" s="31"/>
      <c r="B123" s="31"/>
      <c r="C123" s="31"/>
      <c r="D123" s="31" t="str">
        <f t="shared" si="32"/>
        <v>Methyl cis-15-tetracosenoate (C24:1)</v>
      </c>
      <c r="E123" s="95" t="str">
        <f t="shared" si="80"/>
        <v>2.01-80.4</v>
      </c>
      <c r="F123" s="32"/>
      <c r="G123" s="32"/>
      <c r="H123" s="46"/>
      <c r="I123" s="31" t="str">
        <f>EO41&amp;"-"&amp;EZ41</f>
        <v>6-60</v>
      </c>
      <c r="J123" s="38">
        <f>INTERCEPT(EO123:EZ123,EO41:EZ41)</f>
        <v>2.8014302845071393E-2</v>
      </c>
      <c r="K123" s="38">
        <f>SLOPE(EO123:EZ123,EO41:EZ41)</f>
        <v>1.4335767758204977E-2</v>
      </c>
      <c r="L123" s="38">
        <v>0.9819</v>
      </c>
      <c r="M123" s="31"/>
      <c r="N123" s="31">
        <f t="shared" si="77"/>
        <v>6.9236015005918916E-2</v>
      </c>
      <c r="O123" s="31"/>
      <c r="P123" s="31">
        <f t="shared" si="77"/>
        <v>0.10943530745823432</v>
      </c>
      <c r="Q123" s="31"/>
      <c r="R123" s="31">
        <f t="shared" si="77"/>
        <v>0.12716771990839981</v>
      </c>
      <c r="S123" s="31"/>
      <c r="T123" s="31">
        <f t="shared" si="77"/>
        <v>1.7852690497083232</v>
      </c>
      <c r="U123" s="31"/>
      <c r="V123" s="31">
        <f t="shared" si="77"/>
        <v>0.16381512861343697</v>
      </c>
      <c r="W123" s="31"/>
      <c r="X123" s="31">
        <f t="shared" si="77"/>
        <v>0.64802770614742189</v>
      </c>
      <c r="Y123" s="31"/>
      <c r="Z123" s="31">
        <f t="shared" si="77"/>
        <v>1.4335122398908153</v>
      </c>
      <c r="AA123" s="31"/>
      <c r="AB123" s="31">
        <f t="shared" si="77"/>
        <v>2.3284082201066933</v>
      </c>
      <c r="AC123" s="31"/>
      <c r="AD123" s="31">
        <f t="shared" si="77"/>
        <v>2.5969988996006554</v>
      </c>
      <c r="AE123" s="31"/>
      <c r="AF123" s="31">
        <f t="shared" si="77"/>
        <v>2.4769876101822885</v>
      </c>
      <c r="AG123" s="31">
        <f t="shared" si="77"/>
        <v>0</v>
      </c>
      <c r="AH123" s="31">
        <f t="shared" si="77"/>
        <v>0</v>
      </c>
      <c r="AI123" s="31">
        <f t="shared" si="77"/>
        <v>0</v>
      </c>
      <c r="AJ123" s="31">
        <f t="shared" si="77"/>
        <v>0</v>
      </c>
      <c r="AK123" s="31">
        <f t="shared" si="77"/>
        <v>0</v>
      </c>
      <c r="AL123" s="31">
        <f t="shared" si="77"/>
        <v>0</v>
      </c>
      <c r="AM123" s="31">
        <f t="shared" si="77"/>
        <v>0</v>
      </c>
      <c r="AN123" s="31">
        <f t="shared" si="77"/>
        <v>0</v>
      </c>
      <c r="AO123" s="31">
        <f t="shared" si="77"/>
        <v>0</v>
      </c>
      <c r="AP123" s="31">
        <f t="shared" si="77"/>
        <v>0</v>
      </c>
      <c r="AQ123" s="31">
        <f t="shared" si="77"/>
        <v>0</v>
      </c>
      <c r="AR123" s="31">
        <f t="shared" si="77"/>
        <v>0</v>
      </c>
      <c r="AS123" s="31">
        <f t="shared" si="77"/>
        <v>0</v>
      </c>
      <c r="AT123" s="31">
        <f t="shared" si="77"/>
        <v>0</v>
      </c>
      <c r="AU123" s="31">
        <f t="shared" si="77"/>
        <v>0</v>
      </c>
      <c r="AV123" s="31">
        <f t="shared" si="77"/>
        <v>0</v>
      </c>
      <c r="AW123" s="31">
        <f t="shared" si="77"/>
        <v>0</v>
      </c>
      <c r="AX123" s="31">
        <f t="shared" si="77"/>
        <v>0</v>
      </c>
      <c r="AY123" s="31">
        <f t="shared" si="77"/>
        <v>0.10990101492088297</v>
      </c>
      <c r="AZ123" s="31">
        <f t="shared" si="77"/>
        <v>0</v>
      </c>
      <c r="BA123" s="31">
        <f t="shared" si="77"/>
        <v>0</v>
      </c>
      <c r="BB123" s="31">
        <f t="shared" si="77"/>
        <v>0</v>
      </c>
      <c r="BC123" s="31">
        <f t="shared" si="77"/>
        <v>0</v>
      </c>
      <c r="BD123" s="31">
        <f t="shared" si="77"/>
        <v>0</v>
      </c>
      <c r="BE123" s="31">
        <f t="shared" si="77"/>
        <v>0</v>
      </c>
      <c r="BF123" s="31">
        <f t="shared" si="77"/>
        <v>0</v>
      </c>
      <c r="BG123" s="31">
        <f t="shared" si="77"/>
        <v>0</v>
      </c>
      <c r="BH123" s="31">
        <f t="shared" si="77"/>
        <v>0</v>
      </c>
      <c r="BI123" s="36"/>
      <c r="BJ123" s="36"/>
      <c r="BK123" s="31">
        <f t="shared" si="83"/>
        <v>0</v>
      </c>
      <c r="BL123" s="31">
        <f t="shared" si="83"/>
        <v>0</v>
      </c>
      <c r="BM123" s="31">
        <f t="shared" si="83"/>
        <v>0</v>
      </c>
      <c r="BN123" s="31">
        <f t="shared" si="83"/>
        <v>0</v>
      </c>
      <c r="BO123" s="31">
        <f t="shared" si="83"/>
        <v>0</v>
      </c>
      <c r="BP123" s="31">
        <f t="shared" si="83"/>
        <v>0</v>
      </c>
      <c r="BQ123" s="31">
        <f t="shared" si="83"/>
        <v>0</v>
      </c>
      <c r="BR123" s="31">
        <f t="shared" si="83"/>
        <v>0</v>
      </c>
      <c r="BS123" s="31">
        <f t="shared" si="83"/>
        <v>0</v>
      </c>
      <c r="BT123" s="31">
        <f t="shared" si="83"/>
        <v>0</v>
      </c>
      <c r="BU123" s="31">
        <f t="shared" si="83"/>
        <v>0</v>
      </c>
      <c r="BV123" s="31">
        <f t="shared" si="83"/>
        <v>0</v>
      </c>
      <c r="BW123" s="31">
        <f t="shared" si="83"/>
        <v>0</v>
      </c>
      <c r="BX123" s="31">
        <f t="shared" si="83"/>
        <v>0</v>
      </c>
      <c r="BY123" s="31">
        <f t="shared" si="83"/>
        <v>0</v>
      </c>
      <c r="BZ123" s="31">
        <f t="shared" si="83"/>
        <v>0</v>
      </c>
      <c r="CA123" s="31">
        <f t="shared" si="83"/>
        <v>0</v>
      </c>
      <c r="CB123" s="31">
        <f t="shared" si="83"/>
        <v>0</v>
      </c>
      <c r="CC123" s="31">
        <f t="shared" si="67"/>
        <v>0</v>
      </c>
      <c r="CD123" s="31">
        <f t="shared" si="67"/>
        <v>0</v>
      </c>
      <c r="CE123" s="31">
        <f t="shared" si="67"/>
        <v>0</v>
      </c>
      <c r="CF123" s="31">
        <f t="shared" si="67"/>
        <v>0</v>
      </c>
      <c r="CG123" s="31">
        <f t="shared" si="67"/>
        <v>0</v>
      </c>
      <c r="CH123" s="31">
        <f t="shared" si="67"/>
        <v>0</v>
      </c>
      <c r="CI123" s="37">
        <f t="shared" si="67"/>
        <v>0</v>
      </c>
      <c r="CJ123" s="31">
        <f t="shared" si="67"/>
        <v>0</v>
      </c>
      <c r="CK123" s="31">
        <f t="shared" si="67"/>
        <v>0</v>
      </c>
      <c r="CL123" s="31">
        <f t="shared" si="67"/>
        <v>0</v>
      </c>
      <c r="CM123" s="31">
        <f t="shared" si="67"/>
        <v>0</v>
      </c>
      <c r="CN123" s="31">
        <f t="shared" si="67"/>
        <v>0</v>
      </c>
      <c r="CO123" s="31">
        <f t="shared" si="67"/>
        <v>0</v>
      </c>
      <c r="CP123" s="31">
        <f t="shared" si="67"/>
        <v>0</v>
      </c>
      <c r="CQ123" s="31"/>
      <c r="CR123" s="31">
        <f t="shared" ref="CR123:FC124" si="86">CR83/CR$54</f>
        <v>0</v>
      </c>
      <c r="CS123" s="31">
        <f t="shared" si="86"/>
        <v>0</v>
      </c>
      <c r="CT123" s="31">
        <f t="shared" si="86"/>
        <v>0</v>
      </c>
      <c r="CU123" s="31">
        <f t="shared" si="86"/>
        <v>0</v>
      </c>
      <c r="CV123" s="31">
        <f t="shared" si="86"/>
        <v>0</v>
      </c>
      <c r="CW123" s="31">
        <f t="shared" si="86"/>
        <v>0</v>
      </c>
      <c r="CX123" s="31"/>
      <c r="CY123" s="31">
        <f t="shared" si="86"/>
        <v>0</v>
      </c>
      <c r="CZ123" s="31">
        <f t="shared" si="86"/>
        <v>0</v>
      </c>
      <c r="DA123" s="31">
        <f t="shared" si="86"/>
        <v>0</v>
      </c>
      <c r="DB123" s="31">
        <f t="shared" si="86"/>
        <v>0</v>
      </c>
      <c r="DC123" s="31">
        <f t="shared" si="86"/>
        <v>0</v>
      </c>
      <c r="DD123" s="31">
        <f t="shared" si="86"/>
        <v>0</v>
      </c>
      <c r="DE123" s="31">
        <f t="shared" si="86"/>
        <v>0</v>
      </c>
      <c r="DF123" s="31">
        <f t="shared" si="86"/>
        <v>0</v>
      </c>
      <c r="DG123" s="31">
        <f t="shared" si="86"/>
        <v>0</v>
      </c>
      <c r="DH123" s="31">
        <f t="shared" si="86"/>
        <v>0</v>
      </c>
      <c r="DI123" s="31">
        <f t="shared" si="86"/>
        <v>0</v>
      </c>
      <c r="DJ123" s="31">
        <f t="shared" si="86"/>
        <v>0</v>
      </c>
      <c r="DK123" s="31">
        <f t="shared" si="86"/>
        <v>0</v>
      </c>
      <c r="DL123" s="31">
        <f t="shared" si="86"/>
        <v>0</v>
      </c>
      <c r="DM123" s="31">
        <f t="shared" si="86"/>
        <v>0</v>
      </c>
      <c r="DN123" s="31">
        <f t="shared" si="86"/>
        <v>0</v>
      </c>
      <c r="DO123" s="31">
        <f t="shared" si="86"/>
        <v>0</v>
      </c>
      <c r="DP123" s="31">
        <f t="shared" si="86"/>
        <v>0</v>
      </c>
      <c r="DQ123" s="31">
        <f t="shared" si="86"/>
        <v>0</v>
      </c>
      <c r="DR123" s="31">
        <f t="shared" si="86"/>
        <v>0</v>
      </c>
      <c r="DS123" s="31">
        <f t="shared" si="86"/>
        <v>0</v>
      </c>
      <c r="DT123" s="31">
        <f t="shared" si="86"/>
        <v>0</v>
      </c>
      <c r="DU123" s="31">
        <f t="shared" si="86"/>
        <v>0</v>
      </c>
      <c r="DV123" s="31">
        <f t="shared" si="86"/>
        <v>0</v>
      </c>
      <c r="DW123" s="31">
        <f t="shared" si="86"/>
        <v>0</v>
      </c>
      <c r="DX123" s="31">
        <f t="shared" si="86"/>
        <v>0</v>
      </c>
      <c r="DY123" s="31">
        <f t="shared" si="86"/>
        <v>0</v>
      </c>
      <c r="DZ123" s="31">
        <f t="shared" si="86"/>
        <v>0</v>
      </c>
      <c r="EA123" s="31">
        <f t="shared" si="86"/>
        <v>0</v>
      </c>
      <c r="EB123" s="31">
        <f t="shared" si="86"/>
        <v>0</v>
      </c>
      <c r="EC123" s="31">
        <f t="shared" si="86"/>
        <v>0</v>
      </c>
      <c r="ED123" s="31">
        <f t="shared" si="86"/>
        <v>0</v>
      </c>
      <c r="EE123" s="31">
        <f t="shared" si="86"/>
        <v>0</v>
      </c>
      <c r="EF123" s="31">
        <f t="shared" si="86"/>
        <v>0</v>
      </c>
      <c r="EG123" s="31">
        <f t="shared" si="86"/>
        <v>0</v>
      </c>
      <c r="EH123" s="31">
        <f t="shared" si="86"/>
        <v>0</v>
      </c>
      <c r="EI123" s="31">
        <f t="shared" si="86"/>
        <v>0</v>
      </c>
      <c r="EJ123" s="31"/>
      <c r="EK123" s="31">
        <f t="shared" si="86"/>
        <v>2.4088766960323648E-2</v>
      </c>
      <c r="EL123" s="31"/>
      <c r="EM123" s="31">
        <f t="shared" si="86"/>
        <v>7.6199958695615105E-3</v>
      </c>
      <c r="EN123" s="31">
        <f t="shared" si="86"/>
        <v>3.9456618672023137E-2</v>
      </c>
      <c r="EO123" s="31">
        <f t="shared" si="86"/>
        <v>8.8000868766658247E-2</v>
      </c>
      <c r="EP123" s="31"/>
      <c r="EQ123" s="31">
        <f t="shared" si="86"/>
        <v>0.11871540053374802</v>
      </c>
      <c r="ER123" s="31"/>
      <c r="ES123" s="31"/>
      <c r="ET123" s="31">
        <f t="shared" si="86"/>
        <v>0.12803798425008958</v>
      </c>
      <c r="EU123" s="31">
        <f t="shared" si="86"/>
        <v>0.34215534689572169</v>
      </c>
      <c r="EV123" s="31">
        <f t="shared" si="86"/>
        <v>0.3631873277622637</v>
      </c>
      <c r="EW123" s="31">
        <f t="shared" si="86"/>
        <v>0.63986112941150275</v>
      </c>
      <c r="EX123" s="31">
        <f t="shared" si="86"/>
        <v>0.65223399517307057</v>
      </c>
      <c r="EY123" s="31">
        <f t="shared" si="86"/>
        <v>0.87479248650408592</v>
      </c>
      <c r="EZ123" s="31">
        <f t="shared" si="86"/>
        <v>0.82978687447461619</v>
      </c>
      <c r="FA123" s="31">
        <f t="shared" si="86"/>
        <v>1.4498738404753735</v>
      </c>
      <c r="FB123" s="31">
        <f t="shared" si="86"/>
        <v>1.2666387697522317</v>
      </c>
      <c r="FC123" s="31">
        <f t="shared" si="86"/>
        <v>1.4210330938546143</v>
      </c>
      <c r="FD123" s="31">
        <f t="shared" si="84"/>
        <v>1.5471900556179847</v>
      </c>
      <c r="FE123" s="31">
        <f t="shared" si="84"/>
        <v>0</v>
      </c>
      <c r="FF123" s="31">
        <f t="shared" si="84"/>
        <v>0</v>
      </c>
      <c r="FG123" s="31">
        <f t="shared" si="84"/>
        <v>0</v>
      </c>
      <c r="FH123" s="31">
        <f t="shared" si="76"/>
        <v>0</v>
      </c>
      <c r="FI123" s="31">
        <f t="shared" si="76"/>
        <v>0</v>
      </c>
      <c r="FJ123" s="31">
        <f t="shared" si="76"/>
        <v>0</v>
      </c>
      <c r="FK123" s="31">
        <f t="shared" si="76"/>
        <v>0</v>
      </c>
      <c r="FL123" s="31">
        <f t="shared" si="76"/>
        <v>0</v>
      </c>
      <c r="FM123" s="31">
        <f t="shared" si="76"/>
        <v>0</v>
      </c>
      <c r="FN123" s="31">
        <f t="shared" si="76"/>
        <v>0</v>
      </c>
      <c r="FO123" s="31">
        <f t="shared" si="76"/>
        <v>0</v>
      </c>
      <c r="FP123" s="31">
        <f t="shared" si="76"/>
        <v>0</v>
      </c>
      <c r="FQ123" s="31">
        <f t="shared" si="76"/>
        <v>0</v>
      </c>
      <c r="FR123" s="31">
        <f t="shared" si="76"/>
        <v>0</v>
      </c>
      <c r="FS123" s="31">
        <f t="shared" si="76"/>
        <v>0</v>
      </c>
      <c r="FT123" s="31">
        <f t="shared" si="76"/>
        <v>0</v>
      </c>
      <c r="FU123" s="31">
        <f t="shared" si="76"/>
        <v>0</v>
      </c>
      <c r="FV123" s="31">
        <f t="shared" si="76"/>
        <v>0</v>
      </c>
      <c r="FW123" s="31">
        <f t="shared" si="76"/>
        <v>0.10990101492088297</v>
      </c>
      <c r="FX123" s="31">
        <f t="shared" si="85"/>
        <v>0</v>
      </c>
      <c r="FY123" s="31">
        <f t="shared" si="85"/>
        <v>0</v>
      </c>
      <c r="FZ123" s="31">
        <f t="shared" si="85"/>
        <v>0</v>
      </c>
      <c r="GA123" s="31">
        <f t="shared" si="85"/>
        <v>0</v>
      </c>
      <c r="GB123" s="31">
        <f t="shared" si="85"/>
        <v>0</v>
      </c>
      <c r="GC123" s="31">
        <f t="shared" si="85"/>
        <v>0</v>
      </c>
      <c r="GD123" s="31">
        <f t="shared" si="85"/>
        <v>0</v>
      </c>
      <c r="GE123" s="31">
        <f t="shared" si="85"/>
        <v>0</v>
      </c>
      <c r="GF123" s="31">
        <f t="shared" si="85"/>
        <v>0</v>
      </c>
      <c r="GG123" s="31" t="e">
        <f t="shared" si="85"/>
        <v>#DIV/0!</v>
      </c>
      <c r="GH123" s="31" t="e">
        <f t="shared" si="85"/>
        <v>#DIV/0!</v>
      </c>
      <c r="GI123" s="31">
        <f t="shared" si="85"/>
        <v>0</v>
      </c>
      <c r="GJ123" s="31">
        <f t="shared" si="85"/>
        <v>0</v>
      </c>
      <c r="GK123" s="31">
        <f t="shared" si="85"/>
        <v>0</v>
      </c>
      <c r="GL123" s="31">
        <f t="shared" si="85"/>
        <v>0</v>
      </c>
      <c r="GM123" s="31">
        <f t="shared" si="85"/>
        <v>0</v>
      </c>
      <c r="GN123" s="31">
        <f t="shared" si="85"/>
        <v>0</v>
      </c>
      <c r="GO123" s="31">
        <f t="shared" si="85"/>
        <v>0</v>
      </c>
      <c r="GP123" s="31">
        <f t="shared" si="85"/>
        <v>0</v>
      </c>
      <c r="GQ123" s="31">
        <f t="shared" si="85"/>
        <v>0</v>
      </c>
      <c r="GR123" s="31">
        <f t="shared" si="85"/>
        <v>0</v>
      </c>
      <c r="GS123" s="31">
        <f t="shared" si="85"/>
        <v>0</v>
      </c>
      <c r="GT123" s="31">
        <f t="shared" si="85"/>
        <v>0</v>
      </c>
      <c r="GU123" s="31">
        <f t="shared" si="85"/>
        <v>0</v>
      </c>
      <c r="GV123" s="31">
        <f t="shared" si="85"/>
        <v>0</v>
      </c>
      <c r="GW123" s="31">
        <f t="shared" si="85"/>
        <v>0</v>
      </c>
      <c r="GX123" s="31">
        <f t="shared" si="85"/>
        <v>0</v>
      </c>
      <c r="GY123" s="31">
        <f t="shared" si="85"/>
        <v>0</v>
      </c>
      <c r="GZ123" s="31">
        <f t="shared" si="85"/>
        <v>0</v>
      </c>
      <c r="HA123" s="31">
        <f t="shared" si="85"/>
        <v>0</v>
      </c>
      <c r="HB123" s="31">
        <f t="shared" si="85"/>
        <v>0</v>
      </c>
      <c r="HC123" s="31">
        <f t="shared" si="85"/>
        <v>0</v>
      </c>
      <c r="HD123" s="31">
        <f t="shared" si="85"/>
        <v>0</v>
      </c>
      <c r="HE123" s="31">
        <f t="shared" si="85"/>
        <v>0</v>
      </c>
      <c r="HF123" s="31">
        <f t="shared" si="85"/>
        <v>0</v>
      </c>
    </row>
    <row r="124" spans="1:214" s="95" customFormat="1" x14ac:dyDescent="0.25">
      <c r="A124" s="31"/>
      <c r="B124" s="31"/>
      <c r="C124" s="31"/>
      <c r="D124" s="31" t="str">
        <f t="shared" si="32"/>
        <v>Methyl CIS-4,7,10,13,16,19-DOCOSAHEXAENOATE (C22:6)</v>
      </c>
      <c r="E124" s="95" t="str">
        <f t="shared" si="80"/>
        <v>1.98-79.2</v>
      </c>
      <c r="F124" s="32"/>
      <c r="G124" s="32"/>
      <c r="H124" s="46"/>
      <c r="I124" s="31" t="str">
        <f>EI42&amp;"-"&amp;EX42</f>
        <v>1-40</v>
      </c>
      <c r="J124" s="38">
        <f>INTERCEPT(EI124:EX124,EI42:EX42)</f>
        <v>-7.1126511733858033E-3</v>
      </c>
      <c r="K124" s="38">
        <f>SLOPE(EI124:EX124,EI42:EX42)</f>
        <v>1.2921461401336891E-2</v>
      </c>
      <c r="L124" s="38">
        <v>0.99509999999999998</v>
      </c>
      <c r="M124" s="31"/>
      <c r="N124" s="31">
        <f t="shared" si="77"/>
        <v>6.4968694306936886E-2</v>
      </c>
      <c r="O124" s="31"/>
      <c r="P124" s="31">
        <f t="shared" si="77"/>
        <v>9.2482514239566674E-2</v>
      </c>
      <c r="Q124" s="31"/>
      <c r="R124" s="31">
        <f t="shared" si="77"/>
        <v>0.10955820006729114</v>
      </c>
      <c r="S124" s="31"/>
      <c r="T124" s="31">
        <f t="shared" si="77"/>
        <v>0.20043308894765846</v>
      </c>
      <c r="U124" s="31"/>
      <c r="V124" s="31">
        <f t="shared" si="77"/>
        <v>0.15632662961739202</v>
      </c>
      <c r="W124" s="31"/>
      <c r="X124" s="31">
        <f t="shared" si="77"/>
        <v>0.67984971163523267</v>
      </c>
      <c r="Y124" s="31"/>
      <c r="Z124" s="31">
        <f t="shared" si="77"/>
        <v>1.5681562982383708</v>
      </c>
      <c r="AA124" s="31"/>
      <c r="AB124" s="31">
        <f t="shared" si="77"/>
        <v>2.6215976745556899</v>
      </c>
      <c r="AC124" s="31"/>
      <c r="AD124" s="31">
        <f t="shared" si="77"/>
        <v>1.9499721488553738</v>
      </c>
      <c r="AE124" s="31"/>
      <c r="AF124" s="31">
        <f t="shared" si="77"/>
        <v>2.0624819360251996</v>
      </c>
      <c r="AG124" s="31">
        <f t="shared" si="77"/>
        <v>0</v>
      </c>
      <c r="AH124" s="31">
        <f t="shared" si="77"/>
        <v>0</v>
      </c>
      <c r="AI124" s="31">
        <f t="shared" si="77"/>
        <v>0</v>
      </c>
      <c r="AJ124" s="31">
        <f t="shared" si="77"/>
        <v>0</v>
      </c>
      <c r="AK124" s="31">
        <f t="shared" si="77"/>
        <v>0</v>
      </c>
      <c r="AL124" s="31">
        <f t="shared" si="77"/>
        <v>0</v>
      </c>
      <c r="AM124" s="31">
        <f t="shared" si="77"/>
        <v>0</v>
      </c>
      <c r="AN124" s="31">
        <f t="shared" si="77"/>
        <v>0</v>
      </c>
      <c r="AO124" s="31">
        <f t="shared" si="77"/>
        <v>0</v>
      </c>
      <c r="AP124" s="31">
        <f t="shared" si="77"/>
        <v>0</v>
      </c>
      <c r="AQ124" s="31">
        <f t="shared" si="77"/>
        <v>0</v>
      </c>
      <c r="AR124" s="31">
        <f t="shared" si="77"/>
        <v>0</v>
      </c>
      <c r="AS124" s="31">
        <f t="shared" si="77"/>
        <v>0</v>
      </c>
      <c r="AT124" s="31">
        <f t="shared" si="77"/>
        <v>0</v>
      </c>
      <c r="AU124" s="31">
        <f t="shared" ref="AU124:BH124" si="87">AU84/AU$54</f>
        <v>0</v>
      </c>
      <c r="AV124" s="31">
        <f t="shared" si="87"/>
        <v>0</v>
      </c>
      <c r="AW124" s="31">
        <f t="shared" si="87"/>
        <v>0</v>
      </c>
      <c r="AX124" s="31">
        <f t="shared" si="87"/>
        <v>0</v>
      </c>
      <c r="AY124" s="31">
        <f t="shared" si="87"/>
        <v>0</v>
      </c>
      <c r="AZ124" s="31">
        <f t="shared" si="87"/>
        <v>0</v>
      </c>
      <c r="BA124" s="31">
        <f t="shared" si="87"/>
        <v>0</v>
      </c>
      <c r="BB124" s="31">
        <f t="shared" si="87"/>
        <v>0</v>
      </c>
      <c r="BC124" s="31">
        <f t="shared" si="87"/>
        <v>0</v>
      </c>
      <c r="BD124" s="31">
        <f t="shared" si="87"/>
        <v>0</v>
      </c>
      <c r="BE124" s="31">
        <f t="shared" si="87"/>
        <v>0</v>
      </c>
      <c r="BF124" s="31">
        <f t="shared" si="87"/>
        <v>0</v>
      </c>
      <c r="BG124" s="31">
        <f t="shared" si="87"/>
        <v>0</v>
      </c>
      <c r="BH124" s="31">
        <f t="shared" si="87"/>
        <v>0</v>
      </c>
      <c r="BI124" s="36"/>
      <c r="BJ124" s="36"/>
      <c r="BK124" s="31">
        <f t="shared" si="83"/>
        <v>0</v>
      </c>
      <c r="BL124" s="31">
        <f t="shared" si="83"/>
        <v>0</v>
      </c>
      <c r="BM124" s="31">
        <f t="shared" si="83"/>
        <v>0</v>
      </c>
      <c r="BN124" s="31">
        <f t="shared" si="83"/>
        <v>0</v>
      </c>
      <c r="BO124" s="31">
        <f t="shared" si="83"/>
        <v>0</v>
      </c>
      <c r="BP124" s="31">
        <f t="shared" si="83"/>
        <v>0</v>
      </c>
      <c r="BQ124" s="31">
        <f t="shared" si="83"/>
        <v>0</v>
      </c>
      <c r="BR124" s="31">
        <f t="shared" si="83"/>
        <v>0</v>
      </c>
      <c r="BS124" s="31">
        <f t="shared" si="83"/>
        <v>0</v>
      </c>
      <c r="BT124" s="31">
        <f t="shared" si="83"/>
        <v>0</v>
      </c>
      <c r="BU124" s="31">
        <f t="shared" si="83"/>
        <v>0</v>
      </c>
      <c r="BV124" s="31">
        <f t="shared" si="83"/>
        <v>0</v>
      </c>
      <c r="BW124" s="31">
        <f t="shared" si="83"/>
        <v>0</v>
      </c>
      <c r="BX124" s="31">
        <f t="shared" si="83"/>
        <v>0</v>
      </c>
      <c r="BY124" s="31">
        <f t="shared" si="83"/>
        <v>0</v>
      </c>
      <c r="BZ124" s="31">
        <f t="shared" si="83"/>
        <v>0</v>
      </c>
      <c r="CA124" s="31">
        <f t="shared" si="83"/>
        <v>0</v>
      </c>
      <c r="CB124" s="31">
        <f t="shared" si="83"/>
        <v>0</v>
      </c>
      <c r="CC124" s="31">
        <f t="shared" si="67"/>
        <v>0</v>
      </c>
      <c r="CD124" s="31">
        <f t="shared" si="67"/>
        <v>0</v>
      </c>
      <c r="CE124" s="31">
        <f t="shared" si="67"/>
        <v>0</v>
      </c>
      <c r="CF124" s="31">
        <f t="shared" si="67"/>
        <v>0</v>
      </c>
      <c r="CG124" s="31">
        <f t="shared" si="67"/>
        <v>0</v>
      </c>
      <c r="CH124" s="31">
        <f t="shared" si="67"/>
        <v>0</v>
      </c>
      <c r="CI124" s="37">
        <f t="shared" si="67"/>
        <v>0</v>
      </c>
      <c r="CJ124" s="31">
        <f t="shared" si="67"/>
        <v>0</v>
      </c>
      <c r="CK124" s="31">
        <f t="shared" si="67"/>
        <v>0</v>
      </c>
      <c r="CL124" s="31">
        <f t="shared" si="67"/>
        <v>0</v>
      </c>
      <c r="CM124" s="31">
        <f t="shared" si="67"/>
        <v>0</v>
      </c>
      <c r="CN124" s="31">
        <f t="shared" si="67"/>
        <v>0</v>
      </c>
      <c r="CO124" s="31">
        <f t="shared" si="67"/>
        <v>0</v>
      </c>
      <c r="CP124" s="31">
        <f t="shared" si="67"/>
        <v>0</v>
      </c>
      <c r="CQ124" s="31"/>
      <c r="CR124" s="31">
        <f t="shared" si="86"/>
        <v>0</v>
      </c>
      <c r="CS124" s="31">
        <f t="shared" si="86"/>
        <v>0</v>
      </c>
      <c r="CT124" s="31">
        <f t="shared" si="86"/>
        <v>0</v>
      </c>
      <c r="CU124" s="31">
        <f t="shared" si="86"/>
        <v>0</v>
      </c>
      <c r="CV124" s="31">
        <f t="shared" si="86"/>
        <v>0</v>
      </c>
      <c r="CW124" s="31">
        <f t="shared" si="86"/>
        <v>0</v>
      </c>
      <c r="CX124" s="31"/>
      <c r="CY124" s="31">
        <f t="shared" si="86"/>
        <v>0</v>
      </c>
      <c r="CZ124" s="31">
        <f t="shared" si="86"/>
        <v>0</v>
      </c>
      <c r="DA124" s="31">
        <f t="shared" si="86"/>
        <v>0</v>
      </c>
      <c r="DB124" s="31">
        <f t="shared" si="86"/>
        <v>0</v>
      </c>
      <c r="DC124" s="31">
        <f t="shared" si="86"/>
        <v>0</v>
      </c>
      <c r="DD124" s="31">
        <f t="shared" si="86"/>
        <v>0</v>
      </c>
      <c r="DE124" s="31">
        <f t="shared" si="86"/>
        <v>0</v>
      </c>
      <c r="DF124" s="31">
        <f t="shared" si="86"/>
        <v>0</v>
      </c>
      <c r="DG124" s="31">
        <f t="shared" si="86"/>
        <v>0</v>
      </c>
      <c r="DH124" s="31">
        <f t="shared" si="86"/>
        <v>0</v>
      </c>
      <c r="DI124" s="31">
        <f t="shared" si="86"/>
        <v>0</v>
      </c>
      <c r="DJ124" s="31">
        <f t="shared" si="86"/>
        <v>0</v>
      </c>
      <c r="DK124" s="31">
        <f t="shared" si="86"/>
        <v>0</v>
      </c>
      <c r="DL124" s="31">
        <f t="shared" si="86"/>
        <v>0</v>
      </c>
      <c r="DM124" s="31">
        <f t="shared" si="86"/>
        <v>0</v>
      </c>
      <c r="DN124" s="31">
        <f t="shared" si="86"/>
        <v>0</v>
      </c>
      <c r="DO124" s="31">
        <f t="shared" si="86"/>
        <v>0</v>
      </c>
      <c r="DP124" s="31">
        <f t="shared" si="86"/>
        <v>0</v>
      </c>
      <c r="DQ124" s="31">
        <f t="shared" si="86"/>
        <v>0</v>
      </c>
      <c r="DR124" s="31">
        <f t="shared" si="86"/>
        <v>0</v>
      </c>
      <c r="DS124" s="31">
        <f t="shared" si="86"/>
        <v>0</v>
      </c>
      <c r="DT124" s="31">
        <f t="shared" si="86"/>
        <v>0</v>
      </c>
      <c r="DU124" s="31">
        <f t="shared" si="86"/>
        <v>0</v>
      </c>
      <c r="DV124" s="31">
        <f t="shared" si="86"/>
        <v>0</v>
      </c>
      <c r="DW124" s="31">
        <f t="shared" si="86"/>
        <v>0</v>
      </c>
      <c r="DX124" s="31">
        <f t="shared" si="86"/>
        <v>0</v>
      </c>
      <c r="DY124" s="31">
        <f t="shared" si="86"/>
        <v>0</v>
      </c>
      <c r="DZ124" s="31">
        <f t="shared" si="86"/>
        <v>0</v>
      </c>
      <c r="EA124" s="31">
        <f t="shared" si="86"/>
        <v>0</v>
      </c>
      <c r="EB124" s="31">
        <f t="shared" si="86"/>
        <v>0</v>
      </c>
      <c r="EC124" s="31">
        <f t="shared" si="86"/>
        <v>0</v>
      </c>
      <c r="ED124" s="31">
        <f t="shared" si="86"/>
        <v>0</v>
      </c>
      <c r="EE124" s="31">
        <f t="shared" si="86"/>
        <v>0</v>
      </c>
      <c r="EF124" s="31">
        <f t="shared" si="86"/>
        <v>0</v>
      </c>
      <c r="EG124" s="31">
        <f t="shared" si="86"/>
        <v>0</v>
      </c>
      <c r="EH124" s="31">
        <f t="shared" si="86"/>
        <v>0</v>
      </c>
      <c r="EI124" s="31">
        <f t="shared" si="86"/>
        <v>0</v>
      </c>
      <c r="EJ124" s="31"/>
      <c r="EK124" s="31">
        <f t="shared" si="86"/>
        <v>2.4911506823042832E-2</v>
      </c>
      <c r="EL124" s="31"/>
      <c r="EM124" s="31"/>
      <c r="EN124" s="31">
        <f t="shared" si="86"/>
        <v>3.9697313396652785E-2</v>
      </c>
      <c r="EO124" s="31">
        <f t="shared" si="86"/>
        <v>8.3930413679297627E-2</v>
      </c>
      <c r="EP124" s="31"/>
      <c r="EQ124" s="31">
        <f t="shared" si="86"/>
        <v>9.5276350265051657E-2</v>
      </c>
      <c r="ER124" s="31"/>
      <c r="ES124" s="31">
        <f t="shared" si="86"/>
        <v>0.14328839784407427</v>
      </c>
      <c r="ET124" s="31">
        <f t="shared" si="86"/>
        <v>0.10306079939995234</v>
      </c>
      <c r="EU124" s="31">
        <f t="shared" si="86"/>
        <v>0.23441369641947538</v>
      </c>
      <c r="EV124" s="31">
        <f t="shared" si="86"/>
        <v>0.25195896856075162</v>
      </c>
      <c r="EW124" s="31">
        <f t="shared" si="86"/>
        <v>0.51946192518469991</v>
      </c>
      <c r="EX124" s="31">
        <f t="shared" si="86"/>
        <v>0.50611675113499732</v>
      </c>
      <c r="EY124" s="31">
        <f t="shared" si="86"/>
        <v>0.5279567630529729</v>
      </c>
      <c r="EZ124" s="31">
        <f t="shared" si="86"/>
        <v>0.58356504852105828</v>
      </c>
      <c r="FA124" s="31">
        <f t="shared" si="86"/>
        <v>1.5827496238121987</v>
      </c>
      <c r="FB124" s="31">
        <f t="shared" si="86"/>
        <v>1.1841698250838832</v>
      </c>
      <c r="FC124" s="31">
        <f t="shared" si="86"/>
        <v>1.2798097837410889</v>
      </c>
      <c r="FD124" s="31">
        <f t="shared" si="84"/>
        <v>1.7536025354208766</v>
      </c>
      <c r="FE124" s="31">
        <f t="shared" si="84"/>
        <v>0</v>
      </c>
      <c r="FF124" s="31">
        <f t="shared" si="84"/>
        <v>0</v>
      </c>
      <c r="FG124" s="31">
        <f t="shared" si="84"/>
        <v>0</v>
      </c>
      <c r="FH124" s="31">
        <f t="shared" si="76"/>
        <v>0</v>
      </c>
      <c r="FI124" s="31">
        <f t="shared" si="76"/>
        <v>0</v>
      </c>
      <c r="FJ124" s="31">
        <f t="shared" si="76"/>
        <v>0</v>
      </c>
      <c r="FK124" s="31">
        <f t="shared" si="76"/>
        <v>0</v>
      </c>
      <c r="FL124" s="31">
        <f t="shared" si="76"/>
        <v>0</v>
      </c>
      <c r="FM124" s="31">
        <f t="shared" si="76"/>
        <v>0</v>
      </c>
      <c r="FN124" s="31">
        <f t="shared" si="76"/>
        <v>0</v>
      </c>
      <c r="FO124" s="31">
        <f t="shared" si="76"/>
        <v>0</v>
      </c>
      <c r="FP124" s="31">
        <f t="shared" si="76"/>
        <v>0</v>
      </c>
      <c r="FQ124" s="31">
        <f t="shared" si="76"/>
        <v>0</v>
      </c>
      <c r="FR124" s="31">
        <f t="shared" si="76"/>
        <v>0</v>
      </c>
      <c r="FS124" s="31">
        <f t="shared" si="76"/>
        <v>0</v>
      </c>
      <c r="FT124" s="31">
        <f t="shared" si="76"/>
        <v>0</v>
      </c>
      <c r="FU124" s="31">
        <f t="shared" si="76"/>
        <v>0</v>
      </c>
      <c r="FV124" s="31">
        <f t="shared" si="76"/>
        <v>0</v>
      </c>
      <c r="FW124" s="31">
        <f t="shared" si="76"/>
        <v>0</v>
      </c>
      <c r="FX124" s="31">
        <f t="shared" si="85"/>
        <v>0</v>
      </c>
      <c r="FY124" s="31">
        <f t="shared" si="85"/>
        <v>0</v>
      </c>
      <c r="FZ124" s="31">
        <f t="shared" si="85"/>
        <v>0</v>
      </c>
      <c r="GA124" s="31">
        <f t="shared" si="85"/>
        <v>0</v>
      </c>
      <c r="GB124" s="31">
        <f t="shared" si="85"/>
        <v>0</v>
      </c>
      <c r="GC124" s="31">
        <f t="shared" si="85"/>
        <v>0</v>
      </c>
      <c r="GD124" s="31">
        <f t="shared" si="85"/>
        <v>0</v>
      </c>
      <c r="GE124" s="31">
        <f t="shared" si="85"/>
        <v>0</v>
      </c>
      <c r="GF124" s="31">
        <f t="shared" si="85"/>
        <v>0</v>
      </c>
      <c r="GG124" s="31" t="e">
        <f t="shared" si="85"/>
        <v>#DIV/0!</v>
      </c>
      <c r="GH124" s="31" t="e">
        <f t="shared" si="85"/>
        <v>#DIV/0!</v>
      </c>
      <c r="GI124" s="31">
        <f t="shared" si="85"/>
        <v>0</v>
      </c>
      <c r="GJ124" s="31">
        <f t="shared" si="85"/>
        <v>0</v>
      </c>
      <c r="GK124" s="31">
        <f t="shared" si="85"/>
        <v>0</v>
      </c>
      <c r="GL124" s="31">
        <f t="shared" si="85"/>
        <v>0</v>
      </c>
      <c r="GM124" s="31">
        <f t="shared" si="85"/>
        <v>0</v>
      </c>
      <c r="GN124" s="31">
        <f t="shared" si="85"/>
        <v>0</v>
      </c>
      <c r="GO124" s="31">
        <f t="shared" si="85"/>
        <v>0</v>
      </c>
      <c r="GP124" s="31">
        <f t="shared" si="85"/>
        <v>0</v>
      </c>
      <c r="GQ124" s="31">
        <f t="shared" si="85"/>
        <v>0</v>
      </c>
      <c r="GR124" s="31">
        <f t="shared" si="85"/>
        <v>0</v>
      </c>
      <c r="GS124" s="31">
        <f t="shared" si="85"/>
        <v>0</v>
      </c>
      <c r="GT124" s="31">
        <f t="shared" si="85"/>
        <v>0</v>
      </c>
      <c r="GU124" s="31">
        <f t="shared" si="85"/>
        <v>0</v>
      </c>
      <c r="GV124" s="31">
        <f t="shared" si="85"/>
        <v>0</v>
      </c>
      <c r="GW124" s="31">
        <f t="shared" si="85"/>
        <v>0</v>
      </c>
      <c r="GX124" s="31">
        <f t="shared" si="85"/>
        <v>0</v>
      </c>
      <c r="GY124" s="31">
        <f t="shared" si="85"/>
        <v>0</v>
      </c>
      <c r="GZ124" s="31">
        <f t="shared" si="85"/>
        <v>0</v>
      </c>
      <c r="HA124" s="31">
        <f t="shared" si="85"/>
        <v>0</v>
      </c>
      <c r="HB124" s="31">
        <f t="shared" si="85"/>
        <v>0</v>
      </c>
      <c r="HC124" s="31">
        <f t="shared" si="85"/>
        <v>0</v>
      </c>
      <c r="HD124" s="31">
        <f t="shared" si="85"/>
        <v>0</v>
      </c>
      <c r="HE124" s="31">
        <f t="shared" si="85"/>
        <v>0</v>
      </c>
      <c r="HF124" s="31">
        <f t="shared" si="85"/>
        <v>0</v>
      </c>
    </row>
    <row r="125" spans="1:214" s="95" customFormat="1" x14ac:dyDescent="0.25">
      <c r="A125" s="31"/>
      <c r="B125" s="31"/>
      <c r="F125" s="32"/>
      <c r="G125" s="32"/>
      <c r="H125" s="46"/>
      <c r="I125" s="46"/>
      <c r="J125" s="46"/>
      <c r="K125" s="46"/>
      <c r="L125" s="46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7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</row>
    <row r="126" spans="1:214" s="35" customFormat="1" x14ac:dyDescent="0.25">
      <c r="F126" s="96"/>
      <c r="G126" s="96"/>
      <c r="H126" s="97"/>
      <c r="I126" s="97"/>
      <c r="BE126" s="95"/>
      <c r="BG126" s="95"/>
      <c r="BI126" s="36"/>
      <c r="BJ126" s="36"/>
      <c r="CI126" s="37"/>
    </row>
    <row r="127" spans="1:214" x14ac:dyDescent="0.25">
      <c r="D127" s="49" t="s">
        <v>286</v>
      </c>
      <c r="E127" s="49" t="s">
        <v>27</v>
      </c>
      <c r="AG127" s="31" t="str">
        <f>AG44</f>
        <v>Sorghum</v>
      </c>
      <c r="AM127" s="31" t="str">
        <f>AM44</f>
        <v>Pearl millet</v>
      </c>
      <c r="AS127" s="31" t="str">
        <f>AS44</f>
        <v>Finger millet</v>
      </c>
      <c r="AY127" s="31" t="str">
        <f>AY44</f>
        <v>Boabab</v>
      </c>
      <c r="BB127" s="31"/>
      <c r="BE127" s="31" t="str">
        <f>BE44</f>
        <v>Mopane FD</v>
      </c>
      <c r="BI127" s="31"/>
      <c r="BJ127" s="31"/>
      <c r="BK127" s="31" t="str">
        <f>BK44</f>
        <v>Mopane BFD</v>
      </c>
      <c r="BQ127" s="31" t="str">
        <f>BQ45</f>
        <v>White maize</v>
      </c>
      <c r="BW127" s="31" t="str">
        <f>BW45</f>
        <v>Orange maize</v>
      </c>
      <c r="CC127" s="31" t="str">
        <f>CC45</f>
        <v>Finger millet</v>
      </c>
      <c r="FE127" s="75" t="s">
        <v>3</v>
      </c>
      <c r="FF127" s="75"/>
      <c r="FG127" s="75"/>
      <c r="FH127" s="75"/>
      <c r="FI127" s="75"/>
      <c r="FJ127" s="75"/>
      <c r="FK127" s="56" t="s">
        <v>4</v>
      </c>
      <c r="FL127" s="75"/>
      <c r="FM127" s="75"/>
      <c r="FN127" s="75"/>
      <c r="FO127" s="75"/>
      <c r="FP127" s="75"/>
      <c r="FQ127" s="90" t="s">
        <v>5</v>
      </c>
      <c r="FR127" s="90"/>
      <c r="FS127" s="90"/>
      <c r="FT127" s="90"/>
      <c r="FU127" s="90"/>
      <c r="FV127" s="90"/>
      <c r="FW127" s="56" t="s">
        <v>60</v>
      </c>
      <c r="FX127" s="75"/>
      <c r="FY127" s="75"/>
      <c r="FZ127" s="75"/>
      <c r="GA127" s="75"/>
      <c r="GB127" s="75"/>
      <c r="GC127" s="56" t="s">
        <v>350</v>
      </c>
      <c r="GD127" s="75"/>
      <c r="GE127" s="75"/>
      <c r="GF127" s="75"/>
      <c r="GG127" s="75"/>
      <c r="GH127" s="75"/>
      <c r="GI127" s="56" t="s">
        <v>351</v>
      </c>
      <c r="GJ127" s="75"/>
      <c r="GK127" s="75"/>
      <c r="GL127" s="75"/>
      <c r="GM127" s="75"/>
      <c r="GN127" s="75"/>
      <c r="GO127" s="75" t="s">
        <v>35</v>
      </c>
      <c r="GP127" s="75"/>
      <c r="GQ127" s="75"/>
      <c r="GR127" s="75"/>
      <c r="GS127" s="75"/>
      <c r="GT127" s="75"/>
      <c r="GU127" s="56" t="s">
        <v>44</v>
      </c>
      <c r="GV127" s="75"/>
      <c r="GW127" s="75"/>
      <c r="GX127" s="75"/>
      <c r="GY127" s="75"/>
      <c r="GZ127" s="75"/>
      <c r="HA127" s="56" t="s">
        <v>5</v>
      </c>
      <c r="HB127" s="75"/>
      <c r="HC127" s="75"/>
      <c r="HD127" s="75"/>
      <c r="HE127" s="75"/>
      <c r="HF127" s="75"/>
    </row>
    <row r="128" spans="1:214" x14ac:dyDescent="0.25">
      <c r="C128" s="49"/>
      <c r="D128" s="49" t="s">
        <v>416</v>
      </c>
      <c r="E128" s="49" t="s">
        <v>413</v>
      </c>
      <c r="F128" s="49" t="s">
        <v>197</v>
      </c>
      <c r="G128" s="49" t="s">
        <v>245</v>
      </c>
      <c r="H128" s="49" t="s">
        <v>198</v>
      </c>
      <c r="J128" s="38" t="s">
        <v>197</v>
      </c>
      <c r="K128" s="49" t="s">
        <v>245</v>
      </c>
      <c r="M128" s="49"/>
      <c r="AG128" s="31" t="str">
        <f>AG45</f>
        <v>1_1</v>
      </c>
      <c r="AH128" s="31" t="str">
        <f>AH45</f>
        <v>1_2</v>
      </c>
      <c r="AI128" s="31" t="str">
        <f>AI45</f>
        <v>2_1</v>
      </c>
      <c r="AJ128" s="31" t="str">
        <f>AJ45</f>
        <v>2_2</v>
      </c>
      <c r="AK128" s="31" t="str">
        <f>AK45</f>
        <v>3_1</v>
      </c>
      <c r="AL128" s="31" t="str">
        <f>AL45</f>
        <v>3_2</v>
      </c>
      <c r="AM128" s="31" t="str">
        <f>AM45</f>
        <v>1_1</v>
      </c>
      <c r="AN128" s="31" t="str">
        <f>AN45</f>
        <v>1_2</v>
      </c>
      <c r="AO128" s="31" t="str">
        <f>AO45</f>
        <v>2_1</v>
      </c>
      <c r="AP128" s="31" t="str">
        <f>AP45</f>
        <v>2_2</v>
      </c>
      <c r="AQ128" s="31" t="str">
        <f>AQ45</f>
        <v>3_1</v>
      </c>
      <c r="AR128" s="31" t="str">
        <f>AR45</f>
        <v>3_2</v>
      </c>
      <c r="AS128" s="31" t="str">
        <f>AS45</f>
        <v>1_1</v>
      </c>
      <c r="AT128" s="31" t="str">
        <f>AT45</f>
        <v>1_2</v>
      </c>
      <c r="AU128" s="31" t="str">
        <f>AU45</f>
        <v>2_1</v>
      </c>
      <c r="AV128" s="31" t="str">
        <f>AV45</f>
        <v>2_2</v>
      </c>
      <c r="AW128" s="31" t="str">
        <f>AW45</f>
        <v>3_1</v>
      </c>
      <c r="AX128" s="31" t="str">
        <f>AX45</f>
        <v>3_2</v>
      </c>
      <c r="AY128" s="31" t="str">
        <f>AY45</f>
        <v>1_1</v>
      </c>
      <c r="AZ128" s="31" t="str">
        <f>AZ45</f>
        <v>1_2</v>
      </c>
      <c r="BA128" s="31" t="str">
        <f>BA45</f>
        <v>2_1</v>
      </c>
      <c r="BB128" s="31" t="str">
        <f>BB45</f>
        <v>2_2</v>
      </c>
      <c r="BC128" s="31" t="str">
        <f>BC45</f>
        <v>3_1</v>
      </c>
      <c r="BD128" s="31" t="str">
        <f>BD45</f>
        <v>3_2</v>
      </c>
      <c r="BE128" s="31" t="str">
        <f>BE45</f>
        <v>1_1</v>
      </c>
      <c r="BF128" s="31" t="str">
        <f>BF45</f>
        <v>1_2</v>
      </c>
      <c r="BG128" s="31" t="str">
        <f>BG45</f>
        <v>2_1</v>
      </c>
      <c r="BH128" s="31" t="str">
        <f>BH45</f>
        <v>2_2</v>
      </c>
      <c r="BI128" s="31" t="str">
        <f>BI45</f>
        <v>3_1</v>
      </c>
      <c r="BJ128" s="31" t="str">
        <f>BJ45</f>
        <v>3_2</v>
      </c>
      <c r="BK128" s="31" t="str">
        <f>BK45</f>
        <v>1_1</v>
      </c>
      <c r="BL128" s="31" t="str">
        <f>BL45</f>
        <v>1_2</v>
      </c>
      <c r="BM128" s="31" t="str">
        <f>BM45</f>
        <v>2_1</v>
      </c>
      <c r="BN128" s="31" t="str">
        <f>BN45</f>
        <v>2_2</v>
      </c>
      <c r="BO128" s="31" t="str">
        <f>BO45</f>
        <v>3_1</v>
      </c>
      <c r="BP128" s="31" t="str">
        <f>BP45</f>
        <v>3_2</v>
      </c>
      <c r="BQ128" s="31" t="str">
        <f>BK128</f>
        <v>1_1</v>
      </c>
      <c r="BR128" s="31" t="str">
        <f t="shared" ref="BR128:CH128" si="88">BL128</f>
        <v>1_2</v>
      </c>
      <c r="BS128" s="31" t="str">
        <f t="shared" si="88"/>
        <v>2_1</v>
      </c>
      <c r="BT128" s="31" t="str">
        <f t="shared" si="88"/>
        <v>2_2</v>
      </c>
      <c r="BU128" s="31" t="str">
        <f t="shared" si="88"/>
        <v>3_1</v>
      </c>
      <c r="BV128" s="31" t="str">
        <f t="shared" si="88"/>
        <v>3_2</v>
      </c>
      <c r="BW128" s="31" t="str">
        <f t="shared" si="88"/>
        <v>1_1</v>
      </c>
      <c r="BX128" s="31" t="str">
        <f t="shared" si="88"/>
        <v>1_2</v>
      </c>
      <c r="BY128" s="31" t="str">
        <f t="shared" si="88"/>
        <v>2_1</v>
      </c>
      <c r="BZ128" s="31" t="str">
        <f t="shared" si="88"/>
        <v>2_2</v>
      </c>
      <c r="CA128" s="31" t="str">
        <f t="shared" si="88"/>
        <v>3_1</v>
      </c>
      <c r="CB128" s="31" t="str">
        <f t="shared" si="88"/>
        <v>3_2</v>
      </c>
      <c r="CC128" s="31" t="str">
        <f t="shared" si="88"/>
        <v>1_1</v>
      </c>
      <c r="CD128" s="31" t="str">
        <f t="shared" si="88"/>
        <v>1_2</v>
      </c>
      <c r="CE128" s="31" t="str">
        <f t="shared" si="88"/>
        <v>2_1</v>
      </c>
      <c r="CF128" s="31" t="str">
        <f t="shared" si="88"/>
        <v>2_2</v>
      </c>
      <c r="CG128" s="31" t="str">
        <f t="shared" si="88"/>
        <v>3_1</v>
      </c>
      <c r="CH128" s="31" t="str">
        <f t="shared" si="88"/>
        <v>3_2</v>
      </c>
      <c r="CI128" s="60" t="s">
        <v>361</v>
      </c>
      <c r="CJ128" s="60" t="s">
        <v>361</v>
      </c>
      <c r="CK128" s="37" t="s">
        <v>39</v>
      </c>
      <c r="CL128" s="37" t="s">
        <v>39</v>
      </c>
      <c r="CM128" s="60" t="s">
        <v>362</v>
      </c>
      <c r="CN128" s="60" t="s">
        <v>362</v>
      </c>
      <c r="CO128" s="60" t="s">
        <v>363</v>
      </c>
      <c r="CP128" s="60" t="s">
        <v>363</v>
      </c>
      <c r="CQ128" s="60" t="s">
        <v>364</v>
      </c>
      <c r="CR128" s="60" t="s">
        <v>364</v>
      </c>
      <c r="CS128" s="60" t="s">
        <v>92</v>
      </c>
      <c r="CT128" s="60" t="s">
        <v>55</v>
      </c>
      <c r="CU128" s="60" t="s">
        <v>91</v>
      </c>
      <c r="CV128" s="60" t="s">
        <v>56</v>
      </c>
      <c r="CW128" s="60" t="s">
        <v>365</v>
      </c>
      <c r="CY128" s="60" t="s">
        <v>366</v>
      </c>
      <c r="CZ128" s="60" t="s">
        <v>366</v>
      </c>
      <c r="DA128" s="60" t="s">
        <v>367</v>
      </c>
      <c r="DB128" s="60" t="s">
        <v>367</v>
      </c>
      <c r="DC128" s="60" t="s">
        <v>96</v>
      </c>
      <c r="DD128" s="60" t="s">
        <v>96</v>
      </c>
      <c r="DE128" s="60" t="s">
        <v>97</v>
      </c>
      <c r="DF128" s="60" t="s">
        <v>97</v>
      </c>
      <c r="DG128" s="60" t="s">
        <v>368</v>
      </c>
      <c r="DH128" s="60" t="s">
        <v>368</v>
      </c>
      <c r="DI128" s="60" t="s">
        <v>369</v>
      </c>
      <c r="DJ128" s="60" t="s">
        <v>369</v>
      </c>
      <c r="DK128" s="60" t="s">
        <v>370</v>
      </c>
      <c r="DL128" s="60" t="s">
        <v>370</v>
      </c>
      <c r="DM128" s="60" t="s">
        <v>87</v>
      </c>
      <c r="DN128" s="60" t="s">
        <v>87</v>
      </c>
      <c r="DO128" s="60" t="s">
        <v>93</v>
      </c>
      <c r="DP128" s="60" t="s">
        <v>93</v>
      </c>
      <c r="DQ128" s="60" t="s">
        <v>371</v>
      </c>
      <c r="DR128" s="60" t="s">
        <v>371</v>
      </c>
      <c r="DS128" s="60" t="s">
        <v>372</v>
      </c>
      <c r="DT128" s="60" t="s">
        <v>372</v>
      </c>
      <c r="DU128" s="60" t="s">
        <v>373</v>
      </c>
      <c r="DV128" s="60" t="s">
        <v>373</v>
      </c>
      <c r="DW128" s="60" t="s">
        <v>89</v>
      </c>
      <c r="DX128" s="60" t="s">
        <v>89</v>
      </c>
      <c r="DY128" s="60" t="s">
        <v>88</v>
      </c>
      <c r="DZ128" s="60" t="s">
        <v>88</v>
      </c>
      <c r="EA128" s="60" t="s">
        <v>94</v>
      </c>
      <c r="EB128" s="60" t="s">
        <v>94</v>
      </c>
      <c r="EC128" s="60" t="s">
        <v>374</v>
      </c>
      <c r="ED128" s="60" t="s">
        <v>374</v>
      </c>
      <c r="EE128" s="60" t="s">
        <v>375</v>
      </c>
      <c r="EF128" s="60" t="s">
        <v>375</v>
      </c>
      <c r="EG128" s="60" t="s">
        <v>376</v>
      </c>
      <c r="EH128" s="60" t="s">
        <v>376</v>
      </c>
      <c r="EI128" s="60" t="s">
        <v>377</v>
      </c>
      <c r="EJ128" s="36"/>
      <c r="EK128" s="60" t="s">
        <v>266</v>
      </c>
      <c r="EL128" s="36"/>
      <c r="EM128" s="60" t="s">
        <v>267</v>
      </c>
      <c r="EN128" s="60" t="s">
        <v>267</v>
      </c>
      <c r="EO128" s="60" t="s">
        <v>268</v>
      </c>
      <c r="EP128" s="36"/>
      <c r="EQ128" s="60" t="s">
        <v>269</v>
      </c>
      <c r="ER128" s="36"/>
      <c r="ES128" s="60" t="s">
        <v>270</v>
      </c>
      <c r="ET128" s="60" t="s">
        <v>270</v>
      </c>
      <c r="EU128" s="60" t="s">
        <v>271</v>
      </c>
      <c r="EV128" s="60" t="s">
        <v>271</v>
      </c>
      <c r="EW128" s="60" t="s">
        <v>272</v>
      </c>
      <c r="EX128" s="60" t="s">
        <v>272</v>
      </c>
      <c r="EY128" s="60" t="s">
        <v>273</v>
      </c>
      <c r="EZ128" s="60" t="s">
        <v>273</v>
      </c>
      <c r="FA128" s="60" t="s">
        <v>274</v>
      </c>
      <c r="FB128" s="60" t="s">
        <v>274</v>
      </c>
      <c r="FC128" s="60" t="s">
        <v>275</v>
      </c>
      <c r="FD128" s="60" t="s">
        <v>275</v>
      </c>
      <c r="FE128" s="75" t="s">
        <v>353</v>
      </c>
      <c r="FF128" s="75" t="s">
        <v>354</v>
      </c>
      <c r="FG128" s="75" t="s">
        <v>355</v>
      </c>
      <c r="FH128" s="75" t="s">
        <v>356</v>
      </c>
      <c r="FI128" s="75" t="s">
        <v>357</v>
      </c>
      <c r="FJ128" s="75" t="s">
        <v>358</v>
      </c>
      <c r="FK128" s="75" t="s">
        <v>353</v>
      </c>
      <c r="FL128" s="75" t="s">
        <v>354</v>
      </c>
      <c r="FM128" s="75" t="s">
        <v>355</v>
      </c>
      <c r="FN128" s="75" t="s">
        <v>356</v>
      </c>
      <c r="FO128" s="75" t="s">
        <v>357</v>
      </c>
      <c r="FP128" s="75" t="s">
        <v>358</v>
      </c>
      <c r="FQ128" s="90" t="s">
        <v>353</v>
      </c>
      <c r="FR128" s="90" t="s">
        <v>354</v>
      </c>
      <c r="FS128" s="90" t="s">
        <v>355</v>
      </c>
      <c r="FT128" s="90" t="s">
        <v>356</v>
      </c>
      <c r="FU128" s="90" t="s">
        <v>357</v>
      </c>
      <c r="FV128" s="90" t="s">
        <v>358</v>
      </c>
      <c r="FW128" s="75" t="s">
        <v>353</v>
      </c>
      <c r="FX128" s="75" t="s">
        <v>354</v>
      </c>
      <c r="FY128" s="75" t="s">
        <v>355</v>
      </c>
      <c r="FZ128" s="75" t="s">
        <v>356</v>
      </c>
      <c r="GA128" s="75" t="s">
        <v>357</v>
      </c>
      <c r="GB128" s="75" t="s">
        <v>358</v>
      </c>
      <c r="GC128" s="90" t="s">
        <v>353</v>
      </c>
      <c r="GD128" s="90" t="s">
        <v>354</v>
      </c>
      <c r="GE128" s="90" t="s">
        <v>355</v>
      </c>
      <c r="GF128" s="90" t="s">
        <v>356</v>
      </c>
      <c r="GG128" s="90" t="s">
        <v>357</v>
      </c>
      <c r="GH128" s="90" t="s">
        <v>358</v>
      </c>
      <c r="GI128" s="90" t="s">
        <v>353</v>
      </c>
      <c r="GJ128" s="90" t="s">
        <v>354</v>
      </c>
      <c r="GK128" s="90" t="s">
        <v>355</v>
      </c>
      <c r="GL128" s="90" t="s">
        <v>356</v>
      </c>
      <c r="GM128" s="90" t="s">
        <v>357</v>
      </c>
      <c r="GN128" s="90" t="s">
        <v>358</v>
      </c>
      <c r="GO128" s="75" t="s">
        <v>353</v>
      </c>
      <c r="GP128" s="75" t="s">
        <v>354</v>
      </c>
      <c r="GQ128" s="75" t="s">
        <v>355</v>
      </c>
      <c r="GR128" s="75" t="s">
        <v>356</v>
      </c>
      <c r="GS128" s="75" t="s">
        <v>357</v>
      </c>
      <c r="GT128" s="75" t="s">
        <v>358</v>
      </c>
      <c r="GU128" s="75" t="s">
        <v>353</v>
      </c>
      <c r="GV128" s="75" t="s">
        <v>354</v>
      </c>
      <c r="GW128" s="75" t="s">
        <v>355</v>
      </c>
      <c r="GX128" s="75" t="s">
        <v>356</v>
      </c>
      <c r="GY128" s="75" t="s">
        <v>357</v>
      </c>
      <c r="GZ128" s="75" t="s">
        <v>358</v>
      </c>
      <c r="HA128" s="75" t="s">
        <v>353</v>
      </c>
      <c r="HB128" s="75" t="s">
        <v>354</v>
      </c>
      <c r="HC128" s="75" t="s">
        <v>355</v>
      </c>
      <c r="HD128" s="75" t="s">
        <v>356</v>
      </c>
      <c r="HE128" s="75" t="s">
        <v>357</v>
      </c>
      <c r="HF128" s="75" t="s">
        <v>358</v>
      </c>
    </row>
    <row r="129" spans="3:214" x14ac:dyDescent="0.25">
      <c r="C129" s="31" t="str">
        <f>I129</f>
        <v>2.005-196.5</v>
      </c>
      <c r="D129" s="37" t="str">
        <f>D88</f>
        <v>METHYL HEXANOATE (C6:0)</v>
      </c>
      <c r="E129" s="31" t="str">
        <f t="shared" ref="D129:K144" si="89">E88</f>
        <v>3.93-157.2</v>
      </c>
      <c r="F129" s="61">
        <f>F88</f>
        <v>-9.5834473004188236E-2</v>
      </c>
      <c r="G129" s="31">
        <f t="shared" si="89"/>
        <v>3.884217875837364E-2</v>
      </c>
      <c r="H129" s="31">
        <f t="shared" si="89"/>
        <v>0.99329999999999996</v>
      </c>
      <c r="I129" s="31" t="str">
        <f>I88</f>
        <v>2.005-196.5</v>
      </c>
      <c r="J129" s="31">
        <f>J88</f>
        <v>8.5352116124663979E-3</v>
      </c>
      <c r="K129" s="31">
        <f>K88</f>
        <v>1.747281298475668E-2</v>
      </c>
      <c r="M129" s="31">
        <f t="shared" ref="M129:AF129" si="90">(M88-$F$129)/$G$129</f>
        <v>5.9850961746155074</v>
      </c>
      <c r="N129" s="31">
        <f t="shared" si="90"/>
        <v>5.3201758200949358</v>
      </c>
      <c r="O129" s="31">
        <f t="shared" si="90"/>
        <v>8.4546377512992947</v>
      </c>
      <c r="P129" s="31">
        <f t="shared" si="90"/>
        <v>7.4300753110909188</v>
      </c>
      <c r="Q129" s="31">
        <f t="shared" si="90"/>
        <v>9.7367451253681114</v>
      </c>
      <c r="R129" s="31">
        <f t="shared" si="90"/>
        <v>9.9869172181410679</v>
      </c>
      <c r="S129" s="31">
        <f t="shared" si="90"/>
        <v>13.260570072330269</v>
      </c>
      <c r="T129" s="31">
        <f t="shared" si="90"/>
        <v>13.773000734190649</v>
      </c>
      <c r="U129" s="31">
        <f t="shared" si="90"/>
        <v>16.043309497588915</v>
      </c>
      <c r="V129" s="31">
        <f>(V88-$F$129)/$G$129</f>
        <v>17.314342926963246</v>
      </c>
      <c r="W129" s="31">
        <f t="shared" si="90"/>
        <v>40.286848321072988</v>
      </c>
      <c r="X129" s="31">
        <f t="shared" si="90"/>
        <v>37.501646038762232</v>
      </c>
      <c r="Y129" s="31">
        <f t="shared" si="90"/>
        <v>88.22913052997356</v>
      </c>
      <c r="Z129" s="31">
        <f t="shared" si="90"/>
        <v>86.149971516434107</v>
      </c>
      <c r="AA129" s="31">
        <f t="shared" si="90"/>
        <v>124.4108560556097</v>
      </c>
      <c r="AB129" s="31">
        <f t="shared" si="90"/>
        <v>116.33279729522472</v>
      </c>
      <c r="AC129" s="31">
        <f t="shared" si="90"/>
        <v>155.6878267723782</v>
      </c>
      <c r="AD129" s="31">
        <f t="shared" si="90"/>
        <v>147.99605283886169</v>
      </c>
      <c r="AE129" s="31">
        <f t="shared" si="90"/>
        <v>154.01429982566637</v>
      </c>
      <c r="AF129" s="31">
        <f t="shared" si="90"/>
        <v>149.77841386373098</v>
      </c>
      <c r="AG129" s="31">
        <f>(AG88-$F$129)/$G$129</f>
        <v>2.6839704200394112</v>
      </c>
      <c r="AH129" s="95"/>
      <c r="AI129" s="95"/>
      <c r="AJ129" s="31">
        <f>(AJ88-$F$129)/$G$129</f>
        <v>2.6024696592513386</v>
      </c>
      <c r="AK129" s="31">
        <f>(AK88-$F$129)/$G$129</f>
        <v>2.5626185762704843</v>
      </c>
      <c r="AL129" s="95"/>
      <c r="AM129" s="95"/>
      <c r="AN129" s="31">
        <f>(AN88-$F$129)/$G$129</f>
        <v>2.6091463101722319</v>
      </c>
      <c r="AO129" s="31">
        <f>(AO88-$F$129)/$G$129</f>
        <v>2.7750558401982737</v>
      </c>
      <c r="AP129" s="95"/>
      <c r="AQ129" s="95"/>
      <c r="AR129" s="31">
        <f t="shared" ref="AR129:AW129" si="91">(AR88-$F$129)/$G$129</f>
        <v>2.4672785118555725</v>
      </c>
      <c r="AS129" s="31">
        <f t="shared" si="91"/>
        <v>3.2435315297425515</v>
      </c>
      <c r="AT129" s="31">
        <f t="shared" si="91"/>
        <v>3.252725239978711</v>
      </c>
      <c r="AU129" s="31">
        <f t="shared" si="91"/>
        <v>2.9290773361506877</v>
      </c>
      <c r="AV129" s="31">
        <f t="shared" si="91"/>
        <v>2.9409260430855722</v>
      </c>
      <c r="AW129" s="31">
        <f t="shared" si="91"/>
        <v>2.8191940275111813</v>
      </c>
      <c r="AX129" s="95"/>
      <c r="AY129" s="95"/>
      <c r="AZ129" s="95"/>
      <c r="BA129" s="95"/>
      <c r="BB129" s="95"/>
      <c r="BC129" s="95"/>
      <c r="BD129" s="95"/>
      <c r="BE129" s="31">
        <f>(BE88-$F$129)/$G$129</f>
        <v>3.0507313483904621</v>
      </c>
      <c r="BF129" s="95"/>
      <c r="BG129" s="95"/>
      <c r="BH129" s="95"/>
      <c r="BI129" s="98"/>
      <c r="BJ129" s="98"/>
      <c r="BK129" s="31">
        <f t="shared" ref="BK129:BR129" si="92">(BK88-$F$129)/$G$129</f>
        <v>5.7067099141882389</v>
      </c>
      <c r="BL129" s="31">
        <f t="shared" si="92"/>
        <v>5.4802482281714928</v>
      </c>
      <c r="BM129" s="31">
        <f t="shared" si="92"/>
        <v>5.8091853742975594</v>
      </c>
      <c r="BN129" s="31">
        <f t="shared" si="92"/>
        <v>6.3153374086059317</v>
      </c>
      <c r="BO129" s="31">
        <f t="shared" si="92"/>
        <v>23.88767786731734</v>
      </c>
      <c r="BP129" s="31">
        <f t="shared" si="92"/>
        <v>23.262131009366218</v>
      </c>
      <c r="BQ129" s="31">
        <f t="shared" si="92"/>
        <v>3.0983778765120564</v>
      </c>
      <c r="BR129" s="31">
        <f t="shared" si="92"/>
        <v>2.6174966075221611</v>
      </c>
      <c r="BS129" s="95"/>
      <c r="BT129" s="95"/>
      <c r="BU129" s="95"/>
      <c r="BV129" s="95"/>
      <c r="BW129" s="31">
        <f>(BW88-$F$129)/$G$129</f>
        <v>2.9600343342961142</v>
      </c>
      <c r="BX129" s="95"/>
      <c r="BY129" s="31">
        <f>(BY88-$F$129)/$G$129</f>
        <v>2.8977419300802065</v>
      </c>
      <c r="BZ129" s="31">
        <f>(BZ88-$F$129)/$G$129</f>
        <v>2.6809359467264593</v>
      </c>
      <c r="CA129" s="31">
        <f>(CA88-$F$129)/$G$129</f>
        <v>3.1301663224904899</v>
      </c>
      <c r="CB129" s="31">
        <f>(CB88-$F$129)/$G$129</f>
        <v>2.8752110622897997</v>
      </c>
      <c r="CC129" s="95"/>
      <c r="CD129" s="95"/>
      <c r="CE129" s="95"/>
      <c r="CF129" s="95"/>
      <c r="CG129" s="95"/>
      <c r="CH129" s="95"/>
      <c r="EI129" s="31">
        <f t="shared" ref="EI129:FD129" si="93">(EI88-$J$129)/$K$129</f>
        <v>0.92443345892811368</v>
      </c>
      <c r="EJ129" s="31">
        <f t="shared" si="93"/>
        <v>-0.48848526106886941</v>
      </c>
      <c r="EK129" s="31">
        <f t="shared" si="93"/>
        <v>2.0067205163719937</v>
      </c>
      <c r="EL129" s="31">
        <f t="shared" si="93"/>
        <v>-0.48848526106886941</v>
      </c>
      <c r="EM129" s="31">
        <f t="shared" si="93"/>
        <v>3.7879382375242545</v>
      </c>
      <c r="EN129" s="31">
        <f t="shared" si="93"/>
        <v>6.9626638992346841</v>
      </c>
      <c r="EO129" s="31">
        <f t="shared" si="93"/>
        <v>10.796896670046255</v>
      </c>
      <c r="EP129" s="31">
        <f t="shared" si="93"/>
        <v>-0.48848526106886941</v>
      </c>
      <c r="EQ129" s="31">
        <f t="shared" si="93"/>
        <v>16.690020808769827</v>
      </c>
      <c r="ER129" s="31">
        <f t="shared" si="93"/>
        <v>-0.48848526106886941</v>
      </c>
      <c r="ES129" s="31">
        <f t="shared" si="93"/>
        <v>16.500545895313749</v>
      </c>
      <c r="ET129" s="31">
        <f t="shared" si="93"/>
        <v>18.280384276781138</v>
      </c>
      <c r="EU129" s="31">
        <f t="shared" si="93"/>
        <v>37.571328793883261</v>
      </c>
      <c r="EV129" s="31">
        <f t="shared" si="93"/>
        <v>39.269221621410033</v>
      </c>
      <c r="EW129" s="31">
        <f t="shared" si="93"/>
        <v>88.555843781947956</v>
      </c>
      <c r="EX129" s="31">
        <f t="shared" si="93"/>
        <v>88.610287825472</v>
      </c>
      <c r="EY129" s="31">
        <f t="shared" si="93"/>
        <v>122.13014398219474</v>
      </c>
      <c r="EZ129" s="31">
        <f t="shared" si="93"/>
        <v>119.82515829312756</v>
      </c>
      <c r="FB129" s="31">
        <f t="shared" si="93"/>
        <v>159.24099880645102</v>
      </c>
      <c r="FC129" s="31">
        <f t="shared" si="93"/>
        <v>193.42355372534757</v>
      </c>
      <c r="FD129" s="31">
        <f t="shared" si="93"/>
        <v>187.44885940719558</v>
      </c>
      <c r="FQ129" s="31">
        <f t="shared" ref="FQ129:GZ129" si="94">(FQ88-$J$129)/$K$129</f>
        <v>1.2371303286359572</v>
      </c>
      <c r="FR129" s="31">
        <f t="shared" si="94"/>
        <v>1.2575680072602942</v>
      </c>
      <c r="FS129" s="31">
        <f t="shared" si="94"/>
        <v>0.53809657777563491</v>
      </c>
      <c r="FT129" s="31">
        <f t="shared" si="94"/>
        <v>0.56443633161045625</v>
      </c>
      <c r="FU129" s="31">
        <f t="shared" si="94"/>
        <v>0.29382525635413559</v>
      </c>
      <c r="GC129" s="31">
        <f t="shared" si="94"/>
        <v>0.80853425110351074</v>
      </c>
      <c r="GI129" s="31">
        <f t="shared" si="94"/>
        <v>6.7127921585810642</v>
      </c>
      <c r="GJ129" s="31">
        <f t="shared" si="94"/>
        <v>6.2093663336804577</v>
      </c>
      <c r="GK129" s="31">
        <f t="shared" si="94"/>
        <v>6.9405957837549446</v>
      </c>
      <c r="GL129" s="31">
        <f t="shared" si="94"/>
        <v>8.0657751016284731</v>
      </c>
      <c r="GM129" s="31">
        <f t="shared" si="94"/>
        <v>47.129204092468491</v>
      </c>
      <c r="GN129" s="31">
        <f t="shared" si="94"/>
        <v>45.738609292451244</v>
      </c>
      <c r="GO129" s="31">
        <f t="shared" si="94"/>
        <v>0.91445279805581881</v>
      </c>
      <c r="GU129" s="31">
        <f t="shared" si="94"/>
        <v>0.60691418927507157</v>
      </c>
      <c r="GW129" s="31">
        <f t="shared" si="94"/>
        <v>0.46843776295757017</v>
      </c>
      <c r="GY129" s="31">
        <f t="shared" si="94"/>
        <v>0.98511872358380304</v>
      </c>
      <c r="GZ129" s="31">
        <f t="shared" si="94"/>
        <v>0.41835149493308321</v>
      </c>
    </row>
    <row r="130" spans="3:214" x14ac:dyDescent="0.25">
      <c r="C130" s="31" t="str">
        <f t="shared" ref="C130:C165" si="95">I130</f>
        <v>2.005-196.5</v>
      </c>
      <c r="D130" s="37" t="str">
        <f t="shared" si="89"/>
        <v>METHYL OCTANOATE (C8:0)</v>
      </c>
      <c r="E130" s="31" t="str">
        <f t="shared" si="89"/>
        <v>3.93-157.2</v>
      </c>
      <c r="F130" s="31">
        <f t="shared" si="89"/>
        <v>-0.10017357737414589</v>
      </c>
      <c r="G130" s="31">
        <f t="shared" si="89"/>
        <v>4.8890745080129389E-2</v>
      </c>
      <c r="H130" s="31">
        <f t="shared" si="89"/>
        <v>0.99229999999999996</v>
      </c>
      <c r="I130" s="31" t="str">
        <f t="shared" si="89"/>
        <v>2.005-196.5</v>
      </c>
      <c r="J130" s="31">
        <f t="shared" si="89"/>
        <v>4.840768047842281E-2</v>
      </c>
      <c r="K130" s="31">
        <f t="shared" si="89"/>
        <v>2.026273645595936E-2</v>
      </c>
      <c r="M130" s="31">
        <f t="shared" ref="M130:AZ130" si="96">(M89-$F$130)/$G$130</f>
        <v>5.5174700613343388</v>
      </c>
      <c r="N130" s="31">
        <f t="shared" si="96"/>
        <v>5.4963927820928324</v>
      </c>
      <c r="O130" s="31">
        <f t="shared" si="96"/>
        <v>8.43092187599607</v>
      </c>
      <c r="P130" s="31">
        <f t="shared" si="96"/>
        <v>8.4875016374014951</v>
      </c>
      <c r="Q130" s="31">
        <f t="shared" si="96"/>
        <v>9.9675580815955538</v>
      </c>
      <c r="R130" s="31">
        <f t="shared" si="96"/>
        <v>11.241692349432805</v>
      </c>
      <c r="S130" s="31">
        <f t="shared" si="96"/>
        <v>12.983739868014002</v>
      </c>
      <c r="T130" s="31">
        <f t="shared" si="96"/>
        <v>15.598556357365327</v>
      </c>
      <c r="U130" s="31">
        <f t="shared" si="96"/>
        <v>15.326708120954612</v>
      </c>
      <c r="V130" s="31">
        <f t="shared" si="96"/>
        <v>18.381348248477728</v>
      </c>
      <c r="W130" s="31">
        <f t="shared" si="96"/>
        <v>41.068639026256371</v>
      </c>
      <c r="X130" s="31">
        <f t="shared" si="96"/>
        <v>38.373693976692095</v>
      </c>
      <c r="Y130" s="31">
        <f t="shared" si="96"/>
        <v>88.086972244170525</v>
      </c>
      <c r="Z130" s="31">
        <f t="shared" si="96"/>
        <v>82.737486393136848</v>
      </c>
      <c r="AA130" s="31">
        <f t="shared" si="96"/>
        <v>113.50275996242183</v>
      </c>
      <c r="AB130" s="31">
        <f t="shared" si="96"/>
        <v>114.29855901465753</v>
      </c>
      <c r="AC130" s="31">
        <f t="shared" si="96"/>
        <v>142.89370108394192</v>
      </c>
      <c r="AD130" s="31">
        <f t="shared" si="96"/>
        <v>137.65706644692693</v>
      </c>
      <c r="AE130" s="31">
        <f t="shared" si="96"/>
        <v>142.53806384802149</v>
      </c>
      <c r="AF130" s="31">
        <f t="shared" si="96"/>
        <v>138.14114202281067</v>
      </c>
      <c r="AG130" s="31">
        <f t="shared" si="96"/>
        <v>2.3087258020155081</v>
      </c>
      <c r="AH130" s="31">
        <f t="shared" si="96"/>
        <v>2.6005355825461911</v>
      </c>
      <c r="AI130" s="31">
        <f t="shared" si="96"/>
        <v>2.3444390035945419</v>
      </c>
      <c r="AJ130" s="31">
        <f t="shared" si="96"/>
        <v>2.5629415455597964</v>
      </c>
      <c r="AK130" s="31">
        <f t="shared" si="96"/>
        <v>2.5659724162822677</v>
      </c>
      <c r="AL130" s="31">
        <f t="shared" si="96"/>
        <v>2.3131729620978598</v>
      </c>
      <c r="AM130" s="31">
        <f t="shared" si="96"/>
        <v>2.8366950178348529</v>
      </c>
      <c r="AN130" s="31">
        <f t="shared" si="96"/>
        <v>2.7308759979817374</v>
      </c>
      <c r="AO130" s="31">
        <f t="shared" si="96"/>
        <v>2.5274003325068923</v>
      </c>
      <c r="AP130" s="31">
        <f t="shared" si="96"/>
        <v>2.752887545439989</v>
      </c>
      <c r="AQ130" s="31">
        <f t="shared" si="96"/>
        <v>2.4626968406102216</v>
      </c>
      <c r="AR130" s="31">
        <f t="shared" si="96"/>
        <v>2.8504433529278526</v>
      </c>
      <c r="AS130" s="31">
        <f t="shared" si="96"/>
        <v>4.8873900616328916</v>
      </c>
      <c r="AT130" s="31">
        <f t="shared" si="96"/>
        <v>5.1458531642002976</v>
      </c>
      <c r="AU130" s="31">
        <f t="shared" si="96"/>
        <v>2.3533188904846893</v>
      </c>
      <c r="AV130" s="31">
        <f t="shared" si="96"/>
        <v>2.3757206076501518</v>
      </c>
      <c r="AW130" s="31">
        <f t="shared" si="96"/>
        <v>2.4407840842568689</v>
      </c>
      <c r="AX130" s="31">
        <f t="shared" si="96"/>
        <v>2.4118048979304341</v>
      </c>
      <c r="AY130" s="31">
        <f t="shared" si="96"/>
        <v>2.6155467379706883</v>
      </c>
      <c r="AZ130" s="31">
        <f t="shared" si="96"/>
        <v>2.3985300120272988</v>
      </c>
      <c r="BA130" s="99"/>
      <c r="BB130" s="99"/>
      <c r="BC130" s="31">
        <f>(BC89-$F$130)/$G$130</f>
        <v>2.4804381075107425</v>
      </c>
      <c r="BD130" s="31">
        <f>(BD88-$F$129)/$G$129</f>
        <v>2.4672785118555725</v>
      </c>
      <c r="BE130" s="31">
        <f>(BE89-$F$130)/$G$130</f>
        <v>3.3889189307774599</v>
      </c>
      <c r="BF130" s="31">
        <f>(BF89-$F$130)/$G$130</f>
        <v>3.1850610677923119</v>
      </c>
      <c r="BG130" s="99"/>
      <c r="BH130" s="31">
        <f>(BH89-$F$130)/$G$130</f>
        <v>3.2795199093137568</v>
      </c>
      <c r="BI130" s="98"/>
      <c r="BJ130" s="98"/>
      <c r="BK130" s="31">
        <f>(BK89-$F$130)/$G$130</f>
        <v>3.5149052979796735</v>
      </c>
      <c r="BL130" s="31">
        <f>(BL89-$F$130)/$G$130</f>
        <v>2.7542092290599256</v>
      </c>
      <c r="BM130" s="99"/>
      <c r="BN130" s="31">
        <f>(BN89-$F$130)/$G$130</f>
        <v>3.7486565115548949</v>
      </c>
      <c r="BO130" s="31">
        <f>(BO89-$F$130)/$G$130</f>
        <v>71.578612387508883</v>
      </c>
      <c r="BP130" s="31">
        <f>(BP89-$F$130)/$G$130</f>
        <v>71.156278826443028</v>
      </c>
      <c r="BQ130" s="99"/>
      <c r="BR130" s="99"/>
      <c r="BS130" s="31">
        <f>(BS89-$F$130)/$G$130</f>
        <v>2.516702037384007</v>
      </c>
      <c r="BT130" s="31">
        <f>(BT89-$F$130)/$G$130</f>
        <v>2.2794254146414299</v>
      </c>
      <c r="BU130" s="99"/>
      <c r="BV130" s="99"/>
      <c r="BW130" s="99"/>
      <c r="BX130" s="99"/>
      <c r="BY130" s="31">
        <f>(BY89-$F$130)/$G$130</f>
        <v>2.2435432899910821</v>
      </c>
      <c r="BZ130" s="99"/>
      <c r="CA130" s="31">
        <f>(CA89-$F$130)/$G$130</f>
        <v>2.3665948843703095</v>
      </c>
      <c r="CB130" s="31">
        <f>(CB89-$F$130)/$G$130</f>
        <v>2.3323954258722175</v>
      </c>
      <c r="CC130" s="99"/>
      <c r="CD130" s="99"/>
      <c r="CE130" s="99"/>
      <c r="CF130" s="99"/>
      <c r="CG130" s="99"/>
      <c r="CH130" s="99"/>
      <c r="DZ130" s="31">
        <f t="shared" ref="DZ130:FD130" si="97">(DZ89-$J$130)/$K$130</f>
        <v>2.2534665883714698E-2</v>
      </c>
      <c r="EI130" s="31">
        <f t="shared" si="97"/>
        <v>-0.35552376914581818</v>
      </c>
      <c r="EJ130" s="31">
        <f t="shared" si="97"/>
        <v>-2.3890001522566267</v>
      </c>
      <c r="EK130" s="31">
        <f t="shared" si="97"/>
        <v>0.30597174795859039</v>
      </c>
      <c r="EL130" s="31">
        <f t="shared" si="97"/>
        <v>-2.3890001522566267</v>
      </c>
      <c r="EM130" s="31">
        <f t="shared" si="97"/>
        <v>2.878638959691433</v>
      </c>
      <c r="EN130" s="31">
        <f t="shared" si="97"/>
        <v>6.9198484195264554</v>
      </c>
      <c r="EO130" s="31">
        <f t="shared" si="97"/>
        <v>9.9929531418719257</v>
      </c>
      <c r="EP130" s="31">
        <f t="shared" si="97"/>
        <v>-2.3890001522566267</v>
      </c>
      <c r="EQ130" s="31">
        <f t="shared" si="97"/>
        <v>15.967134940486629</v>
      </c>
      <c r="ER130" s="31">
        <f t="shared" si="97"/>
        <v>-2.3890001522566267</v>
      </c>
      <c r="ES130" s="31">
        <f t="shared" si="97"/>
        <v>18.302105263385936</v>
      </c>
      <c r="ET130" s="31">
        <f t="shared" si="97"/>
        <v>18.531751869369423</v>
      </c>
      <c r="EU130" s="31">
        <f t="shared" si="97"/>
        <v>39.643493683158454</v>
      </c>
      <c r="EV130" s="31">
        <f t="shared" si="97"/>
        <v>42.502750101716082</v>
      </c>
      <c r="EW130" s="31">
        <f t="shared" si="97"/>
        <v>88.913802722190866</v>
      </c>
      <c r="EX130" s="31">
        <f t="shared" si="97"/>
        <v>88.921108742116303</v>
      </c>
      <c r="EY130" s="31">
        <f t="shared" si="97"/>
        <v>124.94228249693555</v>
      </c>
      <c r="EZ130" s="31">
        <f t="shared" si="97"/>
        <v>121.05060601211871</v>
      </c>
      <c r="FA130" s="31">
        <f t="shared" si="97"/>
        <v>139.88840640114969</v>
      </c>
      <c r="FB130" s="31">
        <f t="shared" si="97"/>
        <v>162.35501134767168</v>
      </c>
      <c r="FC130" s="31">
        <f t="shared" si="97"/>
        <v>196.08939741528295</v>
      </c>
      <c r="FD130" s="31">
        <f t="shared" si="97"/>
        <v>192.37526050451481</v>
      </c>
      <c r="FQ130" s="31">
        <f t="shared" ref="FQ130:GN130" si="98">(FQ89-$J$130)/$K$130</f>
        <v>4.4597571485121668</v>
      </c>
      <c r="FR130" s="31">
        <f t="shared" si="98"/>
        <v>5.0833873125676217</v>
      </c>
      <c r="GC130" s="31">
        <f t="shared" si="98"/>
        <v>0.84418576565288772</v>
      </c>
      <c r="GD130" s="31">
        <f t="shared" si="98"/>
        <v>0.35230931878455007</v>
      </c>
      <c r="GF130" s="31">
        <f t="shared" si="98"/>
        <v>0.58022340883979906</v>
      </c>
      <c r="GI130" s="31">
        <f t="shared" si="98"/>
        <v>1.1481707370728491</v>
      </c>
      <c r="GL130" s="31">
        <f t="shared" si="98"/>
        <v>1.7121750619534555</v>
      </c>
      <c r="GM130" s="31">
        <f t="shared" si="98"/>
        <v>165.37501935425854</v>
      </c>
      <c r="GN130" s="31">
        <f t="shared" si="98"/>
        <v>164.35599596036838</v>
      </c>
    </row>
    <row r="131" spans="3:214" x14ac:dyDescent="0.25">
      <c r="C131" s="31" t="str">
        <f t="shared" si="95"/>
        <v>8.02-199</v>
      </c>
      <c r="D131" s="37" t="str">
        <f t="shared" si="89"/>
        <v>METHYL DECANOATE (CAPRATE) (C10:0)</v>
      </c>
      <c r="E131" s="31" t="str">
        <f t="shared" si="89"/>
        <v>3.98-119.4</v>
      </c>
      <c r="F131" s="31">
        <f t="shared" si="89"/>
        <v>-0.1183816711207748</v>
      </c>
      <c r="G131" s="31">
        <f t="shared" si="89"/>
        <v>5.3348289179500415E-2</v>
      </c>
      <c r="H131" s="31">
        <f t="shared" si="89"/>
        <v>0.99109999999999998</v>
      </c>
      <c r="I131" s="31" t="str">
        <f t="shared" si="89"/>
        <v>8.02-199</v>
      </c>
      <c r="J131" s="31">
        <f t="shared" si="89"/>
        <v>0.36728663786769356</v>
      </c>
      <c r="K131" s="31">
        <f t="shared" si="89"/>
        <v>2.1365465217701562E-2</v>
      </c>
      <c r="M131" s="31">
        <f t="shared" ref="M131:AH131" si="99">(M90-$F$131)/$G$131</f>
        <v>5.8724794225989347</v>
      </c>
      <c r="N131" s="31">
        <f t="shared" si="99"/>
        <v>5.9041606655425563</v>
      </c>
      <c r="O131" s="31">
        <f t="shared" si="99"/>
        <v>9.0955635607994942</v>
      </c>
      <c r="P131" s="31">
        <f t="shared" si="99"/>
        <v>9.0416786588113389</v>
      </c>
      <c r="Q131" s="31">
        <f t="shared" si="99"/>
        <v>10.449514905398324</v>
      </c>
      <c r="R131" s="31">
        <f t="shared" si="99"/>
        <v>10.944740443070444</v>
      </c>
      <c r="S131" s="31">
        <f t="shared" si="99"/>
        <v>13.540442101954877</v>
      </c>
      <c r="T131" s="31">
        <f t="shared" si="99"/>
        <v>14.180868467963174</v>
      </c>
      <c r="U131" s="31">
        <f t="shared" si="99"/>
        <v>16.259442681107913</v>
      </c>
      <c r="V131" s="31">
        <f t="shared" si="99"/>
        <v>16.38454449531141</v>
      </c>
      <c r="W131" s="31">
        <f t="shared" si="99"/>
        <v>42.425975261081376</v>
      </c>
      <c r="X131" s="31">
        <f t="shared" si="99"/>
        <v>38.938214182315647</v>
      </c>
      <c r="Y131" s="31">
        <f t="shared" si="99"/>
        <v>89.686449596801822</v>
      </c>
      <c r="Z131" s="31">
        <f t="shared" si="99"/>
        <v>84.018772182182758</v>
      </c>
      <c r="AA131" s="31">
        <f t="shared" si="99"/>
        <v>114.69378634268853</v>
      </c>
      <c r="AB131" s="31">
        <f t="shared" si="99"/>
        <v>115.56336703237149</v>
      </c>
      <c r="AC131" s="31">
        <f t="shared" si="99"/>
        <v>141.69838362558903</v>
      </c>
      <c r="AD131" s="31">
        <f t="shared" si="99"/>
        <v>137.96461407915336</v>
      </c>
      <c r="AE131" s="31">
        <f t="shared" si="99"/>
        <v>141.21007059216396</v>
      </c>
      <c r="AF131" s="31">
        <f t="shared" si="99"/>
        <v>138.85781196643302</v>
      </c>
      <c r="AG131" s="31">
        <f t="shared" si="99"/>
        <v>2.3883540008264807</v>
      </c>
      <c r="AH131" s="31">
        <f t="shared" si="99"/>
        <v>3.2381632495602348</v>
      </c>
      <c r="AI131" s="99"/>
      <c r="AJ131" s="99"/>
      <c r="AK131" s="99"/>
      <c r="AL131" s="99"/>
      <c r="AM131" s="31">
        <f>(AM90-$F$131)/$G$131</f>
        <v>2.5380426265056357</v>
      </c>
      <c r="AN131" s="31">
        <f>(AN90-$F$131)/$G$131</f>
        <v>2.5114363866335112</v>
      </c>
      <c r="AO131" s="31">
        <f>(AO90-$F$131)/$G$131</f>
        <v>2.4132786045868051</v>
      </c>
      <c r="AP131" s="31">
        <f>(AP90-$F$131)/$G$131</f>
        <v>2.538285074131049</v>
      </c>
      <c r="AQ131" s="31">
        <f>(AQ90-$F$131)/$G$131</f>
        <v>2.3582672292174203</v>
      </c>
      <c r="AR131" s="99"/>
      <c r="AS131" s="31">
        <f>(AS90-$F$131)/$G$131</f>
        <v>15.859701452608956</v>
      </c>
      <c r="AT131" s="31">
        <f>(AT90-$F$131)/$G$131</f>
        <v>16.105462588227354</v>
      </c>
      <c r="AU131" s="99"/>
      <c r="AV131" s="99"/>
      <c r="AW131" s="99"/>
      <c r="AX131" s="99"/>
      <c r="AY131" s="31">
        <f>(AY90-$F$131)/$G$131</f>
        <v>2.4451498938512177</v>
      </c>
      <c r="AZ131" s="99"/>
      <c r="BA131" s="31">
        <f>(BA90-$F$131)/$G$131</f>
        <v>2.4080380903588163</v>
      </c>
      <c r="BB131" s="99"/>
      <c r="BC131" s="31">
        <f>(BC90-$F$131)/$G$131</f>
        <v>2.3731688162570066</v>
      </c>
      <c r="BD131" s="99"/>
      <c r="BE131" s="31">
        <f>(BE90-$F$131)/$G$131</f>
        <v>3.1601500201172388</v>
      </c>
      <c r="BF131" s="31">
        <f>(BF90-$F$131)/$G$131</f>
        <v>3.2689926744891395</v>
      </c>
      <c r="BG131" s="99"/>
      <c r="BH131" s="31">
        <f>(BH90-$F$131)/$G$131</f>
        <v>3.4697353700646572</v>
      </c>
      <c r="BI131" s="98"/>
      <c r="BJ131" s="98"/>
      <c r="BK131" s="99"/>
      <c r="BL131" s="31">
        <f>(BL90-$F$131)/$G$131</f>
        <v>3.0848754025970551</v>
      </c>
      <c r="BM131" s="99"/>
      <c r="BN131" s="31">
        <f>(BN90-$F$131)/$G$131</f>
        <v>2.9472610205424425</v>
      </c>
      <c r="BO131" s="31">
        <f>(BO90-$F$131)/$G$131</f>
        <v>183.56741385749473</v>
      </c>
      <c r="BP131" s="31">
        <f>(BP90-$F$131)/$G$131</f>
        <v>164.78614077488055</v>
      </c>
      <c r="BQ131" s="99"/>
      <c r="BR131" s="99"/>
      <c r="BS131" s="99"/>
      <c r="BT131" s="99"/>
      <c r="BU131" s="99"/>
      <c r="BV131" s="99"/>
      <c r="BW131" s="99"/>
      <c r="BX131" s="99"/>
      <c r="BY131" s="99"/>
      <c r="BZ131" s="99"/>
      <c r="CA131" s="31">
        <f>(CA90-$F$131)/$G$131</f>
        <v>2.5172825853352765</v>
      </c>
      <c r="CB131" s="99"/>
      <c r="CC131" s="99"/>
      <c r="CD131" s="99"/>
      <c r="CE131" s="99"/>
      <c r="CF131" s="99"/>
      <c r="CG131" s="99"/>
      <c r="CH131" s="99"/>
      <c r="EI131" s="31">
        <f t="shared" ref="EI131:FD131" si="100">(EI90-$J$131)/$K$131</f>
        <v>25.727400502251612</v>
      </c>
      <c r="EJ131" s="31">
        <f t="shared" si="100"/>
        <v>-17.190668872653045</v>
      </c>
      <c r="EK131" s="31">
        <f t="shared" si="100"/>
        <v>-10.426195704045453</v>
      </c>
      <c r="EL131" s="31">
        <f t="shared" si="100"/>
        <v>-17.190668872653045</v>
      </c>
      <c r="EM131" s="31">
        <f t="shared" si="100"/>
        <v>16.178609490967261</v>
      </c>
      <c r="EN131" s="31">
        <f t="shared" si="100"/>
        <v>-17.190668872653045</v>
      </c>
      <c r="EO131" s="31">
        <f t="shared" si="100"/>
        <v>13.117338242652883</v>
      </c>
      <c r="EP131" s="31">
        <f t="shared" si="100"/>
        <v>-17.190668872653045</v>
      </c>
      <c r="EQ131" s="31">
        <f t="shared" si="100"/>
        <v>17.06905167254747</v>
      </c>
      <c r="ER131" s="31">
        <f t="shared" si="100"/>
        <v>-17.190668872653045</v>
      </c>
      <c r="ES131" s="31">
        <f t="shared" si="100"/>
        <v>19.522784244072149</v>
      </c>
      <c r="ET131" s="31">
        <f t="shared" si="100"/>
        <v>4.07264029172915</v>
      </c>
      <c r="EU131" s="31">
        <f t="shared" si="100"/>
        <v>37.459089253015243</v>
      </c>
      <c r="EV131" s="31">
        <f t="shared" si="100"/>
        <v>41.20665063302269</v>
      </c>
      <c r="EW131" s="31">
        <f t="shared" si="100"/>
        <v>89.927769594129501</v>
      </c>
      <c r="EX131" s="31">
        <f t="shared" si="100"/>
        <v>84.672600727187444</v>
      </c>
      <c r="EY131" s="31">
        <f t="shared" si="100"/>
        <v>126.62306147783103</v>
      </c>
      <c r="EZ131" s="31">
        <f t="shared" si="100"/>
        <v>115.3940736803257</v>
      </c>
      <c r="FA131" s="31">
        <f t="shared" si="100"/>
        <v>169.11840211271041</v>
      </c>
      <c r="FB131" s="31">
        <f t="shared" si="100"/>
        <v>164.7530775171509</v>
      </c>
      <c r="FC131" s="31">
        <f t="shared" si="100"/>
        <v>193.4863744173804</v>
      </c>
      <c r="FD131" s="31">
        <f t="shared" si="100"/>
        <v>185.7470861362448</v>
      </c>
      <c r="FQ131" s="31">
        <f t="shared" ref="FQ131:GN131" si="101">(FQ90-$J$131)/$K$131</f>
        <v>16.869261995158652</v>
      </c>
      <c r="FR131" s="31">
        <f t="shared" si="101"/>
        <v>17.482912856418164</v>
      </c>
      <c r="GM131" s="31">
        <f t="shared" si="101"/>
        <v>435.62539240675852</v>
      </c>
      <c r="GN131" s="31">
        <f t="shared" si="101"/>
        <v>388.72967647634476</v>
      </c>
    </row>
    <row r="132" spans="3:214" x14ac:dyDescent="0.25">
      <c r="C132" s="31" t="str">
        <f t="shared" si="95"/>
        <v>2-98.5</v>
      </c>
      <c r="D132" s="37" t="str">
        <f t="shared" si="89"/>
        <v>METHYL UNDECANOATE (C11:0)</v>
      </c>
      <c r="E132" s="31" t="str">
        <f t="shared" si="89"/>
        <v>1.97-59.1</v>
      </c>
      <c r="F132" s="31">
        <f t="shared" si="89"/>
        <v>-6.2105134080546409E-2</v>
      </c>
      <c r="G132" s="31">
        <f t="shared" si="89"/>
        <v>5.5675908015764011E-2</v>
      </c>
      <c r="H132" s="31">
        <f t="shared" si="89"/>
        <v>0.99209999999999998</v>
      </c>
      <c r="I132" s="31" t="str">
        <f t="shared" si="89"/>
        <v>2-98.5</v>
      </c>
      <c r="J132" s="31">
        <f t="shared" si="89"/>
        <v>8.2862274527591984E-3</v>
      </c>
      <c r="K132" s="31">
        <f t="shared" si="89"/>
        <v>2.2559047147009542E-2</v>
      </c>
      <c r="M132" s="31">
        <f t="shared" ref="M132:AF132" si="102">(M91-$F$132)/$G$132</f>
        <v>2.9852437727710157</v>
      </c>
      <c r="N132" s="31">
        <f t="shared" si="102"/>
        <v>3.0468288231294909</v>
      </c>
      <c r="O132" s="31">
        <f t="shared" si="102"/>
        <v>4.9992066303657161</v>
      </c>
      <c r="P132" s="31">
        <f t="shared" si="102"/>
        <v>4.2874611040986945</v>
      </c>
      <c r="Q132" s="31">
        <f t="shared" si="102"/>
        <v>5.3481437529749041</v>
      </c>
      <c r="R132" s="31">
        <f t="shared" si="102"/>
        <v>5.1540348774822791</v>
      </c>
      <c r="S132" s="31">
        <f t="shared" si="102"/>
        <v>6.8531146233405522</v>
      </c>
      <c r="T132" s="31">
        <f t="shared" si="102"/>
        <v>6.5629038979438103</v>
      </c>
      <c r="U132" s="31">
        <f t="shared" si="102"/>
        <v>8.0713287928976456</v>
      </c>
      <c r="V132" s="31">
        <f t="shared" si="102"/>
        <v>7.8390923580851046</v>
      </c>
      <c r="W132" s="31">
        <f t="shared" si="102"/>
        <v>21.032373024457403</v>
      </c>
      <c r="X132" s="31">
        <f t="shared" si="102"/>
        <v>19.737331307487377</v>
      </c>
      <c r="Y132" s="31">
        <f t="shared" si="102"/>
        <v>43.731214068729336</v>
      </c>
      <c r="Z132" s="31">
        <f t="shared" si="102"/>
        <v>41.450113747738662</v>
      </c>
      <c r="AA132" s="31">
        <f t="shared" si="102"/>
        <v>57.013207985257971</v>
      </c>
      <c r="AB132" s="31">
        <f t="shared" si="102"/>
        <v>57.388401233240046</v>
      </c>
      <c r="AC132" s="31">
        <f t="shared" si="102"/>
        <v>71.523544390270359</v>
      </c>
      <c r="AD132" s="31">
        <f t="shared" si="102"/>
        <v>68.963388960626588</v>
      </c>
      <c r="AE132" s="31">
        <f t="shared" si="102"/>
        <v>71.326242635694612</v>
      </c>
      <c r="AF132" s="31">
        <f t="shared" si="102"/>
        <v>69.339938081171042</v>
      </c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  <c r="AQ132" s="95"/>
      <c r="AR132" s="95"/>
      <c r="AS132" s="31">
        <f>(AS91-$F$132)/$G$132</f>
        <v>4.3209607953390252</v>
      </c>
      <c r="AT132" s="31">
        <f>(AT91-$F$132)/$G$132</f>
        <v>4.1275496175570163</v>
      </c>
      <c r="AU132" s="95"/>
      <c r="AV132" s="95"/>
      <c r="AW132" s="95"/>
      <c r="AX132" s="95"/>
      <c r="AY132" s="95"/>
      <c r="AZ132" s="95"/>
      <c r="BA132" s="95"/>
      <c r="BB132" s="95"/>
      <c r="BC132" s="95"/>
      <c r="BD132" s="95"/>
      <c r="BE132" s="31">
        <f>(BE91-$F$132)/$G$132</f>
        <v>1.6498112977473842</v>
      </c>
      <c r="BF132" s="31">
        <f>(BF91-$F$132)/$G$132</f>
        <v>1.7067947821920757</v>
      </c>
      <c r="BG132" s="31">
        <f>(BG91-$F$132)/$G$132</f>
        <v>1.7953828387986621</v>
      </c>
      <c r="BH132" s="31">
        <f>(BH91-$F$132)/$G$132</f>
        <v>2.9561963459107314</v>
      </c>
      <c r="BI132" s="98"/>
      <c r="BJ132" s="98"/>
      <c r="BK132" s="31">
        <f t="shared" ref="BK132:BP132" si="103">(BK91-$F$132)/$G$132</f>
        <v>1.9175879705475518</v>
      </c>
      <c r="BL132" s="31">
        <f t="shared" si="103"/>
        <v>3.4830413389531447</v>
      </c>
      <c r="BM132" s="31">
        <f t="shared" si="103"/>
        <v>2.3826353562781613</v>
      </c>
      <c r="BN132" s="31">
        <f t="shared" si="103"/>
        <v>1.8904929413202398</v>
      </c>
      <c r="BO132" s="31">
        <f t="shared" si="103"/>
        <v>31.287284463012941</v>
      </c>
      <c r="BP132" s="31">
        <f t="shared" si="103"/>
        <v>38.685252507693527</v>
      </c>
      <c r="BQ132" s="95"/>
      <c r="BR132" s="95"/>
      <c r="BS132" s="31">
        <f>(BS91-$F$132)/$G$132</f>
        <v>3.4455601153679352</v>
      </c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EI132" s="31">
        <f t="shared" ref="EI132:FD132" si="104">(EI91-$J$132)/$K$132</f>
        <v>28.933773188588333</v>
      </c>
      <c r="EJ132" s="31">
        <f t="shared" si="104"/>
        <v>-0.36731283013687183</v>
      </c>
      <c r="EK132" s="31">
        <f t="shared" si="104"/>
        <v>0.725364884087358</v>
      </c>
      <c r="EL132" s="31">
        <f t="shared" si="104"/>
        <v>-0.36731283013687183</v>
      </c>
      <c r="EM132" s="31">
        <f t="shared" si="104"/>
        <v>1.925652396076228</v>
      </c>
      <c r="EN132" s="31">
        <f t="shared" si="104"/>
        <v>2.657558716965374</v>
      </c>
      <c r="EO132" s="31">
        <f t="shared" si="104"/>
        <v>5.2468692231145821</v>
      </c>
      <c r="EP132" s="31">
        <f t="shared" si="104"/>
        <v>-0.36731283013687183</v>
      </c>
      <c r="EQ132" s="31">
        <f t="shared" si="104"/>
        <v>7.8170558967259005</v>
      </c>
      <c r="ER132" s="31">
        <f t="shared" si="104"/>
        <v>-0.36731283013687183</v>
      </c>
      <c r="ES132" s="31">
        <f t="shared" si="104"/>
        <v>8.9840718946217901</v>
      </c>
      <c r="ET132" s="31">
        <f t="shared" si="104"/>
        <v>9.4955101486456073</v>
      </c>
      <c r="EU132" s="31">
        <f t="shared" si="104"/>
        <v>19.710151976059358</v>
      </c>
      <c r="EV132" s="31">
        <f t="shared" si="104"/>
        <v>20.172242365578789</v>
      </c>
      <c r="EW132" s="31">
        <f t="shared" si="104"/>
        <v>42.080660283901096</v>
      </c>
      <c r="EX132" s="31">
        <f t="shared" si="104"/>
        <v>43.530366134385211</v>
      </c>
      <c r="EY132" s="31">
        <f t="shared" si="104"/>
        <v>59.491620270455826</v>
      </c>
      <c r="EZ132" s="31">
        <f t="shared" si="104"/>
        <v>61.45896269400874</v>
      </c>
      <c r="FA132" s="31">
        <f t="shared" si="104"/>
        <v>80.897196401078062</v>
      </c>
      <c r="FB132" s="31">
        <f t="shared" si="104"/>
        <v>82.679938707575161</v>
      </c>
      <c r="FC132" s="31">
        <f t="shared" si="104"/>
        <v>94.244642480160422</v>
      </c>
      <c r="FD132" s="31">
        <f t="shared" si="104"/>
        <v>93.882135526560404</v>
      </c>
      <c r="FQ132" s="31">
        <f t="shared" ref="FQ132:GY132" si="105">(FQ91-$J$132)/$K$132</f>
        <v>7.5438493983675219</v>
      </c>
      <c r="FR132" s="31">
        <f t="shared" si="105"/>
        <v>7.0665090713032557</v>
      </c>
      <c r="GC132" s="31">
        <f t="shared" si="105"/>
        <v>0.95143116566832597</v>
      </c>
      <c r="GD132" s="31">
        <f t="shared" si="105"/>
        <v>1.0920668590859406</v>
      </c>
      <c r="GE132" s="31">
        <f t="shared" si="105"/>
        <v>1.3107028882932927</v>
      </c>
      <c r="GF132" s="31">
        <f t="shared" si="105"/>
        <v>4.1755998683944817</v>
      </c>
      <c r="GI132" s="31">
        <f t="shared" si="105"/>
        <v>1.612306126673307</v>
      </c>
      <c r="GJ132" s="31">
        <f t="shared" si="105"/>
        <v>5.4758575069394508</v>
      </c>
      <c r="GK132" s="31">
        <f t="shared" si="105"/>
        <v>2.7600467782256577</v>
      </c>
      <c r="GL132" s="31">
        <f t="shared" si="105"/>
        <v>1.5454353787594604</v>
      </c>
      <c r="GM132" s="31">
        <f t="shared" si="105"/>
        <v>74.096950966035351</v>
      </c>
      <c r="GN132" s="31">
        <f t="shared" si="105"/>
        <v>92.355195016640025</v>
      </c>
      <c r="GQ132" s="31">
        <f t="shared" si="105"/>
        <v>5.3833535486361832</v>
      </c>
      <c r="GW132" s="31">
        <f t="shared" si="105"/>
        <v>2.4837409539825139</v>
      </c>
      <c r="GY132" s="31">
        <f t="shared" si="105"/>
        <v>2.5035856890957966</v>
      </c>
    </row>
    <row r="133" spans="3:214" x14ac:dyDescent="0.25">
      <c r="C133" s="31" t="str">
        <f t="shared" si="95"/>
        <v>2.005-197.5</v>
      </c>
      <c r="D133" s="37" t="str">
        <f t="shared" si="89"/>
        <v>METHYL LAURATE (C12:0)</v>
      </c>
      <c r="E133" s="31" t="str">
        <f t="shared" si="89"/>
        <v>3.95-118.5</v>
      </c>
      <c r="F133" s="31">
        <f t="shared" si="89"/>
        <v>-0.11977637807231023</v>
      </c>
      <c r="G133" s="31">
        <f t="shared" si="89"/>
        <v>5.592246591586246E-2</v>
      </c>
      <c r="H133" s="31">
        <f t="shared" si="89"/>
        <v>0.99160000000000004</v>
      </c>
      <c r="I133" s="31" t="str">
        <f t="shared" si="89"/>
        <v>2.005-197.5</v>
      </c>
      <c r="J133" s="31">
        <f t="shared" si="89"/>
        <v>4.4740736170991502E-2</v>
      </c>
      <c r="K133" s="31">
        <f t="shared" si="89"/>
        <v>2.3659372196424402E-2</v>
      </c>
      <c r="M133" s="31">
        <f t="shared" ref="M133:AG133" si="106">(M92-$F$133)/$G$133</f>
        <v>6.4619293625014125</v>
      </c>
      <c r="N133" s="31">
        <f t="shared" si="106"/>
        <v>5.8073194140823077</v>
      </c>
      <c r="O133" s="31">
        <f t="shared" si="106"/>
        <v>9.0338822354698234</v>
      </c>
      <c r="P133" s="31">
        <f t="shared" si="106"/>
        <v>8.2737726512529246</v>
      </c>
      <c r="Q133" s="31">
        <f t="shared" si="106"/>
        <v>11.052818591950025</v>
      </c>
      <c r="R133" s="31">
        <f t="shared" si="106"/>
        <v>9.9540914250410228</v>
      </c>
      <c r="S133" s="31">
        <f t="shared" si="106"/>
        <v>13.907749286998191</v>
      </c>
      <c r="T133" s="31">
        <f t="shared" si="106"/>
        <v>13.062607824351936</v>
      </c>
      <c r="U133" s="31">
        <f t="shared" si="106"/>
        <v>17.268695012787468</v>
      </c>
      <c r="V133" s="31">
        <f t="shared" si="106"/>
        <v>15.299986740591294</v>
      </c>
      <c r="W133" s="31">
        <f t="shared" si="106"/>
        <v>41.977915322058337</v>
      </c>
      <c r="X133" s="31">
        <f t="shared" si="106"/>
        <v>40.044629111805349</v>
      </c>
      <c r="Y133" s="31">
        <f t="shared" si="106"/>
        <v>88.144402318718022</v>
      </c>
      <c r="Z133" s="31">
        <f t="shared" si="106"/>
        <v>83.554963759805133</v>
      </c>
      <c r="AA133" s="31">
        <f t="shared" si="106"/>
        <v>113.60899388586283</v>
      </c>
      <c r="AB133" s="31">
        <f t="shared" si="106"/>
        <v>115.04624305672398</v>
      </c>
      <c r="AC133" s="31">
        <f t="shared" si="106"/>
        <v>142.7723316008705</v>
      </c>
      <c r="AD133" s="31">
        <f t="shared" si="106"/>
        <v>138.60144885711085</v>
      </c>
      <c r="AE133" s="31">
        <f t="shared" si="106"/>
        <v>142.17781359422528</v>
      </c>
      <c r="AF133" s="31">
        <f t="shared" si="106"/>
        <v>137.82409417541874</v>
      </c>
      <c r="AG133" s="31">
        <f t="shared" si="106"/>
        <v>2.7436818735814335</v>
      </c>
      <c r="AH133" s="95"/>
      <c r="AI133" s="31">
        <f>(AI92-$F$133)/$G$133</f>
        <v>2.6712928408111707</v>
      </c>
      <c r="AJ133" s="31">
        <f>(AJ92-$F$133)/$G$133</f>
        <v>2.8092419049722572</v>
      </c>
      <c r="AK133" s="31">
        <f>(AK92-$F$133)/$G$133</f>
        <v>2.3139680972849419</v>
      </c>
      <c r="AL133" s="95"/>
      <c r="AM133" s="31">
        <f>(AM92-$F$133)/$G$133</f>
        <v>2.7636377445871516</v>
      </c>
      <c r="AN133" s="31">
        <f>(AN92-$F$133)/$G$133</f>
        <v>2.7238896856561188</v>
      </c>
      <c r="AO133" s="31">
        <f>(AO92-$F$133)/$G$133</f>
        <v>2.5037923626397225</v>
      </c>
      <c r="AP133" s="95"/>
      <c r="AQ133" s="31">
        <f t="shared" ref="AQ133:BH133" si="107">(AQ92-$F$133)/$G$133</f>
        <v>2.4277655456990548</v>
      </c>
      <c r="AR133" s="31">
        <f t="shared" si="107"/>
        <v>2.3899625946488681</v>
      </c>
      <c r="AS133" s="31">
        <f t="shared" si="107"/>
        <v>2.9921946948776488</v>
      </c>
      <c r="AT133" s="31">
        <f t="shared" si="107"/>
        <v>3.0908313268050338</v>
      </c>
      <c r="AU133" s="31">
        <f t="shared" si="107"/>
        <v>2.8309459198467057</v>
      </c>
      <c r="AV133" s="31">
        <f t="shared" si="107"/>
        <v>2.7424344273401555</v>
      </c>
      <c r="AW133" s="31">
        <f t="shared" si="107"/>
        <v>2.8630076510660629</v>
      </c>
      <c r="AX133" s="31">
        <f t="shared" si="107"/>
        <v>2.615878588048016</v>
      </c>
      <c r="AY133" s="31">
        <f t="shared" si="107"/>
        <v>2.9426815359551814</v>
      </c>
      <c r="AZ133" s="31">
        <f t="shared" si="107"/>
        <v>2.8893875600199834</v>
      </c>
      <c r="BA133" s="31">
        <f t="shared" si="107"/>
        <v>2.8924845159533676</v>
      </c>
      <c r="BB133" s="31">
        <f t="shared" si="107"/>
        <v>2.8897574046892411</v>
      </c>
      <c r="BC133" s="31">
        <f t="shared" si="107"/>
        <v>2.9772461276151598</v>
      </c>
      <c r="BD133" s="31">
        <f t="shared" si="107"/>
        <v>3.0490030058934208</v>
      </c>
      <c r="BE133" s="31">
        <f t="shared" si="107"/>
        <v>15.184758123356838</v>
      </c>
      <c r="BF133" s="31">
        <f t="shared" si="107"/>
        <v>14.838234420498123</v>
      </c>
      <c r="BG133" s="31">
        <f t="shared" si="107"/>
        <v>18.005135273176617</v>
      </c>
      <c r="BH133" s="31">
        <f t="shared" si="107"/>
        <v>17.974423224257993</v>
      </c>
      <c r="BI133" s="98"/>
      <c r="BJ133" s="98"/>
      <c r="BK133" s="31">
        <f t="shared" ref="BK133:BP133" si="108">(BK92-$F$133)/$G$133</f>
        <v>12.932652518765542</v>
      </c>
      <c r="BL133" s="31">
        <f t="shared" si="108"/>
        <v>12.700900699648278</v>
      </c>
      <c r="BM133" s="31">
        <f t="shared" si="108"/>
        <v>11.6004245955061</v>
      </c>
      <c r="BN133" s="31">
        <f t="shared" si="108"/>
        <v>11.574144072897873</v>
      </c>
      <c r="BO133" s="31">
        <f t="shared" si="108"/>
        <v>35.343469843138465</v>
      </c>
      <c r="BP133" s="31">
        <f t="shared" si="108"/>
        <v>32.740891734768944</v>
      </c>
      <c r="BQ133" s="95"/>
      <c r="BR133" s="95"/>
      <c r="BS133" s="31">
        <f>(BS92-$F$133)/$G$133</f>
        <v>2.7821403412274965</v>
      </c>
      <c r="BT133" s="95"/>
      <c r="BU133" s="95"/>
      <c r="BV133" s="95"/>
      <c r="BW133" s="31">
        <f>(BW92-$F$133)/$G$133</f>
        <v>2.4980603179710612</v>
      </c>
      <c r="BX133" s="95"/>
      <c r="BY133" s="95"/>
      <c r="BZ133" s="95"/>
      <c r="CA133" s="95"/>
      <c r="CB133" s="31">
        <f>(CB92-$F$133)/$G$133</f>
        <v>2.4591111784476518</v>
      </c>
      <c r="CC133" s="95"/>
      <c r="CD133" s="95"/>
      <c r="CE133" s="95"/>
      <c r="CF133" s="95"/>
      <c r="CG133" s="95"/>
      <c r="CH133" s="95"/>
      <c r="DK133" s="31">
        <f t="shared" ref="DK133:FD133" si="109">(DK92-$J$133)/$K$133</f>
        <v>2.4489661740919586</v>
      </c>
      <c r="DL133" s="31">
        <f t="shared" si="109"/>
        <v>2.6253185216489956</v>
      </c>
      <c r="DM133" s="31">
        <f t="shared" si="109"/>
        <v>1.7463819294156742</v>
      </c>
      <c r="DN133" s="31">
        <f t="shared" si="109"/>
        <v>1.6638668660386657</v>
      </c>
      <c r="DO133" s="31">
        <f t="shared" si="109"/>
        <v>0.6845305237622108</v>
      </c>
      <c r="DP133" s="31">
        <f t="shared" si="109"/>
        <v>0.43078311975353439</v>
      </c>
      <c r="DW133" s="31">
        <f t="shared" si="109"/>
        <v>2.1911040576781597</v>
      </c>
      <c r="DX133" s="31">
        <f t="shared" si="109"/>
        <v>2.0637319867660286</v>
      </c>
      <c r="DY133" s="31">
        <f t="shared" si="109"/>
        <v>2.7901233895864848</v>
      </c>
      <c r="DZ133" s="31">
        <f t="shared" si="109"/>
        <v>2.8222653714240087</v>
      </c>
      <c r="EA133" s="31">
        <f t="shared" si="109"/>
        <v>1.6899488400125318</v>
      </c>
      <c r="EB133" s="31">
        <f t="shared" si="109"/>
        <v>1.3723051768474277</v>
      </c>
      <c r="EI133" s="31">
        <f t="shared" si="109"/>
        <v>-7.9177791167353045E-2</v>
      </c>
      <c r="EJ133" s="31">
        <f t="shared" si="109"/>
        <v>-1.891036490721131</v>
      </c>
      <c r="EK133" s="31">
        <f t="shared" si="109"/>
        <v>1.005007072735022</v>
      </c>
      <c r="EL133" s="31">
        <f t="shared" si="109"/>
        <v>-1.891036490721131</v>
      </c>
      <c r="EM133" s="31">
        <f t="shared" si="109"/>
        <v>4.8851059185305594</v>
      </c>
      <c r="EN133" s="31">
        <f t="shared" si="109"/>
        <v>4.4669771189103678</v>
      </c>
      <c r="EO133" s="31">
        <f t="shared" si="109"/>
        <v>10.797239867387599</v>
      </c>
      <c r="EP133" s="31">
        <f t="shared" si="109"/>
        <v>-1.891036490721131</v>
      </c>
      <c r="EQ133" s="31">
        <f t="shared" si="109"/>
        <v>17.03590721020673</v>
      </c>
      <c r="ER133" s="31">
        <f t="shared" si="109"/>
        <v>-1.891036490721131</v>
      </c>
      <c r="ES133" s="31">
        <f t="shared" si="109"/>
        <v>18.306003851160206</v>
      </c>
      <c r="ET133" s="31">
        <f t="shared" si="109"/>
        <v>18.335155847627721</v>
      </c>
      <c r="EU133" s="31">
        <f t="shared" si="109"/>
        <v>39.864210876617975</v>
      </c>
      <c r="EV133" s="31">
        <f t="shared" si="109"/>
        <v>38.517846347324159</v>
      </c>
      <c r="EW133" s="31">
        <f t="shared" si="109"/>
        <v>89.277870830957738</v>
      </c>
      <c r="EX133" s="31">
        <f t="shared" si="109"/>
        <v>87.011445651141173</v>
      </c>
      <c r="EY133" s="31">
        <f t="shared" si="109"/>
        <v>122.68935209195817</v>
      </c>
      <c r="EZ133" s="31">
        <f t="shared" si="109"/>
        <v>120.91928959328368</v>
      </c>
      <c r="FA133" s="31">
        <f t="shared" si="109"/>
        <v>164.64948755038458</v>
      </c>
      <c r="FB133" s="31">
        <f t="shared" si="109"/>
        <v>159.6054769580291</v>
      </c>
      <c r="FC133" s="31">
        <f t="shared" si="109"/>
        <v>192.00880335393012</v>
      </c>
      <c r="FD133" s="31">
        <f t="shared" si="109"/>
        <v>185.92899765098232</v>
      </c>
      <c r="FQ133" s="31">
        <f t="shared" ref="FQ133:GN133" si="110">(FQ92-$J$133)/$K$133</f>
        <v>0.11892925861504061</v>
      </c>
      <c r="FR133" s="31">
        <f t="shared" si="110"/>
        <v>0.35207169541428396</v>
      </c>
      <c r="FW133" s="31">
        <f t="shared" si="110"/>
        <v>1.8974997314800558E-3</v>
      </c>
      <c r="GA133" s="31">
        <f t="shared" si="110"/>
        <v>8.3596083402814603E-2</v>
      </c>
      <c r="GB133" s="31">
        <f t="shared" si="110"/>
        <v>0.2532042009145386</v>
      </c>
      <c r="GC133" s="31">
        <f t="shared" si="110"/>
        <v>28.93787707749096</v>
      </c>
      <c r="GD133" s="31">
        <f t="shared" si="110"/>
        <v>28.118816461627134</v>
      </c>
      <c r="GE133" s="31">
        <f t="shared" si="110"/>
        <v>35.604260433787722</v>
      </c>
      <c r="GF133" s="31">
        <f t="shared" si="110"/>
        <v>35.531667911272791</v>
      </c>
      <c r="GI133" s="31">
        <f t="shared" si="110"/>
        <v>23.6146885386711</v>
      </c>
      <c r="GJ133" s="31">
        <f t="shared" si="110"/>
        <v>23.066908441298825</v>
      </c>
      <c r="GK133" s="31">
        <f t="shared" si="110"/>
        <v>20.465768524559497</v>
      </c>
      <c r="GL133" s="31">
        <f t="shared" si="110"/>
        <v>20.403650577489383</v>
      </c>
      <c r="GM133" s="31">
        <f t="shared" si="110"/>
        <v>76.586008215457326</v>
      </c>
      <c r="GN133" s="31">
        <f t="shared" si="110"/>
        <v>70.434425479011765</v>
      </c>
    </row>
    <row r="134" spans="3:214" x14ac:dyDescent="0.25">
      <c r="C134" s="31" t="str">
        <f t="shared" si="95"/>
        <v>1-100</v>
      </c>
      <c r="D134" s="37" t="str">
        <f t="shared" si="89"/>
        <v>METHYL TRIDECANOATE (C13:0)</v>
      </c>
      <c r="E134" s="31" t="str">
        <f t="shared" si="89"/>
        <v>1.96-58.8</v>
      </c>
      <c r="F134" s="31">
        <f t="shared" si="89"/>
        <v>-6.6283873429340057E-2</v>
      </c>
      <c r="G134" s="31">
        <f t="shared" si="89"/>
        <v>5.6647652241959494E-2</v>
      </c>
      <c r="H134" s="31">
        <f t="shared" si="89"/>
        <v>0.99280000000000002</v>
      </c>
      <c r="I134" s="31" t="str">
        <f t="shared" si="89"/>
        <v>1-100</v>
      </c>
      <c r="J134" s="31">
        <f t="shared" si="89"/>
        <v>1.8630549173125233E-2</v>
      </c>
      <c r="K134" s="31">
        <f t="shared" si="89"/>
        <v>2.4670825626036268E-2</v>
      </c>
      <c r="M134" s="31">
        <f t="shared" ref="M134:AG134" si="111">(M93-$F$134)/$G$134</f>
        <v>3.2483337158373082</v>
      </c>
      <c r="N134" s="31">
        <f t="shared" si="111"/>
        <v>2.9548214937492991</v>
      </c>
      <c r="O134" s="31">
        <f t="shared" si="111"/>
        <v>4.7606521744230852</v>
      </c>
      <c r="P134" s="31">
        <f t="shared" si="111"/>
        <v>4.1515199424234437</v>
      </c>
      <c r="Q134" s="31">
        <f t="shared" si="111"/>
        <v>5.611587945519708</v>
      </c>
      <c r="R134" s="31">
        <f t="shared" si="111"/>
        <v>4.8994918385968091</v>
      </c>
      <c r="S134" s="31">
        <f t="shared" si="111"/>
        <v>6.9638371643370816</v>
      </c>
      <c r="T134" s="31">
        <f t="shared" si="111"/>
        <v>6.3917331825295758</v>
      </c>
      <c r="U134" s="31">
        <f t="shared" si="111"/>
        <v>8.6248639399950573</v>
      </c>
      <c r="V134" s="31">
        <f t="shared" si="111"/>
        <v>7.571521169549162</v>
      </c>
      <c r="W134" s="31">
        <f t="shared" si="111"/>
        <v>20.647496700192288</v>
      </c>
      <c r="X134" s="31">
        <f t="shared" si="111"/>
        <v>19.746804870711525</v>
      </c>
      <c r="Y134" s="31">
        <f t="shared" si="111"/>
        <v>43.412866605772855</v>
      </c>
      <c r="Z134" s="31">
        <f t="shared" si="111"/>
        <v>40.899937124619527</v>
      </c>
      <c r="AA134" s="31">
        <f t="shared" si="111"/>
        <v>56.679152666573415</v>
      </c>
      <c r="AB134" s="31">
        <f t="shared" si="111"/>
        <v>57.435379465169838</v>
      </c>
      <c r="AC134" s="31">
        <f t="shared" si="111"/>
        <v>70.939105229765275</v>
      </c>
      <c r="AD134" s="31">
        <f t="shared" si="111"/>
        <v>68.844081821550859</v>
      </c>
      <c r="AE134" s="31">
        <f t="shared" si="111"/>
        <v>70.300678749453638</v>
      </c>
      <c r="AF134" s="31">
        <f t="shared" si="111"/>
        <v>68.653050054536152</v>
      </c>
      <c r="AG134" s="31">
        <f t="shared" si="111"/>
        <v>1.9941908125982117</v>
      </c>
      <c r="AH134" s="95"/>
      <c r="AI134" s="31">
        <f>(AI93-$F$134)/$G$134</f>
        <v>1.431698555400005</v>
      </c>
      <c r="AJ134" s="31">
        <f>(AJ93-$F$134)/$G$134</f>
        <v>1.3068710043277965</v>
      </c>
      <c r="AK134" s="95"/>
      <c r="AL134" s="95"/>
      <c r="AM134" s="95"/>
      <c r="AN134" s="31">
        <f>(AN93-$F$134)/$G$134</f>
        <v>1.648736830757642</v>
      </c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95"/>
      <c r="BD134" s="31">
        <f>(BD93-$F$134)/$G$134</f>
        <v>1.7541745595671148</v>
      </c>
      <c r="BE134" s="95"/>
      <c r="BF134" s="31">
        <f>(BF93-$F$134)/$G$134</f>
        <v>6.774483785523298</v>
      </c>
      <c r="BG134" s="95"/>
      <c r="BH134" s="31">
        <f>(BH93-$F$134)/$G$134</f>
        <v>6.7004477816852335</v>
      </c>
      <c r="BI134" s="98"/>
      <c r="BJ134" s="98"/>
      <c r="BK134" s="95"/>
      <c r="BL134" s="31">
        <f>(BL93-$F$134)/$G$134</f>
        <v>6.6210336955158651</v>
      </c>
      <c r="BM134" s="95"/>
      <c r="BN134" s="31">
        <f>(BN93-$F$134)/$G$134</f>
        <v>5.7443236898228545</v>
      </c>
      <c r="BO134" s="31">
        <f>(BO93-$F$134)/$G$134</f>
        <v>4.9959369942354828</v>
      </c>
      <c r="BP134" s="31">
        <f>(BP93-$F$134)/$G$134</f>
        <v>5.5421835630764171</v>
      </c>
      <c r="BQ134" s="31">
        <f>(BQ93-$F$134)/$G$134</f>
        <v>1.8628986822321381</v>
      </c>
      <c r="BR134" s="31">
        <f>(BR93-$F$134)/$G$134</f>
        <v>1.5341623437777236</v>
      </c>
      <c r="BS134" s="95"/>
      <c r="BT134" s="95"/>
      <c r="BU134" s="95"/>
      <c r="BV134" s="95"/>
      <c r="BW134" s="95"/>
      <c r="BX134" s="31">
        <f>(BX93-$F$134)/$G$134</f>
        <v>1.5078740816765761</v>
      </c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DM134" s="31">
        <f t="shared" ref="DM134:FL134" si="112">(DM93-$J$134)/$K$134</f>
        <v>1.5916005587836499</v>
      </c>
      <c r="DN134" s="31">
        <f t="shared" si="112"/>
        <v>1.2492988335349731</v>
      </c>
      <c r="DO134" s="31">
        <f t="shared" si="112"/>
        <v>0.68621343055270534</v>
      </c>
      <c r="DP134" s="31">
        <f t="shared" si="112"/>
        <v>0.11312343741661669</v>
      </c>
      <c r="DY134" s="31">
        <f t="shared" si="112"/>
        <v>1.1824288145883137</v>
      </c>
      <c r="DZ134" s="31">
        <f t="shared" si="112"/>
        <v>0.21272995952479615</v>
      </c>
      <c r="EA134" s="31">
        <f t="shared" si="112"/>
        <v>0.24479327968604386</v>
      </c>
      <c r="EB134" s="31">
        <f t="shared" si="112"/>
        <v>0.33136850107009175</v>
      </c>
      <c r="EI134" s="31">
        <f t="shared" si="112"/>
        <v>0.65426821302978944</v>
      </c>
      <c r="EJ134" s="31">
        <f t="shared" si="112"/>
        <v>-0.75516520831242662</v>
      </c>
      <c r="EK134" s="31">
        <f t="shared" si="112"/>
        <v>0.49642487055594298</v>
      </c>
      <c r="EL134" s="31">
        <f t="shared" si="112"/>
        <v>-0.75516520831242662</v>
      </c>
      <c r="EM134" s="31">
        <f t="shared" si="112"/>
        <v>2.6149893419924504</v>
      </c>
      <c r="EN134" s="31">
        <f t="shared" si="112"/>
        <v>2.5176811831203025</v>
      </c>
      <c r="EO134" s="31">
        <f t="shared" si="112"/>
        <v>5.6604268676359215</v>
      </c>
      <c r="EP134" s="31">
        <f t="shared" si="112"/>
        <v>-0.75516520831242662</v>
      </c>
      <c r="EQ134" s="31">
        <f t="shared" si="112"/>
        <v>9.1225383650780874</v>
      </c>
      <c r="ER134" s="31">
        <f t="shared" si="112"/>
        <v>-0.75516520831242662</v>
      </c>
      <c r="ES134" s="31">
        <f t="shared" si="112"/>
        <v>9.2142856529911832</v>
      </c>
      <c r="ET134" s="31">
        <f t="shared" si="112"/>
        <v>9.0830135730932486</v>
      </c>
      <c r="EU134" s="31">
        <f t="shared" si="112"/>
        <v>19.807999731008071</v>
      </c>
      <c r="EV134" s="31">
        <f t="shared" si="112"/>
        <v>19.038572020184585</v>
      </c>
      <c r="EW134" s="31">
        <f t="shared" si="112"/>
        <v>43.92489114842985</v>
      </c>
      <c r="EX134" s="31">
        <f t="shared" si="112"/>
        <v>43.637949473724369</v>
      </c>
      <c r="EY134" s="31">
        <f t="shared" si="112"/>
        <v>61.404624479972171</v>
      </c>
      <c r="EZ134" s="31">
        <f t="shared" si="112"/>
        <v>61.264240527271873</v>
      </c>
      <c r="FA134" s="31">
        <f t="shared" si="112"/>
        <v>81.896212041821727</v>
      </c>
      <c r="FB134" s="31">
        <f t="shared" si="112"/>
        <v>81.627791757066447</v>
      </c>
      <c r="FC134" s="31">
        <f t="shared" si="112"/>
        <v>96.282232047714118</v>
      </c>
      <c r="FD134" s="31">
        <f t="shared" si="112"/>
        <v>96.751858705309928</v>
      </c>
      <c r="FE134" s="31">
        <f t="shared" si="112"/>
        <v>1.1370436271133326</v>
      </c>
      <c r="FL134" s="31">
        <f t="shared" si="112"/>
        <v>0.34383316364783151</v>
      </c>
      <c r="GB134" s="31">
        <f t="shared" ref="GB134:GV134" si="113">(GB93-$J$134)/$K$134</f>
        <v>0.58593287629294355</v>
      </c>
      <c r="GD134" s="31">
        <f t="shared" si="113"/>
        <v>12.113262179732958</v>
      </c>
      <c r="GF134" s="31">
        <f t="shared" si="113"/>
        <v>11.943265201829755</v>
      </c>
      <c r="GJ134" s="31">
        <f t="shared" si="113"/>
        <v>11.760919397736041</v>
      </c>
      <c r="GL134" s="31">
        <f t="shared" si="113"/>
        <v>9.7478711004333469</v>
      </c>
      <c r="GM134" s="31">
        <f t="shared" si="113"/>
        <v>8.0294709983548032</v>
      </c>
      <c r="GN134" s="31">
        <f t="shared" si="113"/>
        <v>9.2837292116433208</v>
      </c>
      <c r="GO134" s="31">
        <f t="shared" si="113"/>
        <v>0.83557860701954467</v>
      </c>
      <c r="GP134" s="31">
        <f t="shared" si="113"/>
        <v>8.0754181508306447E-2</v>
      </c>
      <c r="GV134" s="31">
        <f t="shared" si="113"/>
        <v>2.0392669813306261E-2</v>
      </c>
    </row>
    <row r="135" spans="3:214" x14ac:dyDescent="0.25">
      <c r="C135" s="31">
        <f t="shared" si="95"/>
        <v>0</v>
      </c>
      <c r="D135" s="31" t="str">
        <f t="shared" si="89"/>
        <v>1,9-DICHLORONONANE</v>
      </c>
      <c r="E135" s="31" t="str">
        <f t="shared" si="89"/>
        <v>Internal Standard</v>
      </c>
      <c r="F135" s="31">
        <f t="shared" si="89"/>
        <v>0</v>
      </c>
      <c r="G135" s="31">
        <f t="shared" si="89"/>
        <v>0</v>
      </c>
      <c r="H135" s="31">
        <f t="shared" si="89"/>
        <v>0</v>
      </c>
      <c r="I135" s="31">
        <f t="shared" si="89"/>
        <v>0</v>
      </c>
      <c r="BB135" s="31"/>
      <c r="BI135" s="98"/>
      <c r="BJ135" s="98"/>
    </row>
    <row r="136" spans="3:214" x14ac:dyDescent="0.25">
      <c r="C136" s="31" t="str">
        <f t="shared" si="95"/>
        <v>2.005-120.3</v>
      </c>
      <c r="D136" s="37" t="str">
        <f t="shared" si="89"/>
        <v>METHYL MYRISTATE (C14:0)</v>
      </c>
      <c r="E136" s="31" t="str">
        <f t="shared" si="89"/>
        <v>3.95-118.5</v>
      </c>
      <c r="F136" s="31">
        <f t="shared" si="89"/>
        <v>-0.14220900294113248</v>
      </c>
      <c r="G136" s="31">
        <f t="shared" si="89"/>
        <v>5.735192731812893E-2</v>
      </c>
      <c r="H136" s="31">
        <f t="shared" si="89"/>
        <v>0.9909</v>
      </c>
      <c r="I136" s="31" t="str">
        <f t="shared" si="89"/>
        <v>2.005-120.3</v>
      </c>
      <c r="J136" s="31">
        <f t="shared" si="89"/>
        <v>-5.083614395434477E-3</v>
      </c>
      <c r="K136" s="31">
        <f t="shared" si="89"/>
        <v>2.5242554808998372E-2</v>
      </c>
      <c r="M136" s="31">
        <f t="shared" ref="M136:BH136" si="114">(M95-$F$136)/$G$136</f>
        <v>6.4710134636989194</v>
      </c>
      <c r="N136" s="31">
        <f t="shared" si="114"/>
        <v>5.7108717196678631</v>
      </c>
      <c r="O136" s="31">
        <f t="shared" si="114"/>
        <v>9.0857493845587793</v>
      </c>
      <c r="P136" s="31">
        <f t="shared" si="114"/>
        <v>8.4117674871942221</v>
      </c>
      <c r="Q136" s="31">
        <f t="shared" si="114"/>
        <v>11.505773105814677</v>
      </c>
      <c r="R136" s="31">
        <f t="shared" si="114"/>
        <v>9.7425006822703164</v>
      </c>
      <c r="S136" s="31">
        <f t="shared" si="114"/>
        <v>14.135462817795128</v>
      </c>
      <c r="T136" s="31">
        <f t="shared" si="114"/>
        <v>12.705299595347995</v>
      </c>
      <c r="U136" s="31">
        <f t="shared" si="114"/>
        <v>17.094449727621061</v>
      </c>
      <c r="V136" s="31">
        <f t="shared" si="114"/>
        <v>15.037634891181414</v>
      </c>
      <c r="W136" s="31">
        <f t="shared" si="114"/>
        <v>42.789978561333015</v>
      </c>
      <c r="X136" s="31">
        <f t="shared" si="114"/>
        <v>39.345739586957286</v>
      </c>
      <c r="Y136" s="31">
        <f t="shared" si="114"/>
        <v>88.449302348055625</v>
      </c>
      <c r="Z136" s="31">
        <f t="shared" si="114"/>
        <v>83.522214033683795</v>
      </c>
      <c r="AA136" s="31">
        <f t="shared" si="114"/>
        <v>113.18182294076672</v>
      </c>
      <c r="AB136" s="31">
        <f t="shared" si="114"/>
        <v>115.31041965405319</v>
      </c>
      <c r="AC136" s="31">
        <f t="shared" si="114"/>
        <v>140.68796441646143</v>
      </c>
      <c r="AD136" s="31">
        <f t="shared" si="114"/>
        <v>136.43619982422103</v>
      </c>
      <c r="AE136" s="31">
        <f t="shared" si="114"/>
        <v>141.16863399134701</v>
      </c>
      <c r="AF136" s="31">
        <f t="shared" si="114"/>
        <v>136.73122941670249</v>
      </c>
      <c r="AG136" s="31">
        <f t="shared" si="114"/>
        <v>3.97241318205662</v>
      </c>
      <c r="AH136" s="31">
        <f t="shared" si="114"/>
        <v>4.297870010824667</v>
      </c>
      <c r="AI136" s="31">
        <f t="shared" si="114"/>
        <v>3.8126046428054283</v>
      </c>
      <c r="AJ136" s="31">
        <f t="shared" si="114"/>
        <v>4.0103886739096195</v>
      </c>
      <c r="AK136" s="31">
        <f t="shared" si="114"/>
        <v>3.333080784878665</v>
      </c>
      <c r="AL136" s="31">
        <f t="shared" si="114"/>
        <v>3.5846400792658706</v>
      </c>
      <c r="AM136" s="31">
        <f t="shared" si="114"/>
        <v>3.7800872547093531</v>
      </c>
      <c r="AN136" s="31">
        <f t="shared" si="114"/>
        <v>4.0521768802698661</v>
      </c>
      <c r="AO136" s="31">
        <f t="shared" si="114"/>
        <v>3.8740634326760888</v>
      </c>
      <c r="AP136" s="31">
        <f t="shared" si="114"/>
        <v>4.3455921112775222</v>
      </c>
      <c r="AQ136" s="31">
        <f t="shared" si="114"/>
        <v>3.5181403895783592</v>
      </c>
      <c r="AR136" s="31">
        <f t="shared" si="114"/>
        <v>3.5899794445662825</v>
      </c>
      <c r="AS136" s="31">
        <f t="shared" si="114"/>
        <v>4.3109922871244004</v>
      </c>
      <c r="AT136" s="31">
        <f t="shared" si="114"/>
        <v>4.5069009150265851</v>
      </c>
      <c r="AU136" s="31">
        <f t="shared" si="114"/>
        <v>3.6701305619603697</v>
      </c>
      <c r="AV136" s="31">
        <f t="shared" si="114"/>
        <v>3.6032723252760324</v>
      </c>
      <c r="AW136" s="31">
        <f t="shared" si="114"/>
        <v>4.0001454450588376</v>
      </c>
      <c r="AX136" s="31">
        <f t="shared" si="114"/>
        <v>3.9186386410687675</v>
      </c>
      <c r="AY136" s="31">
        <f t="shared" si="114"/>
        <v>4.1555556861544432</v>
      </c>
      <c r="AZ136" s="31">
        <f t="shared" si="114"/>
        <v>4.3263086977878231</v>
      </c>
      <c r="BA136" s="31">
        <f t="shared" si="114"/>
        <v>3.9756861012276627</v>
      </c>
      <c r="BB136" s="31">
        <f t="shared" si="114"/>
        <v>3.7828200456296845</v>
      </c>
      <c r="BC136" s="31">
        <f t="shared" si="114"/>
        <v>3.9809773506367621</v>
      </c>
      <c r="BD136" s="31">
        <f t="shared" si="114"/>
        <v>3.9167159337728479</v>
      </c>
      <c r="BE136" s="31">
        <f t="shared" si="114"/>
        <v>125.26247510494019</v>
      </c>
      <c r="BF136" s="31">
        <f t="shared" si="114"/>
        <v>116.35659304879196</v>
      </c>
      <c r="BG136" s="31">
        <f t="shared" si="114"/>
        <v>145.72635576446268</v>
      </c>
      <c r="BH136" s="31">
        <f t="shared" si="114"/>
        <v>147.46868723648856</v>
      </c>
      <c r="BI136" s="98"/>
      <c r="BJ136" s="98"/>
      <c r="BK136" s="31">
        <f t="shared" ref="BK136:BV136" si="115">(BK95-$F$136)/$G$136</f>
        <v>107.57100383324891</v>
      </c>
      <c r="BL136" s="31">
        <f t="shared" si="115"/>
        <v>98.952919340999117</v>
      </c>
      <c r="BM136" s="31">
        <f t="shared" si="115"/>
        <v>99.212581896186691</v>
      </c>
      <c r="BN136" s="31">
        <f t="shared" si="115"/>
        <v>92.339981428100316</v>
      </c>
      <c r="BO136" s="31">
        <f t="shared" si="115"/>
        <v>83.19142255809399</v>
      </c>
      <c r="BP136" s="31">
        <f t="shared" si="115"/>
        <v>75.285600228599492</v>
      </c>
      <c r="BQ136" s="31">
        <f t="shared" si="115"/>
        <v>3.6669939832042213</v>
      </c>
      <c r="BR136" s="31">
        <f t="shared" si="115"/>
        <v>3.5232850267836309</v>
      </c>
      <c r="BS136" s="31">
        <f t="shared" si="115"/>
        <v>3.544435395528216</v>
      </c>
      <c r="BT136" s="31">
        <f t="shared" si="115"/>
        <v>3.9740434890201932</v>
      </c>
      <c r="BU136" s="31">
        <f t="shared" si="115"/>
        <v>3.7543844906832247</v>
      </c>
      <c r="BV136" s="31">
        <f t="shared" si="115"/>
        <v>3.6206300688618631</v>
      </c>
      <c r="BW136" s="95"/>
      <c r="BX136" s="31">
        <f>(BX95-$F$136)/$G$136</f>
        <v>3.9769616750069923</v>
      </c>
      <c r="BY136" s="31">
        <f>(BY95-$F$136)/$G$136</f>
        <v>4.2984025393033471</v>
      </c>
      <c r="BZ136" s="31">
        <f>(BZ95-$F$136)/$G$136</f>
        <v>3.6503220336617632</v>
      </c>
      <c r="CA136" s="31">
        <f>(CA95-$F$136)/$G$136</f>
        <v>4.9494794578539114</v>
      </c>
      <c r="CB136" s="31">
        <f>(CB95-$F$136)/$G$136</f>
        <v>4.5183199986413518</v>
      </c>
      <c r="CC136" s="95"/>
      <c r="CD136" s="95"/>
      <c r="CE136" s="95"/>
      <c r="CF136" s="95"/>
      <c r="CG136" s="95"/>
      <c r="CH136" s="95"/>
      <c r="CI136" s="37">
        <f>(CI95-$J$136)/$K$136</f>
        <v>2.7434260056370707</v>
      </c>
      <c r="CJ136" s="31">
        <f t="shared" ref="CJ136:EU136" si="116">(CJ95-$J$136)/$K$136</f>
        <v>2.7384647421129169</v>
      </c>
      <c r="CK136" s="31">
        <f t="shared" si="116"/>
        <v>2.8514185178324123</v>
      </c>
      <c r="CL136" s="31">
        <f t="shared" si="116"/>
        <v>2.8774390884341665</v>
      </c>
      <c r="CM136" s="31">
        <f t="shared" si="116"/>
        <v>0.20139064503971243</v>
      </c>
      <c r="CN136" s="31">
        <f t="shared" si="116"/>
        <v>0.20139064503971243</v>
      </c>
      <c r="CO136" s="31">
        <f t="shared" si="116"/>
        <v>0.20139064503971243</v>
      </c>
      <c r="CP136" s="31">
        <f t="shared" si="116"/>
        <v>0.20139064503971243</v>
      </c>
      <c r="CR136" s="31">
        <f t="shared" si="116"/>
        <v>2.8743482685463659</v>
      </c>
      <c r="CU136" s="31">
        <f t="shared" si="116"/>
        <v>8.6020923409350427</v>
      </c>
      <c r="CV136" s="31">
        <f t="shared" si="116"/>
        <v>8.5803315047607089</v>
      </c>
      <c r="DC136" s="31">
        <f t="shared" si="116"/>
        <v>2.9958797018195864</v>
      </c>
      <c r="DD136" s="31">
        <f t="shared" si="116"/>
        <v>2.7636006278699097</v>
      </c>
      <c r="DE136" s="31">
        <f t="shared" si="116"/>
        <v>3.0911850052692964</v>
      </c>
      <c r="DF136" s="31">
        <f t="shared" si="116"/>
        <v>3.0122468598995629</v>
      </c>
      <c r="DK136" s="31">
        <f t="shared" si="116"/>
        <v>28.854499757851027</v>
      </c>
      <c r="DL136" s="31">
        <f t="shared" si="116"/>
        <v>28.644637127435733</v>
      </c>
      <c r="DM136" s="31">
        <f t="shared" si="116"/>
        <v>28.213374574992674</v>
      </c>
      <c r="DN136" s="31">
        <f t="shared" si="116"/>
        <v>28.211408447565205</v>
      </c>
      <c r="DO136" s="31">
        <f t="shared" si="116"/>
        <v>20.059119664566779</v>
      </c>
      <c r="DP136" s="31">
        <f t="shared" si="116"/>
        <v>19.796381267058489</v>
      </c>
      <c r="DQ136" s="31">
        <f t="shared" si="116"/>
        <v>2.6503169815822218</v>
      </c>
      <c r="DR136" s="31">
        <f t="shared" si="116"/>
        <v>2.6813149089090365</v>
      </c>
      <c r="DS136" s="31">
        <f t="shared" si="116"/>
        <v>2.838758952993794</v>
      </c>
      <c r="DT136" s="31">
        <f t="shared" si="116"/>
        <v>2.6412613979998332</v>
      </c>
      <c r="DU136" s="31">
        <f t="shared" si="116"/>
        <v>2.2826343754284006</v>
      </c>
      <c r="DV136" s="31">
        <f t="shared" si="116"/>
        <v>2.4074989831917573</v>
      </c>
      <c r="DW136" s="31">
        <f t="shared" si="116"/>
        <v>37.103732952626586</v>
      </c>
      <c r="DX136" s="31">
        <f t="shared" si="116"/>
        <v>36.452426018062276</v>
      </c>
      <c r="DY136" s="31">
        <f t="shared" si="116"/>
        <v>40.5460490858719</v>
      </c>
      <c r="DZ136" s="31">
        <f t="shared" si="116"/>
        <v>40.935380387310403</v>
      </c>
      <c r="EA136" s="31">
        <f t="shared" si="116"/>
        <v>33.634406414798349</v>
      </c>
      <c r="EB136" s="31">
        <f t="shared" si="116"/>
        <v>32.415522526947711</v>
      </c>
      <c r="EC136" s="31">
        <f t="shared" si="116"/>
        <v>4.0706373170615855</v>
      </c>
      <c r="ED136" s="31">
        <f t="shared" si="116"/>
        <v>3.9663269555950742</v>
      </c>
      <c r="EE136" s="31">
        <f t="shared" si="116"/>
        <v>3.9256634163555728</v>
      </c>
      <c r="EF136" s="31">
        <f t="shared" si="116"/>
        <v>3.9221582807086022</v>
      </c>
      <c r="EG136" s="31">
        <f t="shared" si="116"/>
        <v>3.2495488339095626</v>
      </c>
      <c r="EH136" s="31">
        <f t="shared" si="116"/>
        <v>3.4332743725120101</v>
      </c>
      <c r="EI136" s="31">
        <f t="shared" si="116"/>
        <v>1.7410227654096717</v>
      </c>
      <c r="EJ136" s="31">
        <f t="shared" si="116"/>
        <v>0.20139064503971243</v>
      </c>
      <c r="EK136" s="31">
        <f t="shared" si="116"/>
        <v>2.8788733788094096</v>
      </c>
      <c r="EL136" s="31">
        <f t="shared" si="116"/>
        <v>0.20139064503971243</v>
      </c>
      <c r="EM136" s="31">
        <f t="shared" si="116"/>
        <v>6.9284213784184079</v>
      </c>
      <c r="EN136" s="31">
        <f t="shared" si="116"/>
        <v>6.6642708422602741</v>
      </c>
      <c r="EO136" s="31">
        <f t="shared" si="116"/>
        <v>12.655203288013832</v>
      </c>
      <c r="EP136" s="31">
        <f t="shared" si="116"/>
        <v>0.20139064503971243</v>
      </c>
      <c r="EQ136" s="31">
        <f t="shared" si="116"/>
        <v>18.441662750236521</v>
      </c>
      <c r="ER136" s="31">
        <f t="shared" si="116"/>
        <v>0.20139064503971243</v>
      </c>
      <c r="ES136" s="31">
        <f t="shared" si="116"/>
        <v>19.684883613802594</v>
      </c>
      <c r="ET136" s="31">
        <f t="shared" si="116"/>
        <v>19.044041119971819</v>
      </c>
      <c r="EU136" s="31">
        <f t="shared" si="116"/>
        <v>39.982074177698941</v>
      </c>
      <c r="EV136" s="31">
        <f t="shared" ref="EV136:GZ136" si="117">(EV95-$J$136)/$K$136</f>
        <v>38.430909933512858</v>
      </c>
      <c r="EW136" s="31">
        <f t="shared" si="117"/>
        <v>85.839749760600796</v>
      </c>
      <c r="EX136" s="31">
        <f t="shared" si="117"/>
        <v>84.541059979880998</v>
      </c>
      <c r="EY136" s="31">
        <f t="shared" si="117"/>
        <v>117.84589145442536</v>
      </c>
      <c r="EZ136" s="31">
        <f t="shared" si="117"/>
        <v>116.74693555695842</v>
      </c>
      <c r="FA136" s="31">
        <f t="shared" si="117"/>
        <v>170.61026642530689</v>
      </c>
      <c r="FB136" s="31">
        <f t="shared" si="117"/>
        <v>155.19827341550734</v>
      </c>
      <c r="FC136" s="31">
        <f t="shared" si="117"/>
        <v>180.7128655973716</v>
      </c>
      <c r="FD136" s="31">
        <f t="shared" si="117"/>
        <v>182.91979346001111</v>
      </c>
      <c r="FE136" s="31">
        <f t="shared" si="117"/>
        <v>3.5931451564822625</v>
      </c>
      <c r="FF136" s="31">
        <f t="shared" si="117"/>
        <v>4.3325939377141802</v>
      </c>
      <c r="FG136" s="31">
        <f t="shared" si="117"/>
        <v>3.230054819656154</v>
      </c>
      <c r="FH136" s="31">
        <f t="shared" si="117"/>
        <v>3.6794267418884674</v>
      </c>
      <c r="FI136" s="31">
        <f t="shared" si="117"/>
        <v>2.1405606042243299</v>
      </c>
      <c r="FJ136" s="31">
        <f t="shared" si="117"/>
        <v>2.7121117200706464</v>
      </c>
      <c r="FK136" s="31">
        <f t="shared" si="117"/>
        <v>3.1561742282194789</v>
      </c>
      <c r="FL136" s="31">
        <f t="shared" si="117"/>
        <v>3.774370941953094</v>
      </c>
      <c r="FM136" s="31">
        <f t="shared" si="117"/>
        <v>3.369691242212947</v>
      </c>
      <c r="FN136" s="31">
        <f t="shared" si="117"/>
        <v>4.4410201432765817</v>
      </c>
      <c r="FO136" s="31">
        <f t="shared" si="117"/>
        <v>2.561022204825671</v>
      </c>
      <c r="FP136" s="31">
        <f t="shared" si="117"/>
        <v>2.7242429363025695</v>
      </c>
      <c r="FQ136" s="31">
        <f t="shared" si="117"/>
        <v>4.3624081875904439</v>
      </c>
      <c r="FR136" s="31">
        <f t="shared" si="117"/>
        <v>4.8075191311323051</v>
      </c>
      <c r="FS136" s="31">
        <f t="shared" si="117"/>
        <v>2.9063489510873288</v>
      </c>
      <c r="FT136" s="31">
        <f t="shared" si="117"/>
        <v>2.754444805094487</v>
      </c>
      <c r="FU136" s="31">
        <f t="shared" si="117"/>
        <v>3.6561537839411375</v>
      </c>
      <c r="FV136" s="31">
        <f t="shared" si="117"/>
        <v>3.470967603946983</v>
      </c>
      <c r="FW136" s="31">
        <f t="shared" si="117"/>
        <v>4.0092510405084774</v>
      </c>
      <c r="FX136" s="31">
        <f t="shared" si="117"/>
        <v>4.3972075839982159</v>
      </c>
      <c r="FY136" s="31">
        <f t="shared" si="117"/>
        <v>3.6005813381142753</v>
      </c>
      <c r="FZ136" s="31">
        <f t="shared" si="117"/>
        <v>3.1623832204322095</v>
      </c>
      <c r="GA136" s="31">
        <f t="shared" si="117"/>
        <v>3.6126032334346556</v>
      </c>
      <c r="GB136" s="31">
        <f t="shared" si="117"/>
        <v>3.4665991487757855</v>
      </c>
      <c r="GC136" s="31">
        <f t="shared" si="117"/>
        <v>279.16821544742004</v>
      </c>
      <c r="GD136" s="75">
        <f t="shared" si="117"/>
        <v>258.93375406849634</v>
      </c>
      <c r="GE136" s="75">
        <f t="shared" si="117"/>
        <v>325.66283554876662</v>
      </c>
      <c r="GF136" s="75">
        <f t="shared" si="117"/>
        <v>329.62147082573534</v>
      </c>
      <c r="GI136" s="75">
        <f t="shared" si="117"/>
        <v>238.9726020397348</v>
      </c>
      <c r="GJ136" s="75">
        <f t="shared" si="117"/>
        <v>219.3920263349012</v>
      </c>
      <c r="GK136" s="75">
        <f t="shared" si="117"/>
        <v>219.98198832983559</v>
      </c>
      <c r="GL136" s="75">
        <f t="shared" si="117"/>
        <v>204.36721060568377</v>
      </c>
      <c r="GM136" s="75">
        <f t="shared" si="117"/>
        <v>183.58137940324195</v>
      </c>
      <c r="GN136" s="75">
        <f t="shared" si="117"/>
        <v>165.61908711301871</v>
      </c>
      <c r="GO136" s="31">
        <f t="shared" si="117"/>
        <v>2.8992225394300548</v>
      </c>
      <c r="GP136" s="31">
        <f t="shared" si="117"/>
        <v>2.5727109923239042</v>
      </c>
      <c r="GQ136" s="31">
        <f t="shared" si="117"/>
        <v>2.6207653362748045</v>
      </c>
      <c r="GR136" s="31">
        <f t="shared" si="117"/>
        <v>3.5968492683357813</v>
      </c>
      <c r="GS136" s="31">
        <f t="shared" si="117"/>
        <v>3.0977766901946806</v>
      </c>
      <c r="GT136" s="31">
        <f t="shared" si="117"/>
        <v>2.7938821780574816</v>
      </c>
      <c r="GV136" s="31">
        <f t="shared" si="117"/>
        <v>3.6034794843294491</v>
      </c>
      <c r="GW136" s="31">
        <f t="shared" si="117"/>
        <v>4.3338038601976692</v>
      </c>
      <c r="GX136" s="31">
        <f t="shared" si="117"/>
        <v>2.861343313430722</v>
      </c>
      <c r="GY136" s="31">
        <f t="shared" si="117"/>
        <v>5.8130723571373011</v>
      </c>
      <c r="GZ136" s="31">
        <f t="shared" si="117"/>
        <v>4.8334636703625549</v>
      </c>
    </row>
    <row r="137" spans="3:214" x14ac:dyDescent="0.25">
      <c r="C137" s="31" t="str">
        <f t="shared" si="95"/>
        <v>1-100</v>
      </c>
      <c r="D137" s="37" t="str">
        <f t="shared" si="89"/>
        <v>METHYL MYRISTOLEATE (C14:1)</v>
      </c>
      <c r="E137" s="31" t="str">
        <f t="shared" si="89"/>
        <v>1.95-78</v>
      </c>
      <c r="F137" s="31">
        <f t="shared" si="89"/>
        <v>-2.5701111373694907E-2</v>
      </c>
      <c r="G137" s="31">
        <f t="shared" si="89"/>
        <v>5.1094588931164843E-2</v>
      </c>
      <c r="H137" s="31">
        <f t="shared" si="89"/>
        <v>0.9919</v>
      </c>
      <c r="I137" s="31" t="str">
        <f t="shared" si="89"/>
        <v>1-100</v>
      </c>
      <c r="J137" s="31">
        <f t="shared" si="89"/>
        <v>1.3684008650099777E-2</v>
      </c>
      <c r="K137" s="31">
        <f t="shared" si="89"/>
        <v>2.3353020151004142E-2</v>
      </c>
      <c r="M137" s="31">
        <f t="shared" ref="M137:AJ137" si="118">(M96-$F$137)/$G$137</f>
        <v>2.2157201609985617</v>
      </c>
      <c r="N137" s="31">
        <f t="shared" si="118"/>
        <v>2.3203090666035417</v>
      </c>
      <c r="O137" s="31">
        <f t="shared" si="118"/>
        <v>4.1296673729371962</v>
      </c>
      <c r="P137" s="31">
        <f t="shared" si="118"/>
        <v>3.4640124068400509</v>
      </c>
      <c r="Q137" s="31">
        <f t="shared" si="118"/>
        <v>5.0254231650466252</v>
      </c>
      <c r="R137" s="31">
        <f t="shared" si="118"/>
        <v>4.4608300221507804</v>
      </c>
      <c r="S137" s="31">
        <f t="shared" si="118"/>
        <v>7.0104735036305836</v>
      </c>
      <c r="T137" s="31">
        <f t="shared" si="118"/>
        <v>6.096264764666766</v>
      </c>
      <c r="U137" s="31">
        <f t="shared" si="118"/>
        <v>7.9391211431445257</v>
      </c>
      <c r="V137" s="31">
        <f t="shared" si="118"/>
        <v>7.3451382972096768</v>
      </c>
      <c r="W137" s="31">
        <f t="shared" si="118"/>
        <v>21.176400468602768</v>
      </c>
      <c r="X137" s="31">
        <f t="shared" si="118"/>
        <v>20.600275519719077</v>
      </c>
      <c r="Y137" s="31">
        <f t="shared" si="118"/>
        <v>44.601646558433643</v>
      </c>
      <c r="Z137" s="31">
        <f t="shared" si="118"/>
        <v>43.85717438275833</v>
      </c>
      <c r="AA137" s="31">
        <f t="shared" si="118"/>
        <v>59.921964353165883</v>
      </c>
      <c r="AB137" s="31">
        <f t="shared" si="118"/>
        <v>58.05556604894231</v>
      </c>
      <c r="AC137" s="31">
        <f t="shared" si="118"/>
        <v>76.681660079695661</v>
      </c>
      <c r="AD137" s="31">
        <f t="shared" si="118"/>
        <v>73.598352685453989</v>
      </c>
      <c r="AE137" s="31">
        <f t="shared" si="118"/>
        <v>75.790457388400057</v>
      </c>
      <c r="AF137" s="31">
        <f t="shared" si="118"/>
        <v>73.024599138189544</v>
      </c>
      <c r="AG137" s="31">
        <f t="shared" si="118"/>
        <v>3.6998629920855941</v>
      </c>
      <c r="AH137" s="31">
        <f t="shared" si="118"/>
        <v>4.0570410517523543</v>
      </c>
      <c r="AI137" s="31">
        <f t="shared" si="118"/>
        <v>1.5400665298288703</v>
      </c>
      <c r="AJ137" s="31">
        <f t="shared" si="118"/>
        <v>1.421136681246816</v>
      </c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95"/>
      <c r="BD137" s="95"/>
      <c r="BE137" s="95"/>
      <c r="BF137" s="31">
        <f>(BF96-$F$137)/$G$137</f>
        <v>1.794830256334037</v>
      </c>
      <c r="BG137" s="95"/>
      <c r="BH137" s="31">
        <f>(BH96-$F$137)/$G$137</f>
        <v>1.4732863994250927</v>
      </c>
      <c r="BI137" s="98"/>
      <c r="BJ137" s="98"/>
      <c r="BK137" s="95"/>
      <c r="BL137" s="95"/>
      <c r="BM137" s="95"/>
      <c r="BN137" s="95"/>
      <c r="BO137" s="95"/>
      <c r="BP137" s="31">
        <f>(BP96-$F$137)/$G$137</f>
        <v>7.6447468871857565</v>
      </c>
      <c r="BQ137" s="95"/>
      <c r="BR137" s="95"/>
      <c r="BS137" s="95"/>
      <c r="BT137" s="95"/>
      <c r="BU137" s="95"/>
      <c r="BV137" s="31">
        <f>(BV96-$F$137)/$G$137</f>
        <v>1.4937289558278191</v>
      </c>
      <c r="BW137" s="31">
        <f>(BW96-$F$137)/$G$137</f>
        <v>2.5354531752172318</v>
      </c>
      <c r="BX137" s="95"/>
      <c r="BY137" s="31">
        <f>(BY96-$F$137)/$G$137</f>
        <v>1.6423897666253233</v>
      </c>
      <c r="BZ137" s="31">
        <f>(BZ96-$F$137)/$G$137</f>
        <v>0.92833983235237416</v>
      </c>
      <c r="CA137" s="31">
        <f>(CA96-$F$137)/$G$137</f>
        <v>1.7057217473337352</v>
      </c>
      <c r="CB137" s="31">
        <f>(CB96-$F$137)/$G$137</f>
        <v>1.2765688709269774</v>
      </c>
      <c r="CC137" s="95"/>
      <c r="CD137" s="95"/>
      <c r="CE137" s="95"/>
      <c r="CF137" s="95"/>
      <c r="CG137" s="95"/>
      <c r="CH137" s="95"/>
      <c r="CR137" s="31">
        <f t="shared" ref="CR137:FC137" si="119">(CR96-$J$137)/$K$137</f>
        <v>1.1231371858226427</v>
      </c>
      <c r="CS137" s="31">
        <f t="shared" si="119"/>
        <v>1.3515278719314141</v>
      </c>
      <c r="CT137" s="31">
        <f t="shared" si="119"/>
        <v>1.0616714595841119</v>
      </c>
      <c r="DC137" s="31">
        <f t="shared" si="119"/>
        <v>1.075678584864691</v>
      </c>
      <c r="DD137" s="31">
        <f t="shared" si="119"/>
        <v>1.014737944084094</v>
      </c>
      <c r="DE137" s="31">
        <f t="shared" si="119"/>
        <v>1.2041382828094629</v>
      </c>
      <c r="EI137" s="31">
        <f t="shared" si="119"/>
        <v>0.83289510327846361</v>
      </c>
      <c r="EJ137" s="31">
        <f t="shared" si="119"/>
        <v>-0.58596312432468767</v>
      </c>
      <c r="EK137" s="31">
        <f t="shared" si="119"/>
        <v>1.0560068844895818</v>
      </c>
      <c r="EL137" s="31">
        <f t="shared" si="119"/>
        <v>-0.58596312432468767</v>
      </c>
      <c r="EM137" s="31">
        <f t="shared" si="119"/>
        <v>2.9300902198510808</v>
      </c>
      <c r="EN137" s="31">
        <f t="shared" si="119"/>
        <v>2.6407986087522031</v>
      </c>
      <c r="EO137" s="31">
        <f t="shared" si="119"/>
        <v>5.6567264503939274</v>
      </c>
      <c r="EP137" s="31">
        <f t="shared" si="119"/>
        <v>-0.58596312432468767</v>
      </c>
      <c r="EQ137" s="31">
        <f t="shared" si="119"/>
        <v>8.489677756961024</v>
      </c>
      <c r="ER137" s="31">
        <f t="shared" si="119"/>
        <v>-0.58596312432468767</v>
      </c>
      <c r="ES137" s="31">
        <f t="shared" si="119"/>
        <v>8.4400660509465197</v>
      </c>
      <c r="ET137" s="31">
        <f t="shared" si="119"/>
        <v>8.8662636011388294</v>
      </c>
      <c r="EU137" s="31">
        <f t="shared" si="119"/>
        <v>19.751678010456036</v>
      </c>
      <c r="EV137" s="31">
        <f t="shared" si="119"/>
        <v>18.877523918356196</v>
      </c>
      <c r="EW137" s="31">
        <f t="shared" si="119"/>
        <v>43.626115644400492</v>
      </c>
      <c r="EX137" s="31">
        <f t="shared" si="119"/>
        <v>43.677868424513598</v>
      </c>
      <c r="EY137" s="31">
        <f t="shared" si="119"/>
        <v>61.022118886726169</v>
      </c>
      <c r="EZ137" s="31">
        <f t="shared" si="119"/>
        <v>61.257217349566858</v>
      </c>
      <c r="FA137" s="31">
        <f t="shared" si="119"/>
        <v>86.244647703874861</v>
      </c>
      <c r="FB137" s="31">
        <f t="shared" si="119"/>
        <v>81.362773595768672</v>
      </c>
      <c r="FC137" s="31">
        <f t="shared" si="119"/>
        <v>94.826163592672472</v>
      </c>
      <c r="FD137" s="31">
        <f t="shared" ref="FD137:GZ137" si="120">(FD96-$J$137)/$K$137</f>
        <v>95.441368197853066</v>
      </c>
      <c r="FE137" s="31">
        <f t="shared" si="120"/>
        <v>6.4085012426974384</v>
      </c>
      <c r="FF137" s="31">
        <f t="shared" si="120"/>
        <v>7.1899790137051198</v>
      </c>
      <c r="FG137" s="31">
        <f t="shared" si="120"/>
        <v>1.6830348276287919</v>
      </c>
      <c r="FH137" s="31">
        <f t="shared" si="120"/>
        <v>1.4228255833574703</v>
      </c>
      <c r="GD137" s="31">
        <f t="shared" si="120"/>
        <v>2.2404380155754904</v>
      </c>
      <c r="GF137" s="31">
        <f t="shared" si="120"/>
        <v>1.5369251043601344</v>
      </c>
      <c r="GN137" s="31">
        <f t="shared" si="120"/>
        <v>15.039599905653388</v>
      </c>
      <c r="GO137" s="31">
        <f t="shared" si="120"/>
        <v>0.77018346472224208</v>
      </c>
      <c r="GT137" s="31">
        <f t="shared" si="120"/>
        <v>1.5816518253300791</v>
      </c>
      <c r="GU137" s="31">
        <f t="shared" si="120"/>
        <v>3.8608632688680129</v>
      </c>
      <c r="GW137" s="31">
        <f t="shared" si="120"/>
        <v>1.9069100989390944</v>
      </c>
      <c r="GX137" s="31">
        <f t="shared" si="120"/>
        <v>0.34462446598498331</v>
      </c>
      <c r="GY137" s="31">
        <f t="shared" si="120"/>
        <v>2.0454755392790931</v>
      </c>
      <c r="GZ137" s="31">
        <f t="shared" si="120"/>
        <v>1.1065224759560426</v>
      </c>
    </row>
    <row r="138" spans="3:214" x14ac:dyDescent="0.25">
      <c r="C138" s="31" t="str">
        <f t="shared" si="95"/>
        <v>1-100</v>
      </c>
      <c r="D138" s="37" t="str">
        <f t="shared" si="89"/>
        <v>METHYL PENTADECANOATE (C15:0)</v>
      </c>
      <c r="E138" s="31" t="str">
        <f t="shared" si="89"/>
        <v>1.96-58.8</v>
      </c>
      <c r="F138" s="31">
        <f t="shared" si="89"/>
        <v>-5.7284726418010967E-2</v>
      </c>
      <c r="G138" s="31">
        <f t="shared" si="89"/>
        <v>5.6672641459081408E-2</v>
      </c>
      <c r="H138" s="31">
        <f t="shared" si="89"/>
        <v>0.99039999999999995</v>
      </c>
      <c r="I138" s="31" t="str">
        <f t="shared" si="89"/>
        <v>1-100</v>
      </c>
      <c r="J138" s="31">
        <f t="shared" si="89"/>
        <v>6.3116168860398725E-3</v>
      </c>
      <c r="K138" s="31">
        <f t="shared" si="89"/>
        <v>2.5352889752872677E-2</v>
      </c>
      <c r="M138" s="31">
        <f t="shared" ref="M138:AR138" si="121">(M97-$F$138)/$G$138</f>
        <v>4.1526745803493714</v>
      </c>
      <c r="N138" s="31">
        <f t="shared" si="121"/>
        <v>2.6444006884840019</v>
      </c>
      <c r="O138" s="31">
        <f t="shared" si="121"/>
        <v>4.4295597303174041</v>
      </c>
      <c r="P138" s="31">
        <f t="shared" si="121"/>
        <v>3.9655000658550872</v>
      </c>
      <c r="Q138" s="31">
        <f t="shared" si="121"/>
        <v>5.5163227732151157</v>
      </c>
      <c r="R138" s="31">
        <f t="shared" si="121"/>
        <v>4.7426096804383135</v>
      </c>
      <c r="S138" s="31">
        <f t="shared" si="121"/>
        <v>7.0715947553080714</v>
      </c>
      <c r="T138" s="31">
        <f t="shared" si="121"/>
        <v>6.1244549974164739</v>
      </c>
      <c r="U138" s="31">
        <f t="shared" si="121"/>
        <v>8.3632822202488821</v>
      </c>
      <c r="V138" s="31">
        <f t="shared" si="121"/>
        <v>7.4260285085836992</v>
      </c>
      <c r="W138" s="31">
        <f t="shared" si="121"/>
        <v>21.363911732089765</v>
      </c>
      <c r="X138" s="31">
        <f t="shared" si="121"/>
        <v>19.601097170176761</v>
      </c>
      <c r="Y138" s="31">
        <f t="shared" si="121"/>
        <v>43.768468086937467</v>
      </c>
      <c r="Z138" s="31">
        <f t="shared" si="121"/>
        <v>41.241704595600112</v>
      </c>
      <c r="AA138" s="31">
        <f t="shared" si="121"/>
        <v>55.906419014557933</v>
      </c>
      <c r="AB138" s="31">
        <f t="shared" si="121"/>
        <v>57.681971400421503</v>
      </c>
      <c r="AC138" s="31">
        <f t="shared" si="121"/>
        <v>71.803861042773292</v>
      </c>
      <c r="AD138" s="31">
        <f t="shared" si="121"/>
        <v>69.051729924151047</v>
      </c>
      <c r="AE138" s="31">
        <f t="shared" si="121"/>
        <v>70.856690206123744</v>
      </c>
      <c r="AF138" s="31">
        <f t="shared" si="121"/>
        <v>69.079982166175697</v>
      </c>
      <c r="AG138" s="31">
        <f t="shared" si="121"/>
        <v>1.2850478846862603</v>
      </c>
      <c r="AH138" s="31">
        <f t="shared" si="121"/>
        <v>2.0769466499599161</v>
      </c>
      <c r="AI138" s="31">
        <f t="shared" si="121"/>
        <v>1.8371010107454302</v>
      </c>
      <c r="AJ138" s="31">
        <f t="shared" si="121"/>
        <v>1.9270976752781661</v>
      </c>
      <c r="AK138" s="31">
        <f t="shared" si="121"/>
        <v>1.5946462384454196</v>
      </c>
      <c r="AL138" s="31">
        <f t="shared" si="121"/>
        <v>1.5626836453257844</v>
      </c>
      <c r="AM138" s="31">
        <f t="shared" si="121"/>
        <v>1.7714822947404778</v>
      </c>
      <c r="AN138" s="31">
        <f t="shared" si="121"/>
        <v>1.9032180601107331</v>
      </c>
      <c r="AO138" s="31">
        <f t="shared" si="121"/>
        <v>2.0622648332365365</v>
      </c>
      <c r="AP138" s="31">
        <f t="shared" si="121"/>
        <v>1.8814613045678448</v>
      </c>
      <c r="AQ138" s="31">
        <f t="shared" si="121"/>
        <v>2.0684974779285743</v>
      </c>
      <c r="AR138" s="31">
        <f t="shared" si="121"/>
        <v>1.7637752480824997</v>
      </c>
      <c r="AS138" s="95"/>
      <c r="AT138" s="31">
        <f t="shared" ref="AT138:BC138" si="122">(AT97-$F$138)/$G$138</f>
        <v>3.35387846073096</v>
      </c>
      <c r="AU138" s="31">
        <f t="shared" si="122"/>
        <v>2.5865532109555778</v>
      </c>
      <c r="AV138" s="31">
        <f t="shared" si="122"/>
        <v>2.4693513166998833</v>
      </c>
      <c r="AW138" s="31">
        <f t="shared" si="122"/>
        <v>3.1827027781225494</v>
      </c>
      <c r="AX138" s="31">
        <f t="shared" si="122"/>
        <v>3.1613145736608668</v>
      </c>
      <c r="AY138" s="31">
        <f t="shared" si="122"/>
        <v>1.6958421253651403</v>
      </c>
      <c r="AZ138" s="31">
        <f t="shared" si="122"/>
        <v>1.7084239900694189</v>
      </c>
      <c r="BA138" s="31">
        <f t="shared" si="122"/>
        <v>1.7816898716915313</v>
      </c>
      <c r="BB138" s="31">
        <f t="shared" si="122"/>
        <v>2.0791433205758567</v>
      </c>
      <c r="BC138" s="31">
        <f t="shared" si="122"/>
        <v>1.6318824913721994</v>
      </c>
      <c r="BD138" s="95"/>
      <c r="BE138" s="31">
        <f>(BE97-$F$138)/$G$138</f>
        <v>50.267295731279269</v>
      </c>
      <c r="BF138" s="31">
        <f>(BF97-$F$138)/$G$138</f>
        <v>45.778548859156658</v>
      </c>
      <c r="BG138" s="31">
        <f>(BG97-$F$138)/$G$138</f>
        <v>57.151607429698302</v>
      </c>
      <c r="BH138" s="31">
        <f>(BH97-$F$138)/$G$138</f>
        <v>62.642582530594183</v>
      </c>
      <c r="BI138" s="98"/>
      <c r="BJ138" s="98"/>
      <c r="BK138" s="31">
        <f>(BK97-$F$138)/$G$138</f>
        <v>33.831137231115342</v>
      </c>
      <c r="BL138" s="31">
        <f>(BL97-$F$138)/$G$138</f>
        <v>34.146973888173271</v>
      </c>
      <c r="BM138" s="31">
        <f>(BM97-$F$138)/$G$138</f>
        <v>32.16098158183015</v>
      </c>
      <c r="BN138" s="31">
        <f>(BN97-$F$138)/$G$138</f>
        <v>32.194924928720205</v>
      </c>
      <c r="BO138" s="95"/>
      <c r="BP138" s="31">
        <f>(BP97-$F$138)/$G$138</f>
        <v>23.248682169669298</v>
      </c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31">
        <f>(CB97-$F$138)/$G$138</f>
        <v>1.9148123533230672</v>
      </c>
      <c r="CC138" s="95"/>
      <c r="CD138" s="95"/>
      <c r="CE138" s="95"/>
      <c r="CF138" s="95"/>
      <c r="CG138" s="95"/>
      <c r="CH138" s="95"/>
      <c r="DF138" s="31">
        <f t="shared" ref="DF138:FP138" si="123">(DF97-$J$138)/$K$138</f>
        <v>1.2538323105392986</v>
      </c>
      <c r="DK138" s="31">
        <f t="shared" si="123"/>
        <v>16.284705848973076</v>
      </c>
      <c r="DM138" s="31">
        <f t="shared" si="123"/>
        <v>17.635710198067372</v>
      </c>
      <c r="EI138" s="31">
        <f t="shared" si="123"/>
        <v>0.39966867281702578</v>
      </c>
      <c r="EJ138" s="31">
        <f t="shared" si="123"/>
        <v>-0.24895059094100774</v>
      </c>
      <c r="EK138" s="31">
        <f t="shared" si="123"/>
        <v>0.78984528983809199</v>
      </c>
      <c r="EL138" s="31">
        <f t="shared" si="123"/>
        <v>-0.24895059094100774</v>
      </c>
      <c r="EM138" s="31">
        <f t="shared" si="123"/>
        <v>3.4256504836139454</v>
      </c>
      <c r="EN138" s="31">
        <f t="shared" si="123"/>
        <v>2.9882335506345097</v>
      </c>
      <c r="EO138" s="31">
        <f t="shared" si="123"/>
        <v>6.0116616832572793</v>
      </c>
      <c r="EP138" s="31">
        <f t="shared" si="123"/>
        <v>-0.24895059094100774</v>
      </c>
      <c r="EQ138" s="31">
        <f t="shared" si="123"/>
        <v>7.9585466111393748</v>
      </c>
      <c r="ER138" s="31">
        <f t="shared" si="123"/>
        <v>-0.24895059094100774</v>
      </c>
      <c r="ES138" s="31">
        <f t="shared" si="123"/>
        <v>9.3214298905520589</v>
      </c>
      <c r="ET138" s="31">
        <f t="shared" si="123"/>
        <v>9.0464460045699369</v>
      </c>
      <c r="EU138" s="31">
        <f t="shared" si="123"/>
        <v>19.349628721856128</v>
      </c>
      <c r="EV138" s="31">
        <f t="shared" si="123"/>
        <v>19.097708816259409</v>
      </c>
      <c r="EW138" s="31">
        <f t="shared" si="123"/>
        <v>43.511031924303346</v>
      </c>
      <c r="EX138" s="31">
        <f t="shared" si="123"/>
        <v>42.818577328107061</v>
      </c>
      <c r="EY138" s="31">
        <f t="shared" si="123"/>
        <v>60.181013050736333</v>
      </c>
      <c r="EZ138" s="31">
        <f t="shared" si="123"/>
        <v>60.751504826600588</v>
      </c>
      <c r="FA138" s="31">
        <f t="shared" si="123"/>
        <v>88.141373270751671</v>
      </c>
      <c r="FB138" s="31">
        <f t="shared" si="123"/>
        <v>81.210601999238378</v>
      </c>
      <c r="FC138" s="31">
        <f t="shared" si="123"/>
        <v>93.787918165824209</v>
      </c>
      <c r="FD138" s="31">
        <f t="shared" si="123"/>
        <v>96.209159709900732</v>
      </c>
      <c r="FE138" s="31">
        <f t="shared" si="123"/>
        <v>0.3640892542231276</v>
      </c>
      <c r="FF138" s="31">
        <f t="shared" si="123"/>
        <v>2.134262012977699</v>
      </c>
      <c r="FG138" s="31">
        <f t="shared" si="123"/>
        <v>1.5981225018915288</v>
      </c>
      <c r="FH138" s="31">
        <f t="shared" si="123"/>
        <v>1.7992967566330047</v>
      </c>
      <c r="FI138" s="31">
        <f t="shared" si="123"/>
        <v>1.0561506590547647</v>
      </c>
      <c r="FJ138" s="31">
        <f t="shared" si="123"/>
        <v>0.98470300170176639</v>
      </c>
      <c r="FK138" s="31">
        <f t="shared" si="123"/>
        <v>1.4514415514593366</v>
      </c>
      <c r="FL138" s="31">
        <f t="shared" si="123"/>
        <v>1.7459174029673574</v>
      </c>
      <c r="FM138" s="31">
        <f t="shared" si="123"/>
        <v>2.1014429795956078</v>
      </c>
      <c r="FN138" s="31">
        <f t="shared" si="123"/>
        <v>1.6972833885329559</v>
      </c>
      <c r="FO138" s="31">
        <f t="shared" si="123"/>
        <v>2.1153751364983</v>
      </c>
      <c r="FP138" s="31">
        <f t="shared" si="123"/>
        <v>1.434213586670569</v>
      </c>
      <c r="FR138" s="31">
        <f t="shared" ref="FR138:GZ138" si="124">(FR97-$J$138)/$K$138</f>
        <v>4.9886545254258401</v>
      </c>
      <c r="FS138" s="31">
        <f t="shared" si="124"/>
        <v>3.2734122320658501</v>
      </c>
      <c r="FT138" s="31">
        <f t="shared" si="124"/>
        <v>3.0114247033769148</v>
      </c>
      <c r="FU138" s="31">
        <f t="shared" si="124"/>
        <v>4.6060165625924014</v>
      </c>
      <c r="FV138" s="31">
        <f t="shared" si="124"/>
        <v>4.5582063896801355</v>
      </c>
      <c r="FW138" s="31">
        <f t="shared" si="124"/>
        <v>1.2823591217758736</v>
      </c>
      <c r="FX138" s="31">
        <f t="shared" si="124"/>
        <v>1.3104840224961727</v>
      </c>
      <c r="FY138" s="31">
        <f t="shared" si="124"/>
        <v>1.4742590824923614</v>
      </c>
      <c r="FZ138" s="31">
        <f t="shared" si="124"/>
        <v>2.1391723457813518</v>
      </c>
      <c r="GA138" s="31">
        <f t="shared" si="124"/>
        <v>1.1393868042030688</v>
      </c>
      <c r="GC138" s="31">
        <f t="shared" si="124"/>
        <v>109.8566716433881</v>
      </c>
      <c r="GD138" s="31">
        <f t="shared" si="124"/>
        <v>99.822740814830226</v>
      </c>
      <c r="GE138" s="75">
        <f t="shared" si="124"/>
        <v>125.24553391431934</v>
      </c>
      <c r="GF138" s="75">
        <f t="shared" si="124"/>
        <v>137.51979796023764</v>
      </c>
      <c r="GI138" s="31">
        <f t="shared" si="124"/>
        <v>73.116066263724036</v>
      </c>
      <c r="GJ138" s="31">
        <f t="shared" si="124"/>
        <v>73.822072474438173</v>
      </c>
      <c r="GK138" s="31">
        <f t="shared" si="124"/>
        <v>69.382679923333626</v>
      </c>
      <c r="GL138" s="31">
        <f t="shared" si="124"/>
        <v>69.458555263264202</v>
      </c>
      <c r="GM138" s="31">
        <f t="shared" si="124"/>
        <v>-0.24895059094100774</v>
      </c>
      <c r="GN138" s="31">
        <f t="shared" si="124"/>
        <v>49.460550569059755</v>
      </c>
      <c r="GZ138" s="31">
        <f t="shared" si="124"/>
        <v>1.7718347334412778</v>
      </c>
    </row>
    <row r="139" spans="3:214" x14ac:dyDescent="0.25">
      <c r="C139" s="31" t="str">
        <f t="shared" si="95"/>
        <v>0.99-99</v>
      </c>
      <c r="D139" s="37" t="str">
        <f t="shared" si="89"/>
        <v>Methyl cis-10 pentadecenoate (C15:1)</v>
      </c>
      <c r="E139" s="31" t="str">
        <f t="shared" si="89"/>
        <v>2-60</v>
      </c>
      <c r="F139" s="31">
        <f t="shared" si="89"/>
        <v>-7.2920097312360155E-2</v>
      </c>
      <c r="G139" s="31">
        <f t="shared" si="89"/>
        <v>5.5068173297819739E-2</v>
      </c>
      <c r="H139" s="31">
        <f t="shared" si="89"/>
        <v>5</v>
      </c>
      <c r="I139" s="31" t="str">
        <f t="shared" si="89"/>
        <v>0.99-99</v>
      </c>
      <c r="J139" s="31">
        <f t="shared" si="89"/>
        <v>1.103793059528102E-2</v>
      </c>
      <c r="K139" s="31">
        <f t="shared" si="89"/>
        <v>2.4227735651666374E-2</v>
      </c>
      <c r="M139" s="31">
        <f t="shared" ref="M139:AG139" si="125">(M98-$F$139)/$G$139</f>
        <v>3.5979059614577724</v>
      </c>
      <c r="N139" s="31">
        <f t="shared" si="125"/>
        <v>2.9634179954702473</v>
      </c>
      <c r="O139" s="31">
        <f t="shared" si="125"/>
        <v>4.4035455604179505</v>
      </c>
      <c r="P139" s="31">
        <f t="shared" si="125"/>
        <v>4.0708677713482153</v>
      </c>
      <c r="Q139" s="31">
        <f t="shared" si="125"/>
        <v>5.5362472320943192</v>
      </c>
      <c r="R139" s="31">
        <f t="shared" si="125"/>
        <v>5.1011205579960635</v>
      </c>
      <c r="S139" s="31">
        <f t="shared" si="125"/>
        <v>7.5369983792675672</v>
      </c>
      <c r="T139" s="31">
        <f t="shared" si="125"/>
        <v>6.5677764168180985</v>
      </c>
      <c r="U139" s="31">
        <f t="shared" si="125"/>
        <v>8.290108587525344</v>
      </c>
      <c r="V139" s="31">
        <f t="shared" si="125"/>
        <v>7.9808790017208855</v>
      </c>
      <c r="W139" s="31">
        <f t="shared" si="125"/>
        <v>21.15609510028262</v>
      </c>
      <c r="X139" s="31">
        <f t="shared" si="125"/>
        <v>20.313328484482938</v>
      </c>
      <c r="Y139" s="31">
        <f t="shared" si="125"/>
        <v>43.799309535345884</v>
      </c>
      <c r="Z139" s="31">
        <f t="shared" si="125"/>
        <v>42.434870014904213</v>
      </c>
      <c r="AA139" s="31">
        <f t="shared" si="125"/>
        <v>57.959136932820591</v>
      </c>
      <c r="AB139" s="31">
        <f t="shared" si="125"/>
        <v>58.288392468047292</v>
      </c>
      <c r="AC139" s="31">
        <f t="shared" si="125"/>
        <v>74.548321918849666</v>
      </c>
      <c r="AD139" s="31">
        <f t="shared" si="125"/>
        <v>71.50669003924574</v>
      </c>
      <c r="AE139" s="31">
        <f t="shared" si="125"/>
        <v>73.431856025399199</v>
      </c>
      <c r="AF139" s="31">
        <f t="shared" si="125"/>
        <v>71.252027288516757</v>
      </c>
      <c r="AG139" s="31">
        <f t="shared" si="125"/>
        <v>2.0387428981399154</v>
      </c>
      <c r="AH139" s="95"/>
      <c r="AJ139" s="95"/>
      <c r="AK139" s="95"/>
      <c r="AL139" s="95"/>
      <c r="AM139" s="95"/>
      <c r="AN139" s="31">
        <f>(AN98-$F$139)/$G$139</f>
        <v>1.6209596257939825</v>
      </c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31">
        <f>(BF98-$F$139)/$G$139</f>
        <v>68.058915489760835</v>
      </c>
      <c r="BG139" s="95"/>
      <c r="BH139" s="31">
        <f>(BH98-$F$139)/$G$139</f>
        <v>92.15098000728355</v>
      </c>
      <c r="BI139" s="98"/>
      <c r="BJ139" s="98"/>
      <c r="BK139" s="95"/>
      <c r="BL139" s="95"/>
      <c r="BM139" s="95"/>
      <c r="BN139" s="95"/>
      <c r="BO139" s="95"/>
      <c r="BP139" s="31">
        <f>(BP98-$F$139)/$G$139</f>
        <v>5.2924418666889226</v>
      </c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DM139" s="31">
        <f t="shared" ref="DM139:FL139" si="126">(DM98-$J$139)/$K$139</f>
        <v>26.850892483586239</v>
      </c>
      <c r="EI139" s="31">
        <f t="shared" si="126"/>
        <v>1.0302537054493466</v>
      </c>
      <c r="EJ139" s="31">
        <f t="shared" si="126"/>
        <v>-0.45559068143959364</v>
      </c>
      <c r="EK139" s="31">
        <f t="shared" si="126"/>
        <v>0.72854323164912038</v>
      </c>
      <c r="EL139" s="31">
        <f t="shared" si="126"/>
        <v>-0.45559068143959364</v>
      </c>
      <c r="EM139" s="31">
        <f t="shared" si="126"/>
        <v>2.7678255467927424</v>
      </c>
      <c r="EN139" s="31">
        <f t="shared" si="126"/>
        <v>2.6340773268380757</v>
      </c>
      <c r="EO139" s="31">
        <f t="shared" si="126"/>
        <v>5.3637325423923281</v>
      </c>
      <c r="EP139" s="31">
        <f t="shared" si="126"/>
        <v>-0.45559068143959364</v>
      </c>
      <c r="EQ139" s="31">
        <f t="shared" si="126"/>
        <v>8.0165439188379537</v>
      </c>
      <c r="ER139" s="31">
        <f t="shared" si="126"/>
        <v>-0.45559068143959364</v>
      </c>
      <c r="ES139" s="31">
        <f t="shared" si="126"/>
        <v>9.6267703013667116</v>
      </c>
      <c r="ET139" s="31">
        <f t="shared" si="126"/>
        <v>9.1132253483973855</v>
      </c>
      <c r="EU139" s="31">
        <f t="shared" si="126"/>
        <v>19.363368361322753</v>
      </c>
      <c r="EV139" s="31">
        <f t="shared" si="126"/>
        <v>18.662546099885414</v>
      </c>
      <c r="EW139" s="31">
        <f t="shared" si="126"/>
        <v>42.725118423335324</v>
      </c>
      <c r="EX139" s="31">
        <f t="shared" si="126"/>
        <v>43.20534303136548</v>
      </c>
      <c r="EY139" s="31">
        <f t="shared" si="126"/>
        <v>60.14522600801255</v>
      </c>
      <c r="EZ139" s="31">
        <f t="shared" si="126"/>
        <v>60.625045774734254</v>
      </c>
      <c r="FA139" s="31">
        <f t="shared" si="126"/>
        <v>84.865913059655057</v>
      </c>
      <c r="FB139" s="31">
        <f t="shared" si="126"/>
        <v>80.752624295596036</v>
      </c>
      <c r="FC139" s="31">
        <f t="shared" si="126"/>
        <v>93.261181037420386</v>
      </c>
      <c r="FD139" s="31">
        <f t="shared" si="126"/>
        <v>95.662661986948947</v>
      </c>
      <c r="FE139" s="31">
        <f t="shared" si="126"/>
        <v>1.1685705888440989</v>
      </c>
      <c r="FL139" s="31">
        <f t="shared" si="126"/>
        <v>0.21897455670753113</v>
      </c>
      <c r="GD139" s="75">
        <f t="shared" ref="GD139:GO139" si="127">(GD98-$J$139)/$K$139</f>
        <v>151.22841760460491</v>
      </c>
      <c r="GF139" s="75">
        <f t="shared" si="127"/>
        <v>205.98821864535734</v>
      </c>
      <c r="GJ139" s="75">
        <f t="shared" si="127"/>
        <v>122.24263436440032</v>
      </c>
      <c r="GL139" s="75">
        <f t="shared" si="127"/>
        <v>111.35184768019552</v>
      </c>
      <c r="GN139" s="31">
        <f t="shared" si="127"/>
        <v>8.5640309502695988</v>
      </c>
      <c r="GO139" s="31">
        <f t="shared" si="127"/>
        <v>0.78646766759600251</v>
      </c>
    </row>
    <row r="140" spans="3:214" x14ac:dyDescent="0.25">
      <c r="C140" s="31" t="str">
        <f t="shared" si="95"/>
        <v>3.005-240.4</v>
      </c>
      <c r="D140" s="75" t="str">
        <f t="shared" si="89"/>
        <v>Methyl Palmitate (C16:0)</v>
      </c>
      <c r="E140" s="31" t="str">
        <f t="shared" si="89"/>
        <v>6.03-241.2</v>
      </c>
      <c r="F140" s="31">
        <f t="shared" si="89"/>
        <v>1.1155578909948893E-2</v>
      </c>
      <c r="G140" s="31">
        <f t="shared" si="89"/>
        <v>5.1998580868558922E-2</v>
      </c>
      <c r="H140" s="31">
        <f t="shared" si="89"/>
        <v>0.98670000000000002</v>
      </c>
      <c r="I140" s="31" t="str">
        <f t="shared" si="89"/>
        <v>3.005-240.4</v>
      </c>
      <c r="J140" s="31">
        <f t="shared" si="89"/>
        <v>4.5303237830803145E-2</v>
      </c>
      <c r="K140" s="31">
        <f t="shared" si="89"/>
        <v>2.5143443407430084E-2</v>
      </c>
      <c r="M140" s="31">
        <f t="shared" ref="M140:BD140" si="128">(M99-$F$140)/$G$140</f>
        <v>6.937828561057561</v>
      </c>
      <c r="N140" s="31">
        <f t="shared" si="128"/>
        <v>5.9860295400503531</v>
      </c>
      <c r="O140" s="31">
        <f t="shared" si="128"/>
        <v>11.433387601013417</v>
      </c>
      <c r="P140" s="31">
        <f t="shared" si="128"/>
        <v>10.191274759894144</v>
      </c>
      <c r="Q140" s="31">
        <f t="shared" si="128"/>
        <v>15.00308913009208</v>
      </c>
      <c r="R140" s="31">
        <f t="shared" si="128"/>
        <v>12.70105488061462</v>
      </c>
      <c r="S140" s="31">
        <f t="shared" si="128"/>
        <v>19.793328180662296</v>
      </c>
      <c r="T140" s="31">
        <f t="shared" si="128"/>
        <v>17.732771836753159</v>
      </c>
      <c r="U140" s="31">
        <f t="shared" si="128"/>
        <v>25.048792732901425</v>
      </c>
      <c r="V140" s="31">
        <f t="shared" si="128"/>
        <v>21.621529324851245</v>
      </c>
      <c r="W140" s="31">
        <f t="shared" si="128"/>
        <v>68.896574345639152</v>
      </c>
      <c r="X140" s="31">
        <f t="shared" si="128"/>
        <v>63.48188887316104</v>
      </c>
      <c r="Y140" s="31">
        <f t="shared" si="128"/>
        <v>143.95063317543489</v>
      </c>
      <c r="Z140" s="31">
        <f t="shared" si="128"/>
        <v>135.69448351120516</v>
      </c>
      <c r="AA140" s="31">
        <f t="shared" si="128"/>
        <v>186.1722520320908</v>
      </c>
      <c r="AB140" s="31">
        <f t="shared" si="128"/>
        <v>187.14994126801403</v>
      </c>
      <c r="AC140" s="31">
        <f t="shared" si="128"/>
        <v>232.61741847251218</v>
      </c>
      <c r="AD140" s="31">
        <f t="shared" si="128"/>
        <v>222.48772177405246</v>
      </c>
      <c r="AE140" s="31">
        <f t="shared" si="128"/>
        <v>231.14025016633212</v>
      </c>
      <c r="AF140" s="31">
        <f t="shared" si="128"/>
        <v>222.36109547315877</v>
      </c>
      <c r="AG140" s="31">
        <f t="shared" si="128"/>
        <v>226.75215083679015</v>
      </c>
      <c r="AH140" s="31">
        <f t="shared" si="128"/>
        <v>222.76219010174233</v>
      </c>
      <c r="AI140" s="31">
        <f t="shared" si="128"/>
        <v>238.5019000790725</v>
      </c>
      <c r="AJ140" s="31">
        <f t="shared" si="128"/>
        <v>236.31829950435306</v>
      </c>
      <c r="AK140" s="31">
        <f t="shared" si="128"/>
        <v>142.72452996675011</v>
      </c>
      <c r="AL140" s="31">
        <f t="shared" si="128"/>
        <v>160.99651481029704</v>
      </c>
      <c r="AM140" s="67">
        <f t="shared" si="128"/>
        <v>340.3079292783699</v>
      </c>
      <c r="AN140" s="67">
        <f t="shared" si="128"/>
        <v>335.2104848539646</v>
      </c>
      <c r="AO140" s="67">
        <f t="shared" si="128"/>
        <v>394.86645118373286</v>
      </c>
      <c r="AP140" s="67">
        <f t="shared" si="128"/>
        <v>386.26263372816919</v>
      </c>
      <c r="AQ140" s="67">
        <f t="shared" si="128"/>
        <v>276.78399083286433</v>
      </c>
      <c r="AR140" s="67">
        <f t="shared" si="128"/>
        <v>271.82405553442851</v>
      </c>
      <c r="AS140" s="67">
        <f t="shared" si="128"/>
        <v>460.17552427918281</v>
      </c>
      <c r="AT140" s="67">
        <f t="shared" si="128"/>
        <v>451.58324468442703</v>
      </c>
      <c r="AU140" s="67">
        <f t="shared" si="128"/>
        <v>235.69284017036841</v>
      </c>
      <c r="AV140" s="67">
        <f t="shared" si="128"/>
        <v>222.09523530562217</v>
      </c>
      <c r="AW140" s="67">
        <f t="shared" si="128"/>
        <v>331.36291403236646</v>
      </c>
      <c r="AX140" s="67">
        <f t="shared" si="128"/>
        <v>333.20552406012871</v>
      </c>
      <c r="AY140" s="31">
        <f t="shared" si="128"/>
        <v>120.91533321542147</v>
      </c>
      <c r="AZ140" s="31">
        <f t="shared" si="128"/>
        <v>121.1208481916712</v>
      </c>
      <c r="BA140" s="31">
        <f t="shared" si="128"/>
        <v>106.63558679540255</v>
      </c>
      <c r="BB140" s="31">
        <f t="shared" si="128"/>
        <v>105.0218578614283</v>
      </c>
      <c r="BC140" s="31">
        <f t="shared" si="128"/>
        <v>108.02454891519039</v>
      </c>
      <c r="BD140" s="31">
        <f t="shared" si="128"/>
        <v>104.08068298103055</v>
      </c>
      <c r="BE140" s="95"/>
      <c r="BF140" s="67">
        <f>(BF99-$F$140)/$G$140</f>
        <v>3280.5648998259703</v>
      </c>
      <c r="BG140" s="95"/>
      <c r="BH140" s="67">
        <f>(BH99-$F$140)/$G$140</f>
        <v>4267.9614911413373</v>
      </c>
      <c r="BI140" s="98"/>
      <c r="BJ140" s="98"/>
      <c r="BK140" s="31">
        <f>(BK99-$F$140)/$G$140</f>
        <v>169.3917372383529</v>
      </c>
      <c r="BL140" s="67">
        <f>(BL99-$F$140)/$G$140</f>
        <v>2817.4654381861837</v>
      </c>
      <c r="BM140" s="95"/>
      <c r="BN140" s="67">
        <f>(BN99-$F$140)/$G$140</f>
        <v>2681.1220488689619</v>
      </c>
      <c r="BO140" s="95"/>
      <c r="BP140" s="67">
        <f t="shared" ref="BP140:CH140" si="129">(BP99-$F$140)/$G$140</f>
        <v>1801.8855008122709</v>
      </c>
      <c r="BQ140" s="31">
        <f t="shared" si="129"/>
        <v>224.63865208464748</v>
      </c>
      <c r="BR140" s="31">
        <f t="shared" si="129"/>
        <v>236.69488038626253</v>
      </c>
      <c r="BS140" s="67">
        <f t="shared" si="129"/>
        <v>281.80849847761021</v>
      </c>
      <c r="BT140" s="67">
        <f t="shared" si="129"/>
        <v>270.41304605961119</v>
      </c>
      <c r="BU140" s="67">
        <f t="shared" si="129"/>
        <v>280.60173338804691</v>
      </c>
      <c r="BV140" s="67">
        <f t="shared" si="129"/>
        <v>272.27598225073456</v>
      </c>
      <c r="BW140" s="67">
        <f t="shared" si="129"/>
        <v>333.84403784506708</v>
      </c>
      <c r="BX140" s="67">
        <f t="shared" si="129"/>
        <v>339.64311035947355</v>
      </c>
      <c r="BY140" s="67">
        <f t="shared" si="129"/>
        <v>253.79581510691446</v>
      </c>
      <c r="BZ140" s="67">
        <f t="shared" si="129"/>
        <v>242.82601137985958</v>
      </c>
      <c r="CA140" s="67">
        <f t="shared" si="129"/>
        <v>482.6829580511839</v>
      </c>
      <c r="CB140" s="67">
        <f t="shared" si="129"/>
        <v>456.08822639352564</v>
      </c>
      <c r="CC140" s="31">
        <f t="shared" si="129"/>
        <v>181.74918624247914</v>
      </c>
      <c r="CD140" s="31">
        <f t="shared" si="129"/>
        <v>162.27940900882845</v>
      </c>
      <c r="CE140" s="31">
        <f t="shared" si="129"/>
        <v>156.87913072726937</v>
      </c>
      <c r="CF140" s="31">
        <f t="shared" si="129"/>
        <v>152.12880338869013</v>
      </c>
      <c r="CG140" s="31">
        <f t="shared" si="129"/>
        <v>162.1909630635943</v>
      </c>
      <c r="CH140" s="31">
        <f t="shared" si="129"/>
        <v>152.64620194296822</v>
      </c>
      <c r="CI140" s="75">
        <f>(CI99-$J$140)/$K$140</f>
        <v>410.79034027582895</v>
      </c>
      <c r="CJ140" s="75">
        <f t="shared" ref="CJ140:EU140" si="130">(CJ99-$J$140)/$K$140</f>
        <v>411.67433024033033</v>
      </c>
      <c r="CK140" s="75">
        <f t="shared" si="130"/>
        <v>403.88490737072823</v>
      </c>
      <c r="CL140" s="75">
        <f t="shared" si="130"/>
        <v>401.04042675254016</v>
      </c>
      <c r="CM140" s="31">
        <f t="shared" si="130"/>
        <v>41.262899008695484</v>
      </c>
      <c r="CN140" s="31">
        <f t="shared" si="130"/>
        <v>41.253956812474343</v>
      </c>
      <c r="CO140" s="31">
        <f t="shared" si="130"/>
        <v>38.783638059358289</v>
      </c>
      <c r="CP140" s="31">
        <f t="shared" si="130"/>
        <v>38.4991566892717</v>
      </c>
      <c r="CR140" s="75">
        <f t="shared" si="130"/>
        <v>521.43649851490932</v>
      </c>
      <c r="CS140" s="75">
        <f t="shared" si="130"/>
        <v>363.71226418733909</v>
      </c>
      <c r="CT140" s="75">
        <f t="shared" si="130"/>
        <v>362.07565370844566</v>
      </c>
      <c r="CU140" s="75">
        <f t="shared" si="130"/>
        <v>732.87443228223117</v>
      </c>
      <c r="CV140" s="75">
        <f t="shared" si="130"/>
        <v>714.16429319814711</v>
      </c>
      <c r="CW140" s="31">
        <f t="shared" si="130"/>
        <v>44.659111691435513</v>
      </c>
      <c r="CY140" s="31">
        <f t="shared" si="130"/>
        <v>42.77973555568682</v>
      </c>
      <c r="CZ140" s="31">
        <f t="shared" si="130"/>
        <v>42.55261012919815</v>
      </c>
      <c r="DA140" s="31">
        <f t="shared" si="130"/>
        <v>84.611623132262906</v>
      </c>
      <c r="DB140" s="31">
        <f t="shared" si="130"/>
        <v>81.462867893248244</v>
      </c>
      <c r="DC140" s="75">
        <f t="shared" si="130"/>
        <v>597.91292017068622</v>
      </c>
      <c r="DD140" s="75">
        <f t="shared" si="130"/>
        <v>620.53162540641529</v>
      </c>
      <c r="DE140" s="75">
        <f t="shared" si="130"/>
        <v>616.77916249748807</v>
      </c>
      <c r="DF140" s="75">
        <f t="shared" si="130"/>
        <v>639.09505821940286</v>
      </c>
      <c r="DG140" s="31">
        <f t="shared" si="130"/>
        <v>66.014369108866674</v>
      </c>
      <c r="DH140" s="31">
        <f t="shared" si="130"/>
        <v>66.439572464600786</v>
      </c>
      <c r="DI140" s="31">
        <f t="shared" si="130"/>
        <v>68.659435050125225</v>
      </c>
      <c r="DJ140" s="31">
        <f t="shared" si="130"/>
        <v>68.28565773289391</v>
      </c>
      <c r="DK140" s="75">
        <f t="shared" si="130"/>
        <v>1269.4031067189917</v>
      </c>
      <c r="DL140" s="75">
        <f t="shared" si="130"/>
        <v>1248.4921871551769</v>
      </c>
      <c r="DM140" s="75">
        <f t="shared" si="130"/>
        <v>1235.2923459771923</v>
      </c>
      <c r="DN140" s="75">
        <f t="shared" si="130"/>
        <v>1207.5766848251712</v>
      </c>
      <c r="DO140" s="75">
        <f t="shared" si="130"/>
        <v>965.60193838136729</v>
      </c>
      <c r="DP140" s="75">
        <f t="shared" si="130"/>
        <v>959.89760604183925</v>
      </c>
      <c r="DQ140" s="67">
        <f t="shared" si="130"/>
        <v>150.41962606458003</v>
      </c>
      <c r="DR140" s="67">
        <f t="shared" si="130"/>
        <v>151.39793753714153</v>
      </c>
      <c r="DS140" s="67">
        <f t="shared" si="130"/>
        <v>155.44815518359528</v>
      </c>
      <c r="DT140" s="67">
        <f t="shared" si="130"/>
        <v>155.04521582322641</v>
      </c>
      <c r="DU140" s="67">
        <f t="shared" si="130"/>
        <v>124.95879669935889</v>
      </c>
      <c r="DV140" s="67">
        <f t="shared" si="130"/>
        <v>123.49401846713116</v>
      </c>
      <c r="DW140" s="75">
        <f t="shared" si="130"/>
        <v>1284.2053886922815</v>
      </c>
      <c r="DX140" s="75">
        <f t="shared" si="130"/>
        <v>1260.210285794841</v>
      </c>
      <c r="DY140" s="75">
        <f t="shared" si="130"/>
        <v>1387.6332953674898</v>
      </c>
      <c r="DZ140" s="75">
        <f t="shared" si="130"/>
        <v>1361.426324369178</v>
      </c>
      <c r="EA140" s="75">
        <f t="shared" si="130"/>
        <v>1188.3596364717114</v>
      </c>
      <c r="EB140" s="75">
        <f t="shared" si="130"/>
        <v>1157.3392061316597</v>
      </c>
      <c r="EC140" s="31">
        <f t="shared" si="130"/>
        <v>190.00189670100377</v>
      </c>
      <c r="ED140" s="31">
        <f t="shared" si="130"/>
        <v>186.70960792010516</v>
      </c>
      <c r="EE140" s="31">
        <f t="shared" si="130"/>
        <v>186.21533272773425</v>
      </c>
      <c r="EF140" s="31">
        <f t="shared" si="130"/>
        <v>184.64579613611653</v>
      </c>
      <c r="EG140" s="31">
        <f t="shared" si="130"/>
        <v>160.07157678674901</v>
      </c>
      <c r="EH140" s="31">
        <f t="shared" si="130"/>
        <v>162.06027144100895</v>
      </c>
      <c r="EI140" s="31">
        <f t="shared" si="130"/>
        <v>1.4439564636648248</v>
      </c>
      <c r="EJ140" s="31">
        <f t="shared" si="130"/>
        <v>-1.8017913098337073</v>
      </c>
      <c r="EK140" s="31">
        <f t="shared" si="130"/>
        <v>3.2953362080652342</v>
      </c>
      <c r="EL140" s="31">
        <f t="shared" si="130"/>
        <v>-1.8017913098337073</v>
      </c>
      <c r="EM140" s="31">
        <f t="shared" si="130"/>
        <v>9.3012941461565539</v>
      </c>
      <c r="EN140" s="31">
        <f t="shared" si="130"/>
        <v>16.929402638619631</v>
      </c>
      <c r="EO140" s="31">
        <f t="shared" si="130"/>
        <v>18.396986379744074</v>
      </c>
      <c r="EP140" s="31">
        <f t="shared" si="130"/>
        <v>-1.8017913098337073</v>
      </c>
      <c r="EQ140" s="31">
        <f t="shared" si="130"/>
        <v>26.868350382826527</v>
      </c>
      <c r="ER140" s="31">
        <f t="shared" si="130"/>
        <v>-1.8017913098337073</v>
      </c>
      <c r="ES140" s="31">
        <f t="shared" si="130"/>
        <v>29.328181375695305</v>
      </c>
      <c r="ET140" s="31">
        <f t="shared" si="130"/>
        <v>27.468366398753219</v>
      </c>
      <c r="EU140" s="31">
        <f t="shared" si="130"/>
        <v>58.948687771803108</v>
      </c>
      <c r="EV140" s="31">
        <f t="shared" ref="EV140:HF140" si="131">(EV99-$J$140)/$K$140</f>
        <v>57.484921533674786</v>
      </c>
      <c r="EW140" s="31">
        <f t="shared" si="131"/>
        <v>128.54634939251599</v>
      </c>
      <c r="EX140" s="31">
        <f t="shared" si="131"/>
        <v>127.82029345023697</v>
      </c>
      <c r="EY140" s="31">
        <f t="shared" si="131"/>
        <v>175.67964215124448</v>
      </c>
      <c r="EZ140" s="31">
        <f t="shared" si="131"/>
        <v>172.73707902793717</v>
      </c>
      <c r="FA140" s="31">
        <f t="shared" si="131"/>
        <v>254.90784438479091</v>
      </c>
      <c r="FB140" s="31">
        <f t="shared" si="131"/>
        <v>228.06830829427122</v>
      </c>
      <c r="FC140" s="31">
        <f t="shared" si="131"/>
        <v>268.3750350125967</v>
      </c>
      <c r="FD140" s="31">
        <f t="shared" si="131"/>
        <v>266.27566964618859</v>
      </c>
      <c r="FE140" s="75">
        <f t="shared" si="131"/>
        <v>467.58282877083855</v>
      </c>
      <c r="FF140" s="75">
        <f t="shared" si="131"/>
        <v>459.33128213174729</v>
      </c>
      <c r="FG140" s="75">
        <f t="shared" si="131"/>
        <v>491.8822167369101</v>
      </c>
      <c r="FH140" s="75">
        <f t="shared" si="131"/>
        <v>487.36636227619499</v>
      </c>
      <c r="FI140" s="75">
        <f t="shared" si="131"/>
        <v>293.80722579546324</v>
      </c>
      <c r="FJ140" s="75">
        <f t="shared" si="131"/>
        <v>331.59510019756254</v>
      </c>
      <c r="FK140" s="75">
        <f t="shared" si="131"/>
        <v>702.42493980173037</v>
      </c>
      <c r="FL140" s="75">
        <f t="shared" si="131"/>
        <v>691.88303144692259</v>
      </c>
      <c r="FM140" s="75">
        <f t="shared" si="131"/>
        <v>815.25617247715286</v>
      </c>
      <c r="FN140" s="75">
        <f t="shared" si="131"/>
        <v>797.46281416532997</v>
      </c>
      <c r="FO140" s="75">
        <f t="shared" si="131"/>
        <v>571.05253400897925</v>
      </c>
      <c r="FP140" s="75">
        <f t="shared" si="131"/>
        <v>560.79500513597213</v>
      </c>
      <c r="FQ140" s="75">
        <f t="shared" si="131"/>
        <v>950.32037445518586</v>
      </c>
      <c r="FR140" s="75">
        <f t="shared" si="131"/>
        <v>932.55087732969878</v>
      </c>
      <c r="FS140" s="75">
        <f t="shared" si="131"/>
        <v>486.07286411720435</v>
      </c>
      <c r="FT140" s="75">
        <f t="shared" si="131"/>
        <v>457.95196815554465</v>
      </c>
      <c r="FU140" s="75">
        <f t="shared" si="131"/>
        <v>683.92595813471053</v>
      </c>
      <c r="FV140" s="75">
        <f t="shared" si="131"/>
        <v>687.73661783574016</v>
      </c>
      <c r="FW140" s="31">
        <f t="shared" si="131"/>
        <v>248.70412426016776</v>
      </c>
      <c r="FX140" s="31">
        <f t="shared" si="131"/>
        <v>249.12914508723014</v>
      </c>
      <c r="FY140" s="31">
        <f t="shared" si="131"/>
        <v>219.17250693266814</v>
      </c>
      <c r="FZ140" s="31">
        <f t="shared" si="131"/>
        <v>215.83519099254531</v>
      </c>
      <c r="GA140" s="31">
        <f t="shared" si="131"/>
        <v>222.04498775953098</v>
      </c>
      <c r="GB140" s="31">
        <f t="shared" si="131"/>
        <v>213.88876872504645</v>
      </c>
      <c r="GD140" s="75">
        <f t="shared" si="131"/>
        <v>6783.1032056984186</v>
      </c>
      <c r="GF140" s="75">
        <f t="shared" si="131"/>
        <v>8825.1155375367525</v>
      </c>
      <c r="GI140" s="75">
        <f t="shared" si="131"/>
        <v>348.95706789868495</v>
      </c>
      <c r="GJ140" s="75">
        <f t="shared" si="131"/>
        <v>5825.3777893321549</v>
      </c>
      <c r="GK140" s="75"/>
      <c r="GL140" s="75">
        <f t="shared" si="131"/>
        <v>5543.4091408689173</v>
      </c>
      <c r="GM140" s="75"/>
      <c r="GN140" s="75">
        <f t="shared" si="131"/>
        <v>3725.0801234039468</v>
      </c>
      <c r="GO140" s="75">
        <f t="shared" si="131"/>
        <v>463.21195028780573</v>
      </c>
      <c r="GP140" s="75">
        <f t="shared" si="131"/>
        <v>488.14516059447681</v>
      </c>
      <c r="GQ140" s="75">
        <f t="shared" si="131"/>
        <v>581.44360347613133</v>
      </c>
      <c r="GR140" s="75">
        <f t="shared" si="131"/>
        <v>557.87692867787996</v>
      </c>
      <c r="GS140" s="75">
        <f t="shared" si="131"/>
        <v>578.94792016489214</v>
      </c>
      <c r="GT140" s="75">
        <f t="shared" si="131"/>
        <v>561.7296244529731</v>
      </c>
      <c r="GU140" s="75">
        <f t="shared" si="131"/>
        <v>689.05711360649821</v>
      </c>
      <c r="GV140" s="75">
        <f t="shared" si="131"/>
        <v>701.05004298441679</v>
      </c>
      <c r="GW140" s="75">
        <f t="shared" si="131"/>
        <v>523.51121299193778</v>
      </c>
      <c r="GX140" s="75">
        <f t="shared" si="131"/>
        <v>500.82481252680026</v>
      </c>
      <c r="GY140" s="75">
        <f t="shared" si="131"/>
        <v>996.86748402058788</v>
      </c>
      <c r="GZ140" s="75">
        <f t="shared" si="131"/>
        <v>941.86752707874314</v>
      </c>
      <c r="HA140" s="75">
        <f t="shared" si="131"/>
        <v>374.51322585834879</v>
      </c>
      <c r="HB140" s="75">
        <f t="shared" si="131"/>
        <v>334.24822437976695</v>
      </c>
      <c r="HC140" s="75">
        <f t="shared" si="131"/>
        <v>323.0800322437052</v>
      </c>
      <c r="HD140" s="75">
        <f t="shared" si="131"/>
        <v>313.25598880364697</v>
      </c>
      <c r="HE140" s="75">
        <f t="shared" si="131"/>
        <v>334.06531134111776</v>
      </c>
      <c r="HF140" s="75">
        <f t="shared" si="131"/>
        <v>314.32600893294853</v>
      </c>
    </row>
    <row r="141" spans="3:214" x14ac:dyDescent="0.25">
      <c r="C141" s="31" t="str">
        <f t="shared" si="95"/>
        <v>1-100</v>
      </c>
      <c r="D141" s="37" t="str">
        <f t="shared" si="89"/>
        <v>METHYL CIS 9-HEXADECENOATE (C16:1)</v>
      </c>
      <c r="E141" s="31" t="str">
        <f t="shared" si="89"/>
        <v>2.05-82</v>
      </c>
      <c r="F141" s="31">
        <f t="shared" si="89"/>
        <v>-2.856081763209728E-2</v>
      </c>
      <c r="G141" s="31">
        <f t="shared" si="89"/>
        <v>4.8720673184802506E-2</v>
      </c>
      <c r="H141" s="31">
        <f t="shared" si="89"/>
        <v>0.98670000000000002</v>
      </c>
      <c r="I141" s="31" t="str">
        <f t="shared" si="89"/>
        <v>1-100</v>
      </c>
      <c r="J141" s="31">
        <f t="shared" si="89"/>
        <v>1.9986616770182764E-2</v>
      </c>
      <c r="K141" s="31">
        <f t="shared" si="89"/>
        <v>2.3336970254203757E-2</v>
      </c>
      <c r="M141" s="31">
        <f t="shared" ref="M141:AU141" si="132">(M100-$F$141)/$G$141</f>
        <v>2.6147847427080824</v>
      </c>
      <c r="N141" s="31">
        <f t="shared" si="132"/>
        <v>2.5686305600293045</v>
      </c>
      <c r="O141" s="31">
        <f t="shared" si="132"/>
        <v>4.6763071468132713</v>
      </c>
      <c r="P141" s="31">
        <f t="shared" si="132"/>
        <v>3.7930052811014798</v>
      </c>
      <c r="Q141" s="31">
        <f t="shared" si="132"/>
        <v>5.3435563101175738</v>
      </c>
      <c r="R141" s="31">
        <f t="shared" si="132"/>
        <v>4.826964284757052</v>
      </c>
      <c r="S141" s="31">
        <f t="shared" si="132"/>
        <v>7.14776948382314</v>
      </c>
      <c r="T141" s="31">
        <f t="shared" si="132"/>
        <v>6.3826253131657245</v>
      </c>
      <c r="U141" s="31">
        <f t="shared" si="132"/>
        <v>8.7258531188656008</v>
      </c>
      <c r="V141" s="31">
        <f t="shared" si="132"/>
        <v>7.8797165804287186</v>
      </c>
      <c r="W141" s="31">
        <f t="shared" si="132"/>
        <v>21.84749922886207</v>
      </c>
      <c r="X141" s="31">
        <f t="shared" si="132"/>
        <v>21.564931880806974</v>
      </c>
      <c r="Y141" s="31">
        <f t="shared" si="132"/>
        <v>45.303448413449928</v>
      </c>
      <c r="Z141" s="31">
        <f t="shared" si="132"/>
        <v>45.082668534091987</v>
      </c>
      <c r="AA141" s="31">
        <f t="shared" si="132"/>
        <v>63.362697454138761</v>
      </c>
      <c r="AB141" s="31">
        <f t="shared" si="132"/>
        <v>62.219226997292267</v>
      </c>
      <c r="AC141" s="31">
        <f t="shared" si="132"/>
        <v>80.993154404489005</v>
      </c>
      <c r="AD141" s="31">
        <f t="shared" si="132"/>
        <v>77.167160265059053</v>
      </c>
      <c r="AE141" s="31">
        <f t="shared" si="132"/>
        <v>80.406585638727563</v>
      </c>
      <c r="AF141" s="31">
        <f t="shared" si="132"/>
        <v>77.979915180785582</v>
      </c>
      <c r="AG141" s="31">
        <f t="shared" si="132"/>
        <v>8.1518397879766873</v>
      </c>
      <c r="AH141" s="31">
        <f t="shared" si="132"/>
        <v>8.0249475910990888</v>
      </c>
      <c r="AI141" s="31">
        <f t="shared" si="132"/>
        <v>8.6176475915110551</v>
      </c>
      <c r="AJ141" s="31">
        <f t="shared" si="132"/>
        <v>9.0324982897217794</v>
      </c>
      <c r="AK141" s="31">
        <f t="shared" si="132"/>
        <v>5.6158196817628196</v>
      </c>
      <c r="AL141" s="31">
        <f t="shared" si="132"/>
        <v>5.9755335621111119</v>
      </c>
      <c r="AM141" s="31">
        <f t="shared" si="132"/>
        <v>8.5328584766872222</v>
      </c>
      <c r="AN141" s="31">
        <f t="shared" si="132"/>
        <v>9.6558354422154569</v>
      </c>
      <c r="AO141" s="31">
        <f t="shared" si="132"/>
        <v>10.223850242914274</v>
      </c>
      <c r="AP141" s="31">
        <f t="shared" si="132"/>
        <v>11.142889913713823</v>
      </c>
      <c r="AQ141" s="31">
        <f t="shared" si="132"/>
        <v>7.1189362606792139</v>
      </c>
      <c r="AR141" s="31">
        <f t="shared" si="132"/>
        <v>7.6460599441602026</v>
      </c>
      <c r="AS141" s="31">
        <f t="shared" si="132"/>
        <v>7.3765744303560101</v>
      </c>
      <c r="AT141" s="31">
        <f t="shared" si="132"/>
        <v>6.5944048594481313</v>
      </c>
      <c r="AU141" s="31">
        <f t="shared" si="132"/>
        <v>3.4708272521000478</v>
      </c>
      <c r="AV141" s="99"/>
      <c r="AW141" s="31">
        <f t="shared" ref="AW141:BB141" si="133">(AW100-$F$141)/$G$141</f>
        <v>4.833296053831118</v>
      </c>
      <c r="AX141" s="31">
        <f t="shared" si="133"/>
        <v>5.0537947559196352</v>
      </c>
      <c r="AY141" s="31">
        <f t="shared" si="133"/>
        <v>1.7397051642772163</v>
      </c>
      <c r="AZ141" s="31">
        <f t="shared" si="133"/>
        <v>1.5891307566340307</v>
      </c>
      <c r="BA141" s="31">
        <f t="shared" si="133"/>
        <v>1.5903092189635879</v>
      </c>
      <c r="BB141" s="31">
        <f t="shared" si="133"/>
        <v>1.8076975951114975</v>
      </c>
      <c r="BC141" s="99"/>
      <c r="BD141" s="31">
        <f>(BD100-$F$141)/$G$141</f>
        <v>2.2511905499623497</v>
      </c>
      <c r="BE141" s="99"/>
      <c r="BF141" s="67">
        <f>(BF100-$F$141)/$G$141</f>
        <v>293.87324153405859</v>
      </c>
      <c r="BG141" s="67">
        <f>(BG100-$F$141)/$G$141</f>
        <v>366.12419180950241</v>
      </c>
      <c r="BH141" s="67">
        <f>(BH100-$F$141)/$G$141</f>
        <v>406.96126934314492</v>
      </c>
      <c r="BI141" s="98"/>
      <c r="BJ141" s="98"/>
      <c r="BK141" s="67">
        <f t="shared" ref="BK141:BQ141" si="134">(BK100-$F$141)/$G$141</f>
        <v>105.34070554292255</v>
      </c>
      <c r="BL141" s="67">
        <f t="shared" si="134"/>
        <v>195.21878832606751</v>
      </c>
      <c r="BM141" s="67">
        <f t="shared" si="134"/>
        <v>97.501579989901089</v>
      </c>
      <c r="BN141" s="67">
        <f t="shared" si="134"/>
        <v>164.85369253852249</v>
      </c>
      <c r="BO141" s="31">
        <f t="shared" si="134"/>
        <v>65.607235933725789</v>
      </c>
      <c r="BP141" s="31">
        <f t="shared" si="134"/>
        <v>71.697512105681028</v>
      </c>
      <c r="BQ141" s="31">
        <f t="shared" si="134"/>
        <v>2.8305737106715734</v>
      </c>
      <c r="BR141" s="99"/>
      <c r="BS141" s="99"/>
      <c r="BT141" s="99"/>
      <c r="BU141" s="99"/>
      <c r="BV141" s="99"/>
      <c r="BW141" s="99"/>
      <c r="BX141" s="31">
        <f>(BX100-$F$141)/$G$141</f>
        <v>3.2950803942043652</v>
      </c>
      <c r="BY141" s="31">
        <f>(BY100-$F$141)/$G$141</f>
        <v>2.7290455206545614</v>
      </c>
      <c r="BZ141" s="31">
        <f>(BZ100-$F$141)/$G$141</f>
        <v>2.8955270780776989</v>
      </c>
      <c r="CA141" s="99"/>
      <c r="CB141" s="99"/>
      <c r="CC141" s="99"/>
      <c r="CD141" s="99"/>
      <c r="CE141" s="99"/>
      <c r="CF141" s="99"/>
      <c r="CG141" s="99"/>
      <c r="CH141" s="99"/>
      <c r="CI141" s="37">
        <f>(CI100-$J$141)/$K$141</f>
        <v>3.0890540940651463</v>
      </c>
      <c r="CJ141" s="31">
        <f t="shared" ref="CJ141:EU141" si="135">(CJ100-$J$141)/$K$141</f>
        <v>3.4124781854619464</v>
      </c>
      <c r="CK141" s="31">
        <f t="shared" si="135"/>
        <v>3.1653217774697229</v>
      </c>
      <c r="CL141" s="31">
        <f t="shared" si="135"/>
        <v>2.9514429566748634</v>
      </c>
      <c r="CR141" s="31">
        <f t="shared" si="135"/>
        <v>16.358510603456288</v>
      </c>
      <c r="CU141" s="31">
        <f t="shared" si="135"/>
        <v>30.933471446777197</v>
      </c>
      <c r="CV141" s="31">
        <f t="shared" si="135"/>
        <v>30.229693766947463</v>
      </c>
      <c r="DC141" s="31">
        <f t="shared" si="135"/>
        <v>6.747206956675587</v>
      </c>
      <c r="DD141" s="31">
        <f t="shared" si="135"/>
        <v>5.5446265612495296</v>
      </c>
      <c r="DE141" s="31">
        <f t="shared" si="135"/>
        <v>6.3212964954979869</v>
      </c>
      <c r="DF141" s="31">
        <f t="shared" si="135"/>
        <v>5.7650471018915628</v>
      </c>
      <c r="DK141" s="31">
        <f t="shared" si="135"/>
        <v>83.130463251588068</v>
      </c>
      <c r="DL141" s="31">
        <f t="shared" si="135"/>
        <v>82.487605942826463</v>
      </c>
      <c r="DM141" s="31">
        <f t="shared" si="135"/>
        <v>80.321805381081433</v>
      </c>
      <c r="DN141" s="31">
        <f t="shared" si="135"/>
        <v>80.101904502107132</v>
      </c>
      <c r="DO141" s="31">
        <f t="shared" si="135"/>
        <v>60.598077432562754</v>
      </c>
      <c r="DP141" s="31">
        <f t="shared" si="135"/>
        <v>58.775931304524548</v>
      </c>
      <c r="DQ141" s="31">
        <f t="shared" si="135"/>
        <v>6.1226231681053651</v>
      </c>
      <c r="DR141" s="31">
        <f t="shared" si="135"/>
        <v>6.1894647995212351</v>
      </c>
      <c r="DS141" s="31">
        <f t="shared" si="135"/>
        <v>5.9782695324920914</v>
      </c>
      <c r="DT141" s="31">
        <f t="shared" si="135"/>
        <v>5.6612812822278862</v>
      </c>
      <c r="DW141" s="31">
        <f t="shared" si="135"/>
        <v>59.114615467236391</v>
      </c>
      <c r="DX141" s="31">
        <f t="shared" si="135"/>
        <v>56.99262243554297</v>
      </c>
      <c r="DY141" s="31">
        <f t="shared" si="135"/>
        <v>65.249639349229426</v>
      </c>
      <c r="DZ141" s="31">
        <f t="shared" si="135"/>
        <v>61.624675994563468</v>
      </c>
      <c r="EA141" s="31">
        <f t="shared" si="135"/>
        <v>53.978267650452899</v>
      </c>
      <c r="EB141" s="31">
        <f t="shared" si="135"/>
        <v>51.812231535521292</v>
      </c>
      <c r="ED141" s="31">
        <f t="shared" si="135"/>
        <v>5.1638338401081363</v>
      </c>
      <c r="EG141" s="31">
        <f t="shared" si="135"/>
        <v>4.0491409414409398</v>
      </c>
      <c r="EH141" s="31">
        <f t="shared" si="135"/>
        <v>3.9372447748096882</v>
      </c>
      <c r="EI141" s="31">
        <f t="shared" si="135"/>
        <v>1.3606107053548639</v>
      </c>
      <c r="EJ141" s="31">
        <f t="shared" si="135"/>
        <v>-0.85643579918359436</v>
      </c>
      <c r="EK141" s="31">
        <f t="shared" si="135"/>
        <v>1.0261220641562392</v>
      </c>
      <c r="EL141" s="31">
        <f t="shared" si="135"/>
        <v>-0.85643579918359436</v>
      </c>
      <c r="EM141" s="31">
        <f t="shared" si="135"/>
        <v>2.9647271906087584</v>
      </c>
      <c r="EN141" s="31">
        <f t="shared" si="135"/>
        <v>2.6200554281377899</v>
      </c>
      <c r="EO141" s="31">
        <f t="shared" si="135"/>
        <v>5.4180830382442275</v>
      </c>
      <c r="EP141" s="31">
        <f t="shared" si="135"/>
        <v>-0.85643579918359436</v>
      </c>
      <c r="EQ141" s="31">
        <f t="shared" si="135"/>
        <v>8.7949095964922517</v>
      </c>
      <c r="ER141" s="31">
        <f t="shared" si="135"/>
        <v>-0.85643579918359436</v>
      </c>
      <c r="ES141" s="31">
        <f t="shared" si="135"/>
        <v>7.5910976408723458</v>
      </c>
      <c r="ET141" s="31">
        <f t="shared" si="135"/>
        <v>9.2598486330556558</v>
      </c>
      <c r="EU141" s="31">
        <f t="shared" si="135"/>
        <v>19.510838432779536</v>
      </c>
      <c r="EV141" s="31">
        <f t="shared" ref="EV141:GX141" si="136">(EV100-$J$141)/$K$141</f>
        <v>18.396599306523015</v>
      </c>
      <c r="EW141" s="31">
        <f t="shared" si="136"/>
        <v>44.145728129438247</v>
      </c>
      <c r="EX141" s="31">
        <f t="shared" si="136"/>
        <v>43.386227022970232</v>
      </c>
      <c r="EY141" s="31">
        <f t="shared" si="136"/>
        <v>61.469382052709406</v>
      </c>
      <c r="EZ141" s="31">
        <f t="shared" si="136"/>
        <v>61.78463802460552</v>
      </c>
      <c r="FA141" s="31">
        <f t="shared" si="136"/>
        <v>85.58693416283252</v>
      </c>
      <c r="FB141" s="31">
        <f t="shared" si="136"/>
        <v>81.508598935957906</v>
      </c>
      <c r="FC141" s="31">
        <f t="shared" si="136"/>
        <v>93.223214429172089</v>
      </c>
      <c r="FD141" s="31">
        <f t="shared" si="136"/>
        <v>96.95238520608936</v>
      </c>
      <c r="FE141" s="31">
        <f t="shared" si="136"/>
        <v>14.938343922335193</v>
      </c>
      <c r="FF141" s="31">
        <f t="shared" si="136"/>
        <v>14.673430645828725</v>
      </c>
      <c r="FG141" s="31">
        <f t="shared" si="136"/>
        <v>15.910812478266983</v>
      </c>
      <c r="FH141" s="31">
        <f t="shared" si="136"/>
        <v>16.776897709890868</v>
      </c>
      <c r="FI141" s="31">
        <f t="shared" si="136"/>
        <v>9.6438860111726541</v>
      </c>
      <c r="FJ141" s="31">
        <f t="shared" si="136"/>
        <v>10.394861918224228</v>
      </c>
      <c r="FK141" s="31">
        <f t="shared" si="136"/>
        <v>15.733797951189866</v>
      </c>
      <c r="FL141" s="31">
        <f t="shared" si="136"/>
        <v>18.078240830260974</v>
      </c>
      <c r="FM141" s="31">
        <f t="shared" si="136"/>
        <v>19.26408728622896</v>
      </c>
      <c r="FN141" s="31">
        <f t="shared" si="136"/>
        <v>21.182769572625055</v>
      </c>
      <c r="FO141" s="31">
        <f t="shared" si="136"/>
        <v>12.781947670519903</v>
      </c>
      <c r="FP141" s="31">
        <f t="shared" si="136"/>
        <v>13.882425600221183</v>
      </c>
      <c r="FQ141" s="31">
        <f t="shared" si="136"/>
        <v>13.31981976479884</v>
      </c>
      <c r="FR141" s="31">
        <f t="shared" si="136"/>
        <v>11.686881657400967</v>
      </c>
      <c r="FS141" s="31">
        <f t="shared" si="136"/>
        <v>5.1657779272558679</v>
      </c>
      <c r="FU141" s="31">
        <f t="shared" si="136"/>
        <v>8.0102087377065789</v>
      </c>
      <c r="FV141" s="31">
        <f t="shared" si="136"/>
        <v>8.4705446375731288</v>
      </c>
      <c r="FW141" s="31">
        <f t="shared" si="136"/>
        <v>1.5517083815908097</v>
      </c>
      <c r="FX141" s="31">
        <f t="shared" si="136"/>
        <v>1.2373536720947296</v>
      </c>
      <c r="FY141" s="31">
        <f t="shared" si="136"/>
        <v>1.239813951959406</v>
      </c>
      <c r="FZ141" s="31">
        <f t="shared" si="136"/>
        <v>1.6936564136461092</v>
      </c>
      <c r="GA141" s="31">
        <f t="shared" si="136"/>
        <v>1.2921007862115874</v>
      </c>
      <c r="GB141" s="31">
        <f t="shared" si="136"/>
        <v>2.6195381831169584</v>
      </c>
      <c r="GD141" s="75">
        <f t="shared" si="136"/>
        <v>611.43989852610684</v>
      </c>
      <c r="GE141" s="75">
        <f t="shared" si="136"/>
        <v>762.27845628735793</v>
      </c>
      <c r="GF141" s="75">
        <f t="shared" si="136"/>
        <v>847.53416371924459</v>
      </c>
      <c r="GI141" s="75">
        <f t="shared" si="136"/>
        <v>217.83987372976222</v>
      </c>
      <c r="GJ141" s="75">
        <f t="shared" si="136"/>
        <v>405.47865674468426</v>
      </c>
      <c r="GK141" s="75">
        <f t="shared" si="136"/>
        <v>201.47410431054658</v>
      </c>
      <c r="GL141" s="75">
        <f t="shared" si="136"/>
        <v>342.08534167527358</v>
      </c>
      <c r="GM141" s="75">
        <f t="shared" si="136"/>
        <v>134.88817236316135</v>
      </c>
      <c r="GN141" s="75">
        <f t="shared" si="136"/>
        <v>147.60286290554535</v>
      </c>
      <c r="GO141" s="31">
        <f t="shared" si="136"/>
        <v>3.8291184034374268</v>
      </c>
      <c r="GV141" s="31">
        <f t="shared" si="136"/>
        <v>4.7988706066601665</v>
      </c>
      <c r="GW141" s="31">
        <f t="shared" si="136"/>
        <v>3.6171576514211132</v>
      </c>
      <c r="GX141" s="31">
        <f t="shared" si="136"/>
        <v>3.9647217723055941</v>
      </c>
    </row>
    <row r="142" spans="3:214" x14ac:dyDescent="0.25">
      <c r="C142" s="31" t="str">
        <f t="shared" si="95"/>
        <v>1-100</v>
      </c>
      <c r="D142" s="37" t="str">
        <f t="shared" si="89"/>
        <v>METHYL HEPTADECANOATE (C17:0)</v>
      </c>
      <c r="E142" s="31" t="str">
        <f t="shared" si="89"/>
        <v>2.03-81.2</v>
      </c>
      <c r="F142" s="31">
        <f t="shared" si="89"/>
        <v>-4.6328111298123087E-2</v>
      </c>
      <c r="G142" s="31">
        <f t="shared" si="89"/>
        <v>5.3166464068947109E-2</v>
      </c>
      <c r="H142" s="31">
        <f t="shared" si="89"/>
        <v>0.99370000000000003</v>
      </c>
      <c r="I142" s="31" t="str">
        <f t="shared" si="89"/>
        <v>1-100</v>
      </c>
      <c r="J142" s="31">
        <f t="shared" si="89"/>
        <v>9.3004650905748054E-4</v>
      </c>
      <c r="K142" s="31">
        <f t="shared" si="89"/>
        <v>2.5680818846456076E-2</v>
      </c>
      <c r="M142" s="31">
        <f t="shared" ref="M142:AL142" si="137">(M101-$F$142)/$G$142</f>
        <v>3.3772173393596634</v>
      </c>
      <c r="N142" s="31">
        <f t="shared" si="137"/>
        <v>2.6251039066303798</v>
      </c>
      <c r="O142" s="31">
        <f t="shared" si="137"/>
        <v>4.8125163836404612</v>
      </c>
      <c r="P142" s="31">
        <f t="shared" si="137"/>
        <v>4.0186871350330131</v>
      </c>
      <c r="Q142" s="31">
        <f t="shared" si="137"/>
        <v>5.5858759355124867</v>
      </c>
      <c r="R142" s="31">
        <f t="shared" si="137"/>
        <v>4.7877371886890296</v>
      </c>
      <c r="S142" s="31">
        <f t="shared" si="137"/>
        <v>7.143445264785715</v>
      </c>
      <c r="T142" s="31">
        <f t="shared" si="137"/>
        <v>6.3000264010422136</v>
      </c>
      <c r="U142" s="31">
        <f t="shared" si="137"/>
        <v>8.2831103241174695</v>
      </c>
      <c r="V142" s="31">
        <f t="shared" si="137"/>
        <v>7.7366101438598136</v>
      </c>
      <c r="W142" s="31">
        <f t="shared" si="137"/>
        <v>21.236408142323139</v>
      </c>
      <c r="X142" s="31">
        <f t="shared" si="137"/>
        <v>20.129824973072378</v>
      </c>
      <c r="Y142" s="31">
        <f t="shared" si="137"/>
        <v>43.517069395944965</v>
      </c>
      <c r="Z142" s="31">
        <f t="shared" si="137"/>
        <v>45.33690135020511</v>
      </c>
      <c r="AA142" s="31">
        <f t="shared" si="137"/>
        <v>61.531856693359899</v>
      </c>
      <c r="AB142" s="31">
        <f t="shared" si="137"/>
        <v>64.115988043386395</v>
      </c>
      <c r="AC142" s="31">
        <f t="shared" si="137"/>
        <v>79.933420861811314</v>
      </c>
      <c r="AD142" s="31">
        <f t="shared" si="137"/>
        <v>76.4282005172265</v>
      </c>
      <c r="AE142" s="31">
        <f t="shared" si="137"/>
        <v>78.598608677495861</v>
      </c>
      <c r="AF142" s="31">
        <f t="shared" si="137"/>
        <v>75.471769087969875</v>
      </c>
      <c r="AG142" s="31">
        <f t="shared" si="137"/>
        <v>4.3023401664085297</v>
      </c>
      <c r="AH142" s="31">
        <f t="shared" si="137"/>
        <v>4.6744628384616389</v>
      </c>
      <c r="AI142" s="31">
        <f t="shared" si="137"/>
        <v>4.4918380094133283</v>
      </c>
      <c r="AJ142" s="31">
        <f t="shared" si="137"/>
        <v>4.6745292735063941</v>
      </c>
      <c r="AK142" s="31">
        <f t="shared" si="137"/>
        <v>3.1038524539623822</v>
      </c>
      <c r="AL142" s="31">
        <f t="shared" si="137"/>
        <v>3.1830052277821115</v>
      </c>
      <c r="AM142" s="99"/>
      <c r="AN142" s="31">
        <f t="shared" ref="AN142:AS142" si="138">(AN101-$F$142)/$G$142</f>
        <v>2.786632740426207</v>
      </c>
      <c r="AO142" s="31">
        <f t="shared" si="138"/>
        <v>3.3924732378867191</v>
      </c>
      <c r="AP142" s="31">
        <f t="shared" si="138"/>
        <v>3.1904933259910813</v>
      </c>
      <c r="AQ142" s="31">
        <f t="shared" si="138"/>
        <v>2.4869747934774056</v>
      </c>
      <c r="AR142" s="31">
        <f t="shared" si="138"/>
        <v>2.3572668891188502</v>
      </c>
      <c r="AS142" s="31">
        <f t="shared" si="138"/>
        <v>4.5847278620944358</v>
      </c>
      <c r="AT142" s="99"/>
      <c r="AU142" s="31">
        <f>(AU101-$F$142)/$G$142</f>
        <v>3.4639980526325318</v>
      </c>
      <c r="AV142" s="31">
        <f>(AV101-$F$142)/$G$142</f>
        <v>3.2574476773946452</v>
      </c>
      <c r="AW142" s="99"/>
      <c r="AX142" s="99"/>
      <c r="AY142" s="31">
        <f t="shared" ref="AY142:BD142" si="139">(AY101-$F$142)/$G$142</f>
        <v>3.6795668937495067</v>
      </c>
      <c r="AZ142" s="31">
        <f t="shared" si="139"/>
        <v>3.8852834496858062</v>
      </c>
      <c r="BA142" s="31">
        <f t="shared" si="139"/>
        <v>3.5025196274871351</v>
      </c>
      <c r="BB142" s="31">
        <f t="shared" si="139"/>
        <v>3.5416232842132334</v>
      </c>
      <c r="BC142" s="31">
        <f t="shared" si="139"/>
        <v>3.277769912206892</v>
      </c>
      <c r="BD142" s="31">
        <f t="shared" si="139"/>
        <v>3.4966219139136072</v>
      </c>
      <c r="BE142" s="99"/>
      <c r="BF142" s="31">
        <f>(BF101-$F$142)/$G$142</f>
        <v>126.49869043570204</v>
      </c>
      <c r="BG142" s="31">
        <f>(BG101-$F$142)/$G$142</f>
        <v>149.66828957064962</v>
      </c>
      <c r="BH142" s="31">
        <f>(BH101-$F$142)/$G$142</f>
        <v>174.40229631374038</v>
      </c>
      <c r="BI142" s="98"/>
      <c r="BJ142" s="98"/>
      <c r="BK142" s="99"/>
      <c r="BL142" s="67">
        <f>(BL101-$F$142)/$G$142</f>
        <v>109.35861069860694</v>
      </c>
      <c r="BM142" s="99"/>
      <c r="BN142" s="67">
        <f>(BN101-$F$142)/$G$142</f>
        <v>90.092056587507216</v>
      </c>
      <c r="BO142" s="99"/>
      <c r="BP142" s="31">
        <f>(BP101-$F$142)/$G$142</f>
        <v>48.32505331650966</v>
      </c>
      <c r="BQ142" s="31">
        <f>(BQ101-$F$142)/$G$142</f>
        <v>2.477054239728377</v>
      </c>
      <c r="BR142" s="99"/>
      <c r="BS142" s="31">
        <f t="shared" ref="BS142:CB142" si="140">(BS101-$F$142)/$G$142</f>
        <v>2.7753782905430344</v>
      </c>
      <c r="BT142" s="31">
        <f t="shared" si="140"/>
        <v>3.1124301792548046</v>
      </c>
      <c r="BU142" s="31">
        <f t="shared" si="140"/>
        <v>2.6454337548875109</v>
      </c>
      <c r="BV142" s="31">
        <f t="shared" si="140"/>
        <v>2.7515948352262782</v>
      </c>
      <c r="BW142" s="31">
        <f t="shared" si="140"/>
        <v>3.1005839119293697</v>
      </c>
      <c r="BX142" s="31">
        <f t="shared" si="140"/>
        <v>3.0645577319430588</v>
      </c>
      <c r="BY142" s="31">
        <f t="shared" si="140"/>
        <v>2.7427845840030152</v>
      </c>
      <c r="BZ142" s="31">
        <f t="shared" si="140"/>
        <v>2.2866624131790312</v>
      </c>
      <c r="CA142" s="31">
        <f t="shared" si="140"/>
        <v>3.7212552070404472</v>
      </c>
      <c r="CB142" s="31">
        <f t="shared" si="140"/>
        <v>3.6528386108574633</v>
      </c>
      <c r="CC142" s="99"/>
      <c r="CD142" s="99"/>
      <c r="CE142" s="99"/>
      <c r="CF142" s="99"/>
      <c r="CG142" s="99"/>
      <c r="CH142" s="99"/>
      <c r="CI142" s="37">
        <f>(CI101-$J$142)/$K$142</f>
        <v>2.8636951085658215</v>
      </c>
      <c r="CJ142" s="31">
        <f t="shared" ref="CJ142:EU142" si="141">(CJ101-$J$142)/$K$142</f>
        <v>3.1904776726126363</v>
      </c>
      <c r="CK142" s="31">
        <f t="shared" si="141"/>
        <v>3.0442971474700582</v>
      </c>
      <c r="CL142" s="31">
        <f t="shared" si="141"/>
        <v>2.9538728909582725</v>
      </c>
      <c r="CR142" s="31">
        <f t="shared" si="141"/>
        <v>3.1360522621746751</v>
      </c>
      <c r="CV142" s="31">
        <f t="shared" si="141"/>
        <v>8.9955094666592963</v>
      </c>
      <c r="DC142" s="31">
        <f t="shared" si="141"/>
        <v>4.760760712187575</v>
      </c>
      <c r="DD142" s="31">
        <f t="shared" si="141"/>
        <v>4.2955963616470187</v>
      </c>
      <c r="DE142" s="31">
        <f t="shared" si="141"/>
        <v>4.8789694805577923</v>
      </c>
      <c r="DF142" s="31">
        <f t="shared" si="141"/>
        <v>4.2810905011426676</v>
      </c>
      <c r="DK142" s="31">
        <f t="shared" si="141"/>
        <v>29.063727673432986</v>
      </c>
      <c r="DL142" s="31">
        <f t="shared" si="141"/>
        <v>28.273640151558794</v>
      </c>
      <c r="DM142" s="31">
        <f t="shared" si="141"/>
        <v>29.06218893320748</v>
      </c>
      <c r="DN142" s="31">
        <f t="shared" si="141"/>
        <v>26.745323177556735</v>
      </c>
      <c r="DO142" s="31">
        <f t="shared" si="141"/>
        <v>21.578236993321894</v>
      </c>
      <c r="DP142" s="31">
        <f t="shared" si="141"/>
        <v>20.470685978163061</v>
      </c>
      <c r="DW142" s="31">
        <f t="shared" si="141"/>
        <v>30.152866996242786</v>
      </c>
      <c r="DX142" s="31">
        <f t="shared" si="141"/>
        <v>29.535017663372123</v>
      </c>
      <c r="DY142" s="31">
        <f t="shared" si="141"/>
        <v>32.936024354926658</v>
      </c>
      <c r="DZ142" s="31">
        <f t="shared" si="141"/>
        <v>31.753294353905556</v>
      </c>
      <c r="EA142" s="31">
        <f t="shared" si="141"/>
        <v>27.162767685043082</v>
      </c>
      <c r="EB142" s="31">
        <f t="shared" si="141"/>
        <v>26.260501054533069</v>
      </c>
      <c r="EG142" s="31">
        <f t="shared" si="141"/>
        <v>2.5196420510094049</v>
      </c>
      <c r="EH142" s="31">
        <f t="shared" si="141"/>
        <v>2.4875579313018816</v>
      </c>
      <c r="EI142" s="31">
        <f t="shared" si="141"/>
        <v>-3.6215609580760151E-2</v>
      </c>
      <c r="EJ142" s="31">
        <f t="shared" si="141"/>
        <v>-3.6215609580760151E-2</v>
      </c>
      <c r="EK142" s="31">
        <f t="shared" si="141"/>
        <v>0.94948550132254494</v>
      </c>
      <c r="EL142" s="31">
        <f t="shared" si="141"/>
        <v>-3.6215609580760151E-2</v>
      </c>
      <c r="EM142" s="31">
        <f t="shared" si="141"/>
        <v>3.4132321380236244</v>
      </c>
      <c r="EN142" s="31">
        <f t="shared" si="141"/>
        <v>3.0392666820777952</v>
      </c>
      <c r="EO142" s="31">
        <f t="shared" si="141"/>
        <v>6.0906929666852943</v>
      </c>
      <c r="EP142" s="31">
        <f t="shared" si="141"/>
        <v>-3.6215609580760151E-2</v>
      </c>
      <c r="EQ142" s="31">
        <f t="shared" si="141"/>
        <v>8.4926415602208376</v>
      </c>
      <c r="ER142" s="31">
        <f t="shared" si="141"/>
        <v>-3.6215609580760151E-2</v>
      </c>
      <c r="ES142" s="31">
        <f t="shared" si="141"/>
        <v>8.507775516936352</v>
      </c>
      <c r="ET142" s="31">
        <f t="shared" si="141"/>
        <v>8.9309846761534786</v>
      </c>
      <c r="EU142" s="31">
        <f t="shared" si="141"/>
        <v>19.822650033853918</v>
      </c>
      <c r="EV142" s="31">
        <f t="shared" ref="EV142:GZ142" si="142">(EV101-$J$142)/$K$142</f>
        <v>18.484060607971365</v>
      </c>
      <c r="EW142" s="31">
        <f t="shared" si="142"/>
        <v>42.886939338876225</v>
      </c>
      <c r="EX142" s="31">
        <f t="shared" si="142"/>
        <v>42.970029875655911</v>
      </c>
      <c r="EY142" s="31">
        <f t="shared" si="142"/>
        <v>59.94435551654675</v>
      </c>
      <c r="EZ142" s="31">
        <f t="shared" si="142"/>
        <v>60.615039815337489</v>
      </c>
      <c r="FA142" s="31">
        <f t="shared" si="142"/>
        <v>87.681793481542272</v>
      </c>
      <c r="FB142" s="31">
        <f t="shared" si="142"/>
        <v>81.810363361483553</v>
      </c>
      <c r="FC142" s="31">
        <f t="shared" si="142"/>
        <v>92.661182185919643</v>
      </c>
      <c r="FD142" s="31">
        <f t="shared" si="142"/>
        <v>97.699506741393009</v>
      </c>
      <c r="FE142" s="31">
        <f t="shared" si="142"/>
        <v>7.0668329210075305</v>
      </c>
      <c r="FF142" s="31">
        <f t="shared" si="142"/>
        <v>7.837230733913815</v>
      </c>
      <c r="FG142" s="31">
        <f t="shared" si="142"/>
        <v>7.4591463562408453</v>
      </c>
      <c r="FH142" s="31">
        <f t="shared" si="142"/>
        <v>7.8373682730024639</v>
      </c>
      <c r="FI142" s="31">
        <f t="shared" si="142"/>
        <v>4.5856287864424869</v>
      </c>
      <c r="FJ142" s="31">
        <f t="shared" si="142"/>
        <v>4.7494971245357993</v>
      </c>
      <c r="FL142" s="31">
        <f t="shared" si="142"/>
        <v>3.9288954243748622</v>
      </c>
      <c r="FM142" s="31">
        <f t="shared" si="142"/>
        <v>5.1831543805370925</v>
      </c>
      <c r="FN142" s="31">
        <f t="shared" si="142"/>
        <v>4.7649995782056846</v>
      </c>
      <c r="FO142" s="31">
        <f t="shared" si="142"/>
        <v>3.3085198216854455</v>
      </c>
      <c r="FP142" s="31">
        <f t="shared" si="142"/>
        <v>3.0399882504077151</v>
      </c>
      <c r="FQ142" s="31">
        <f t="shared" si="142"/>
        <v>7.6514542824198193</v>
      </c>
      <c r="FS142" s="31">
        <f t="shared" si="142"/>
        <v>5.3312307139265211</v>
      </c>
      <c r="FT142" s="31">
        <f t="shared" si="142"/>
        <v>4.9036137765862193</v>
      </c>
      <c r="FW142" s="31">
        <f t="shared" si="142"/>
        <v>5.777518393231257</v>
      </c>
      <c r="FX142" s="31">
        <f t="shared" si="142"/>
        <v>6.2034090918482976</v>
      </c>
      <c r="FY142" s="31">
        <f t="shared" si="142"/>
        <v>5.4109811275574771</v>
      </c>
      <c r="FZ142" s="31">
        <f t="shared" si="142"/>
        <v>5.4919366131563896</v>
      </c>
      <c r="GA142" s="31">
        <f t="shared" si="142"/>
        <v>4.9456864758021615</v>
      </c>
      <c r="GB142" s="31">
        <f t="shared" si="142"/>
        <v>5.3987712140546922</v>
      </c>
      <c r="GD142" s="75">
        <f t="shared" si="142"/>
        <v>260.04739030870212</v>
      </c>
      <c r="GE142" s="75">
        <f t="shared" si="142"/>
        <v>308.01492854279121</v>
      </c>
      <c r="GF142" s="75">
        <f t="shared" si="142"/>
        <v>359.22122724572762</v>
      </c>
      <c r="GJ142" s="75">
        <f t="shared" si="142"/>
        <v>224.56264042866039</v>
      </c>
      <c r="GL142" s="75">
        <f t="shared" si="142"/>
        <v>184.675494967893</v>
      </c>
      <c r="GN142" s="31">
        <f t="shared" si="142"/>
        <v>98.206138521280778</v>
      </c>
      <c r="GO142" s="31">
        <f t="shared" si="142"/>
        <v>3.2879815060034057</v>
      </c>
      <c r="GQ142" s="31">
        <f t="shared" si="142"/>
        <v>3.9055955713247292</v>
      </c>
      <c r="GR142" s="31">
        <f t="shared" si="142"/>
        <v>4.6033870723553916</v>
      </c>
      <c r="GS142" s="31">
        <f t="shared" si="142"/>
        <v>3.6365741072042894</v>
      </c>
      <c r="GT142" s="31">
        <f t="shared" si="142"/>
        <v>3.8563571794302192</v>
      </c>
      <c r="GU142" s="31">
        <f t="shared" si="142"/>
        <v>4.5788619919880347</v>
      </c>
      <c r="GV142" s="31">
        <f t="shared" si="142"/>
        <v>4.5042777423488154</v>
      </c>
      <c r="GW142" s="31">
        <f t="shared" si="142"/>
        <v>3.838117499928543</v>
      </c>
      <c r="GX142" s="31">
        <f t="shared" si="142"/>
        <v>2.8938172752684541</v>
      </c>
      <c r="GY142" s="31">
        <f t="shared" si="142"/>
        <v>5.8638248394520582</v>
      </c>
      <c r="GZ142" s="31">
        <f t="shared" si="142"/>
        <v>5.7221833861779059</v>
      </c>
    </row>
    <row r="143" spans="3:214" x14ac:dyDescent="0.25">
      <c r="C143" s="31" t="str">
        <f t="shared" si="95"/>
        <v>1-100</v>
      </c>
      <c r="D143" s="37" t="str">
        <f t="shared" si="89"/>
        <v>Methyl cis-10-heptadecenoate (C17:1)</v>
      </c>
      <c r="E143" s="31" t="str">
        <f t="shared" si="89"/>
        <v>1.99-79.6</v>
      </c>
      <c r="F143" s="31">
        <f t="shared" si="89"/>
        <v>-5.5030528001518642E-2</v>
      </c>
      <c r="G143" s="31">
        <f t="shared" si="89"/>
        <v>5.2779356462814508E-2</v>
      </c>
      <c r="H143" s="31">
        <f t="shared" si="89"/>
        <v>0.99209999999999998</v>
      </c>
      <c r="I143" s="31" t="str">
        <f t="shared" si="89"/>
        <v>1-100</v>
      </c>
      <c r="J143" s="31">
        <f t="shared" si="89"/>
        <v>-1.6894391778904061E-2</v>
      </c>
      <c r="K143" s="31">
        <f t="shared" si="89"/>
        <v>2.4339975947041969E-2</v>
      </c>
      <c r="M143" s="31">
        <f t="shared" ref="M143:AL143" si="143">(M102-$F$143)/$G$143</f>
        <v>3.860740088486371</v>
      </c>
      <c r="N143" s="31">
        <f t="shared" si="143"/>
        <v>2.7076043174886464</v>
      </c>
      <c r="O143" s="31">
        <f t="shared" si="143"/>
        <v>4.7645595323705772</v>
      </c>
      <c r="P143" s="31">
        <f t="shared" si="143"/>
        <v>3.897248040748329</v>
      </c>
      <c r="Q143" s="31">
        <f t="shared" si="143"/>
        <v>5.1860892993597316</v>
      </c>
      <c r="R143" s="31">
        <f t="shared" si="143"/>
        <v>4.7088802260170981</v>
      </c>
      <c r="S143" s="31">
        <f t="shared" si="143"/>
        <v>6.7533018005600409</v>
      </c>
      <c r="T143" s="31">
        <f t="shared" si="143"/>
        <v>6.390990700338989</v>
      </c>
      <c r="U143" s="31">
        <f t="shared" si="143"/>
        <v>7.4515044425741932</v>
      </c>
      <c r="V143" s="31">
        <f t="shared" si="143"/>
        <v>7.7189315089434967</v>
      </c>
      <c r="W143" s="31">
        <f t="shared" si="143"/>
        <v>19.689521395175543</v>
      </c>
      <c r="X143" s="31">
        <f t="shared" si="143"/>
        <v>20.466491203422386</v>
      </c>
      <c r="Y143" s="31">
        <f t="shared" si="143"/>
        <v>44.338082900576737</v>
      </c>
      <c r="Z143" s="31">
        <f t="shared" si="143"/>
        <v>44.930681274413153</v>
      </c>
      <c r="AA143" s="31">
        <f t="shared" si="143"/>
        <v>1.0426525007043272</v>
      </c>
      <c r="AB143" s="31">
        <f t="shared" si="143"/>
        <v>60.645655815629269</v>
      </c>
      <c r="AC143" s="31">
        <f t="shared" si="143"/>
        <v>79.425516383201426</v>
      </c>
      <c r="AD143" s="31">
        <f t="shared" si="143"/>
        <v>75.064201070694011</v>
      </c>
      <c r="AE143" s="31">
        <f t="shared" si="143"/>
        <v>77.192808867010243</v>
      </c>
      <c r="AF143" s="31">
        <f t="shared" si="143"/>
        <v>74.124245068551147</v>
      </c>
      <c r="AG143" s="31">
        <f t="shared" si="143"/>
        <v>2.4598168341331736</v>
      </c>
      <c r="AH143" s="31">
        <f t="shared" si="143"/>
        <v>2.5031443827593067</v>
      </c>
      <c r="AI143" s="31">
        <f t="shared" si="143"/>
        <v>2.1365056552243158</v>
      </c>
      <c r="AJ143" s="31">
        <f t="shared" si="143"/>
        <v>2.6847743513840334</v>
      </c>
      <c r="AK143" s="31">
        <f t="shared" si="143"/>
        <v>2.0318255567210355</v>
      </c>
      <c r="AL143" s="31">
        <f t="shared" si="143"/>
        <v>2.5050293235588112</v>
      </c>
      <c r="AM143" s="99"/>
      <c r="AN143" s="31">
        <f>(AN102-$F$143)/$G$143</f>
        <v>1.6260108861505653</v>
      </c>
      <c r="AO143" s="31">
        <f>(AO102-$F$143)/$G$143</f>
        <v>1.6546032648941462</v>
      </c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31">
        <f>(AZ102-$F$143)/$G$143</f>
        <v>3.1805909925828693</v>
      </c>
      <c r="BA143" s="99"/>
      <c r="BB143" s="99"/>
      <c r="BC143" s="31">
        <f>(BC102-$F$143)/$G$143</f>
        <v>2.436446137715957</v>
      </c>
      <c r="BD143" s="31">
        <f>(BD102-$F$143)/$G$143</f>
        <v>2.9608029759332344</v>
      </c>
      <c r="BE143" s="99"/>
      <c r="BF143" s="31">
        <f>(BF102-$F$143)/$G$143</f>
        <v>15.722473112941772</v>
      </c>
      <c r="BG143" s="99"/>
      <c r="BH143" s="31">
        <f>(BH102-$F$143)/$G$143</f>
        <v>21.683932685192897</v>
      </c>
      <c r="BK143" s="99"/>
      <c r="BL143" s="31">
        <f>(BL102-$F$143)/$G$143</f>
        <v>14.246215367020772</v>
      </c>
      <c r="BM143" s="99"/>
      <c r="BN143" s="31">
        <f>(BN102-$F$143)/$G$143</f>
        <v>14.369890327124859</v>
      </c>
      <c r="BO143" s="67">
        <f>(BO102-$F$143)/$G$143</f>
        <v>889.22748124139991</v>
      </c>
      <c r="BP143" s="99"/>
      <c r="BQ143" s="99"/>
      <c r="BR143" s="99"/>
      <c r="BS143" s="31">
        <f t="shared" ref="BS143:CB143" si="144">(BS102-$F$143)/$G$143</f>
        <v>2.4242496639115045</v>
      </c>
      <c r="BT143" s="31">
        <f t="shared" si="144"/>
        <v>1.8128636750707801</v>
      </c>
      <c r="BU143" s="31">
        <f t="shared" si="144"/>
        <v>2.3623000392522195</v>
      </c>
      <c r="BV143" s="31">
        <f t="shared" si="144"/>
        <v>2.0922995820814423</v>
      </c>
      <c r="BW143" s="31">
        <f t="shared" si="144"/>
        <v>2.6738200611122616</v>
      </c>
      <c r="BX143" s="31">
        <f t="shared" si="144"/>
        <v>2.0372253025956257</v>
      </c>
      <c r="BY143" s="31">
        <f t="shared" si="144"/>
        <v>2.3616437739242895</v>
      </c>
      <c r="BZ143" s="31">
        <f t="shared" si="144"/>
        <v>1.0426525007043272</v>
      </c>
      <c r="CA143" s="31">
        <f t="shared" si="144"/>
        <v>2.6513023939471636</v>
      </c>
      <c r="CB143" s="31">
        <f t="shared" si="144"/>
        <v>2.9623853552601989</v>
      </c>
      <c r="CC143" s="99"/>
      <c r="CD143" s="99"/>
      <c r="CE143" s="99"/>
      <c r="CF143" s="99"/>
      <c r="CG143" s="99"/>
      <c r="CH143" s="99"/>
      <c r="DC143" s="31">
        <f t="shared" ref="DC143:FM143" si="145">(DC102-$J$143)/$K$143</f>
        <v>3.1113610428361316</v>
      </c>
      <c r="DD143" s="31">
        <f t="shared" si="145"/>
        <v>3.0803975145434181</v>
      </c>
      <c r="DE143" s="31">
        <f t="shared" si="145"/>
        <v>3.1319979861315965</v>
      </c>
      <c r="DF143" s="31">
        <f t="shared" si="145"/>
        <v>2.9156605258124277</v>
      </c>
      <c r="DZ143" s="31">
        <f t="shared" si="145"/>
        <v>3.4406952324953655</v>
      </c>
      <c r="EI143" s="31">
        <f t="shared" si="145"/>
        <v>3.3081668479896358</v>
      </c>
      <c r="EJ143" s="31">
        <f t="shared" si="145"/>
        <v>0.69410059466214191</v>
      </c>
      <c r="EK143" s="31">
        <f t="shared" si="145"/>
        <v>1.7123858394110181</v>
      </c>
      <c r="EL143" s="31">
        <f t="shared" si="145"/>
        <v>0.69410059466214191</v>
      </c>
      <c r="EM143" s="31">
        <f t="shared" si="145"/>
        <v>4.3077279730004285</v>
      </c>
      <c r="EN143" s="31">
        <f t="shared" si="145"/>
        <v>3.7861301769472613</v>
      </c>
      <c r="EO143" s="31">
        <f t="shared" si="145"/>
        <v>5.9191090113004217</v>
      </c>
      <c r="EP143" s="31">
        <f t="shared" si="145"/>
        <v>0.69410059466214191</v>
      </c>
      <c r="EQ143" s="31">
        <f t="shared" si="145"/>
        <v>8.8509350235384616</v>
      </c>
      <c r="ER143" s="31">
        <f t="shared" si="145"/>
        <v>0.69410059466214191</v>
      </c>
      <c r="ES143" s="31">
        <f t="shared" si="145"/>
        <v>9.3114007549063018</v>
      </c>
      <c r="ET143" s="31">
        <f t="shared" si="145"/>
        <v>6.890337938617642</v>
      </c>
      <c r="EU143" s="31">
        <f t="shared" si="145"/>
        <v>19.365302711437746</v>
      </c>
      <c r="EV143" s="31">
        <f t="shared" si="145"/>
        <v>16.894514283190393</v>
      </c>
      <c r="EW143" s="31">
        <f t="shared" si="145"/>
        <v>42.335005742186262</v>
      </c>
      <c r="EX143" s="31">
        <f t="shared" si="145"/>
        <v>40.686565122702525</v>
      </c>
      <c r="EY143" s="31">
        <f t="shared" si="145"/>
        <v>58.917955276189012</v>
      </c>
      <c r="EZ143" s="31">
        <f t="shared" si="145"/>
        <v>61.846612232492127</v>
      </c>
      <c r="FA143" s="31">
        <f t="shared" si="145"/>
        <v>86.686153474566481</v>
      </c>
      <c r="FB143" s="31">
        <f t="shared" si="145"/>
        <v>80.772157722234084</v>
      </c>
      <c r="FC143" s="31">
        <f t="shared" si="145"/>
        <v>94.980378251482122</v>
      </c>
      <c r="FD143" s="31">
        <f t="shared" si="145"/>
        <v>98.42916161780812</v>
      </c>
      <c r="FE143" s="31">
        <f t="shared" si="145"/>
        <v>3.7671119108264888</v>
      </c>
      <c r="FF143" s="31">
        <f t="shared" si="145"/>
        <v>3.8610643509839546</v>
      </c>
      <c r="FG143" s="31">
        <f t="shared" si="145"/>
        <v>3.0660366099646077</v>
      </c>
      <c r="FH143" s="31">
        <f t="shared" si="145"/>
        <v>4.2549148987097132</v>
      </c>
      <c r="FI143" s="31">
        <f t="shared" si="145"/>
        <v>2.8390459076940657</v>
      </c>
      <c r="FJ143" s="31">
        <f t="shared" si="145"/>
        <v>3.86515169940964</v>
      </c>
      <c r="FL143" s="31">
        <f t="shared" si="145"/>
        <v>1.9590681623388373</v>
      </c>
      <c r="FM143" s="31">
        <f t="shared" si="145"/>
        <v>2.0210685255729945</v>
      </c>
      <c r="FX143" s="31">
        <f t="shared" ref="FX143:GZ143" si="146">(FX102-$J$143)/$K$143</f>
        <v>5.3300549605966294</v>
      </c>
      <c r="GA143" s="31">
        <f t="shared" si="146"/>
        <v>3.7164343621028473</v>
      </c>
      <c r="GB143" s="31">
        <f t="shared" si="146"/>
        <v>4.8534616351863864</v>
      </c>
      <c r="GD143" s="31">
        <f t="shared" si="146"/>
        <v>32.526156903559695</v>
      </c>
      <c r="GF143" s="31">
        <f t="shared" si="146"/>
        <v>45.453121190093363</v>
      </c>
      <c r="GJ143" s="31">
        <f t="shared" si="146"/>
        <v>29.325006090079757</v>
      </c>
      <c r="GL143" s="31">
        <f t="shared" si="146"/>
        <v>29.593185681508288</v>
      </c>
      <c r="GM143" s="31">
        <f t="shared" si="146"/>
        <v>1926.6542487461677</v>
      </c>
      <c r="GQ143" s="31">
        <f t="shared" si="146"/>
        <v>3.6899872513943093</v>
      </c>
      <c r="GR143" s="31">
        <f t="shared" si="146"/>
        <v>2.3642439921731953</v>
      </c>
      <c r="GS143" s="31">
        <f t="shared" si="146"/>
        <v>3.5556542787675496</v>
      </c>
      <c r="GT143" s="31">
        <f t="shared" si="146"/>
        <v>2.9701791572988618</v>
      </c>
      <c r="GU143" s="31">
        <f t="shared" si="146"/>
        <v>4.2311613669762007</v>
      </c>
      <c r="GV143" s="31">
        <f t="shared" si="146"/>
        <v>2.850754839245341</v>
      </c>
      <c r="GW143" s="31">
        <f t="shared" si="146"/>
        <v>3.5542312181304982</v>
      </c>
      <c r="GY143" s="31">
        <f t="shared" si="146"/>
        <v>4.1823335462501845</v>
      </c>
      <c r="GZ143" s="31">
        <f t="shared" si="146"/>
        <v>4.8568929024456029</v>
      </c>
    </row>
    <row r="144" spans="3:214" x14ac:dyDescent="0.25">
      <c r="C144" s="31" t="str">
        <f t="shared" si="95"/>
        <v>2.005-200.5</v>
      </c>
      <c r="D144" s="37" t="str">
        <f t="shared" si="89"/>
        <v>METHYL STEARATE (C18:0)</v>
      </c>
      <c r="E144" s="31" t="str">
        <f t="shared" si="89"/>
        <v>3.96-118.8</v>
      </c>
      <c r="F144" s="31">
        <f t="shared" si="89"/>
        <v>-0.23736245289171132</v>
      </c>
      <c r="G144" s="31">
        <f t="shared" si="89"/>
        <v>6.1293623305308645E-2</v>
      </c>
      <c r="H144" s="31">
        <f t="shared" si="89"/>
        <v>0.99339999999999995</v>
      </c>
      <c r="I144" s="31" t="str">
        <f t="shared" si="89"/>
        <v>2.005-200.5</v>
      </c>
      <c r="J144" s="31">
        <f t="shared" si="89"/>
        <v>2.7318154796061034E-3</v>
      </c>
      <c r="K144" s="31">
        <f t="shared" si="89"/>
        <v>2.5042238602077285E-2</v>
      </c>
      <c r="M144" s="31">
        <f t="shared" ref="M144:BD144" si="147">(M103-$F$144)/$G$144</f>
        <v>8.0029871410383215</v>
      </c>
      <c r="N144" s="31">
        <f t="shared" si="147"/>
        <v>6.9035281408002369</v>
      </c>
      <c r="O144" s="31">
        <f t="shared" si="147"/>
        <v>10.22484403581166</v>
      </c>
      <c r="P144" s="31">
        <f t="shared" si="147"/>
        <v>9.4169329583071217</v>
      </c>
      <c r="Q144" s="31">
        <f t="shared" si="147"/>
        <v>11.95194852299432</v>
      </c>
      <c r="R144" s="31">
        <f t="shared" si="147"/>
        <v>10.716486124950952</v>
      </c>
      <c r="S144" s="31">
        <f t="shared" si="147"/>
        <v>14.50038212500225</v>
      </c>
      <c r="T144" s="31">
        <f t="shared" si="147"/>
        <v>13.303197255083944</v>
      </c>
      <c r="U144" s="31">
        <f t="shared" si="147"/>
        <v>17.635138297665073</v>
      </c>
      <c r="V144" s="31">
        <f t="shared" si="147"/>
        <v>14.589846363842193</v>
      </c>
      <c r="W144" s="31">
        <f t="shared" si="147"/>
        <v>36.959402191327747</v>
      </c>
      <c r="X144" s="31">
        <f t="shared" si="147"/>
        <v>38.400433412983624</v>
      </c>
      <c r="Y144" s="31">
        <f t="shared" si="147"/>
        <v>85.79856082829113</v>
      </c>
      <c r="Z144" s="31">
        <f t="shared" si="147"/>
        <v>80.839356470777062</v>
      </c>
      <c r="AA144" s="31">
        <f t="shared" si="147"/>
        <v>120.91781325337233</v>
      </c>
      <c r="AB144" s="31">
        <f t="shared" si="147"/>
        <v>113.83914287775204</v>
      </c>
      <c r="AC144" s="31">
        <f t="shared" si="147"/>
        <v>139.35765873959832</v>
      </c>
      <c r="AD144" s="31">
        <f t="shared" si="147"/>
        <v>133.63105137488466</v>
      </c>
      <c r="AE144" s="31">
        <f t="shared" si="147"/>
        <v>137.7898228982007</v>
      </c>
      <c r="AF144" s="31">
        <f t="shared" si="147"/>
        <v>131.98679606751341</v>
      </c>
      <c r="AG144" s="31">
        <f t="shared" si="147"/>
        <v>28.471095335815789</v>
      </c>
      <c r="AH144" s="31">
        <f t="shared" si="147"/>
        <v>30.152931870501565</v>
      </c>
      <c r="AI144" s="31">
        <f t="shared" si="147"/>
        <v>33.012768821012401</v>
      </c>
      <c r="AJ144" s="31">
        <f t="shared" si="147"/>
        <v>31.580705820199171</v>
      </c>
      <c r="AK144" s="31">
        <f t="shared" si="147"/>
        <v>23.796766601418241</v>
      </c>
      <c r="AL144" s="31">
        <f t="shared" si="147"/>
        <v>24.035013681598862</v>
      </c>
      <c r="AM144" s="31">
        <f t="shared" si="147"/>
        <v>64.800787508272776</v>
      </c>
      <c r="AN144" s="31">
        <f t="shared" si="147"/>
        <v>64.681294827240947</v>
      </c>
      <c r="AO144" s="31">
        <f t="shared" si="147"/>
        <v>77.82795316672906</v>
      </c>
      <c r="AP144" s="31">
        <f t="shared" si="147"/>
        <v>78.687425864829066</v>
      </c>
      <c r="AQ144" s="31">
        <f t="shared" si="147"/>
        <v>52.504735038942165</v>
      </c>
      <c r="AR144" s="31">
        <f t="shared" si="147"/>
        <v>53.323434349353896</v>
      </c>
      <c r="AS144" s="31">
        <f t="shared" si="147"/>
        <v>57.870710055872635</v>
      </c>
      <c r="AT144" s="31">
        <f t="shared" si="147"/>
        <v>28.53661996342543</v>
      </c>
      <c r="AU144" s="31">
        <f t="shared" si="147"/>
        <v>24.730770158881313</v>
      </c>
      <c r="AV144" s="31">
        <f t="shared" si="147"/>
        <v>23.651095312922969</v>
      </c>
      <c r="AW144" s="31">
        <f t="shared" si="147"/>
        <v>36.650621349370446</v>
      </c>
      <c r="AX144" s="31">
        <f t="shared" si="147"/>
        <v>42.047093204817074</v>
      </c>
      <c r="AY144" s="31">
        <f t="shared" si="147"/>
        <v>20.185015373780409</v>
      </c>
      <c r="AZ144" s="31">
        <f t="shared" si="147"/>
        <v>20.317386002447066</v>
      </c>
      <c r="BA144" s="31">
        <f t="shared" si="147"/>
        <v>18.060016042946678</v>
      </c>
      <c r="BB144" s="31">
        <f t="shared" si="147"/>
        <v>15.500651406277482</v>
      </c>
      <c r="BC144" s="31">
        <f t="shared" si="147"/>
        <v>18.111172290114805</v>
      </c>
      <c r="BD144" s="31">
        <f t="shared" si="147"/>
        <v>17.765990438603616</v>
      </c>
      <c r="BE144" s="99"/>
      <c r="BF144" s="67">
        <f>(BF103-$F$144)/$G$144</f>
        <v>1718.1758217602076</v>
      </c>
      <c r="BG144" s="99"/>
      <c r="BH144" s="67">
        <f>(BH103-$F$144)/$G$144</f>
        <v>2356.1160826920477</v>
      </c>
      <c r="BK144" s="99"/>
      <c r="BL144" s="67">
        <f>(BL103-$F$144)/$G$144</f>
        <v>1760.2999692068256</v>
      </c>
      <c r="BM144" s="99"/>
      <c r="BN144" s="67">
        <f>(BN103-$F$144)/$G$144</f>
        <v>919.19191319445758</v>
      </c>
      <c r="BO144" s="99"/>
      <c r="BP144" s="67">
        <f t="shared" ref="BP144:CH144" si="148">(BP103-$F$144)/$G$144</f>
        <v>697.70135369979266</v>
      </c>
      <c r="BQ144" s="31">
        <f t="shared" si="148"/>
        <v>30.240834582685117</v>
      </c>
      <c r="BR144" s="31">
        <f t="shared" si="148"/>
        <v>35.940527956436256</v>
      </c>
      <c r="BS144" s="31">
        <f t="shared" si="148"/>
        <v>38.085534262800742</v>
      </c>
      <c r="BT144" s="31">
        <f t="shared" si="148"/>
        <v>35.81541968971554</v>
      </c>
      <c r="BU144" s="31">
        <f t="shared" si="148"/>
        <v>38.13153555194971</v>
      </c>
      <c r="BV144" s="31">
        <f t="shared" si="148"/>
        <v>36.292315108231229</v>
      </c>
      <c r="BW144" s="31">
        <f t="shared" si="148"/>
        <v>38.044483205316986</v>
      </c>
      <c r="BX144" s="31">
        <f t="shared" si="148"/>
        <v>38.831757817692285</v>
      </c>
      <c r="BY144" s="31">
        <f t="shared" si="148"/>
        <v>30.101527129001752</v>
      </c>
      <c r="BZ144" s="31">
        <f t="shared" si="148"/>
        <v>28.873475092843012</v>
      </c>
      <c r="CA144" s="31">
        <f t="shared" si="148"/>
        <v>62.878224885390978</v>
      </c>
      <c r="CB144" s="31">
        <f t="shared" si="148"/>
        <v>52.249986514517651</v>
      </c>
      <c r="CC144" s="31">
        <f t="shared" si="148"/>
        <v>23.122557824489327</v>
      </c>
      <c r="CD144" s="31">
        <f t="shared" si="148"/>
        <v>20.129601291769667</v>
      </c>
      <c r="CE144" s="31">
        <f t="shared" si="148"/>
        <v>19.726195357690738</v>
      </c>
      <c r="CF144" s="31">
        <f t="shared" si="148"/>
        <v>19.091891053096106</v>
      </c>
      <c r="CG144" s="31">
        <f t="shared" si="148"/>
        <v>20.161034324542179</v>
      </c>
      <c r="CH144" s="31">
        <f t="shared" si="148"/>
        <v>19.752517747385184</v>
      </c>
      <c r="CI144" s="37">
        <f>(CI103-$J$144)/$K$144</f>
        <v>59.922475100472234</v>
      </c>
      <c r="CJ144" s="31">
        <f t="shared" ref="CJ144:EU144" si="149">(CJ103-$J$144)/$K$144</f>
        <v>67.41763350068463</v>
      </c>
      <c r="CK144" s="31">
        <f t="shared" si="149"/>
        <v>60.203817863973825</v>
      </c>
      <c r="CL144" s="31">
        <f t="shared" si="149"/>
        <v>59.333155893074832</v>
      </c>
      <c r="CM144" s="31">
        <f t="shared" si="149"/>
        <v>6.0032827881940642</v>
      </c>
      <c r="CN144" s="31">
        <f t="shared" si="149"/>
        <v>6.3517467879048128</v>
      </c>
      <c r="CO144" s="31">
        <f t="shared" si="149"/>
        <v>6.0835668613493858</v>
      </c>
      <c r="CP144" s="31">
        <f t="shared" si="149"/>
        <v>5.1077945103379774</v>
      </c>
      <c r="CR144" s="31">
        <f t="shared" si="149"/>
        <v>136.82014968818234</v>
      </c>
      <c r="CS144" s="31">
        <f t="shared" si="149"/>
        <v>8.4012434974530095</v>
      </c>
      <c r="CT144" s="31">
        <f t="shared" si="149"/>
        <v>85.735924963635853</v>
      </c>
      <c r="CU144" s="31">
        <f t="shared" si="149"/>
        <v>248.55757901485444</v>
      </c>
      <c r="CV144" s="31">
        <f t="shared" si="149"/>
        <v>238.13264503081129</v>
      </c>
      <c r="CW144" s="31">
        <f t="shared" si="149"/>
        <v>8.8418252494897338</v>
      </c>
      <c r="CY144" s="31">
        <f t="shared" si="149"/>
        <v>8.2749513481594708</v>
      </c>
      <c r="CZ144" s="31">
        <f t="shared" si="149"/>
        <v>7.6412231546081673</v>
      </c>
      <c r="DA144" s="31">
        <f t="shared" si="149"/>
        <v>24.656904912463613</v>
      </c>
      <c r="DB144" s="31">
        <f t="shared" si="149"/>
        <v>20.220305951361297</v>
      </c>
      <c r="DC144" s="31">
        <f t="shared" si="149"/>
        <v>109.25195326096362</v>
      </c>
      <c r="DD144" s="31">
        <f t="shared" si="149"/>
        <v>116.4433872070788</v>
      </c>
      <c r="DE144" s="31">
        <f t="shared" si="149"/>
        <v>112.7604336571512</v>
      </c>
      <c r="DF144" s="31">
        <f t="shared" si="149"/>
        <v>118.41050688468287</v>
      </c>
      <c r="DG144" s="31">
        <f t="shared" si="149"/>
        <v>8.3673012918157568</v>
      </c>
      <c r="DH144" s="31">
        <f t="shared" si="149"/>
        <v>9.8589325291229226</v>
      </c>
      <c r="DI144" s="31">
        <f t="shared" si="149"/>
        <v>10.098931529400886</v>
      </c>
      <c r="DJ144" s="31">
        <f t="shared" si="149"/>
        <v>9.8366305021333726</v>
      </c>
      <c r="DK144" s="75">
        <f t="shared" si="149"/>
        <v>562.96580100110089</v>
      </c>
      <c r="DL144" s="75">
        <f t="shared" si="149"/>
        <v>553.86838744698491</v>
      </c>
      <c r="DM144" s="75">
        <f t="shared" si="149"/>
        <v>546.20765521422095</v>
      </c>
      <c r="DN144" s="75">
        <f t="shared" si="149"/>
        <v>536.65589089491823</v>
      </c>
      <c r="DO144" s="75">
        <f t="shared" si="149"/>
        <v>424.78815230314638</v>
      </c>
      <c r="DP144" s="75">
        <f t="shared" si="149"/>
        <v>411.4653633720153</v>
      </c>
      <c r="DQ144" s="31">
        <f t="shared" si="149"/>
        <v>55.644175718468304</v>
      </c>
      <c r="DR144" s="31">
        <f t="shared" si="149"/>
        <v>56.05808516307944</v>
      </c>
      <c r="DS144" s="31">
        <f t="shared" si="149"/>
        <v>56.638414078336133</v>
      </c>
      <c r="DT144" s="31">
        <f t="shared" si="149"/>
        <v>63.237296358407093</v>
      </c>
      <c r="DU144" s="31">
        <f t="shared" si="149"/>
        <v>45.18639173717321</v>
      </c>
      <c r="DV144" s="31">
        <f t="shared" si="149"/>
        <v>44.519305499116676</v>
      </c>
      <c r="DW144" s="75">
        <f t="shared" si="149"/>
        <v>639.23405864257165</v>
      </c>
      <c r="DX144" s="75">
        <f t="shared" si="149"/>
        <v>630.42824005051932</v>
      </c>
      <c r="DY144" s="75">
        <f t="shared" si="149"/>
        <v>693.92816568433125</v>
      </c>
      <c r="DZ144" s="75">
        <f t="shared" si="149"/>
        <v>683.72722776329272</v>
      </c>
      <c r="EA144" s="75">
        <f t="shared" si="149"/>
        <v>596.80983936822975</v>
      </c>
      <c r="EB144" s="75">
        <f t="shared" si="149"/>
        <v>574.17269965200114</v>
      </c>
      <c r="EC144" s="31">
        <f t="shared" si="149"/>
        <v>79.030940358829767</v>
      </c>
      <c r="ED144" s="31">
        <f t="shared" si="149"/>
        <v>78.931843248131642</v>
      </c>
      <c r="EE144" s="31">
        <f t="shared" si="149"/>
        <v>77.607825398049201</v>
      </c>
      <c r="EF144" s="31">
        <f t="shared" si="149"/>
        <v>75.285237591410663</v>
      </c>
      <c r="EG144" s="31">
        <f t="shared" si="149"/>
        <v>67.944265760332428</v>
      </c>
      <c r="EH144" s="31">
        <f t="shared" si="149"/>
        <v>68.338091315587391</v>
      </c>
      <c r="EI144" s="31">
        <f t="shared" si="149"/>
        <v>1.3449686380422443</v>
      </c>
      <c r="EJ144" s="31">
        <f t="shared" si="149"/>
        <v>-0.10908830967609644</v>
      </c>
      <c r="EK144" s="31">
        <f t="shared" si="149"/>
        <v>1.9722069442665953</v>
      </c>
      <c r="EL144" s="31">
        <f t="shared" si="149"/>
        <v>-0.10908830967609644</v>
      </c>
      <c r="EM144" s="31">
        <f t="shared" si="149"/>
        <v>6.7604074814482269</v>
      </c>
      <c r="EN144" s="31">
        <f t="shared" si="149"/>
        <v>8.501158253449228</v>
      </c>
      <c r="EO144" s="31">
        <f t="shared" si="149"/>
        <v>12.150800255636806</v>
      </c>
      <c r="EP144" s="31">
        <f t="shared" si="149"/>
        <v>-0.10908830967609644</v>
      </c>
      <c r="EQ144" s="31">
        <f t="shared" si="149"/>
        <v>17.718853310413575</v>
      </c>
      <c r="ER144" s="31">
        <f t="shared" si="149"/>
        <v>-0.10908830967609644</v>
      </c>
      <c r="ES144" s="31">
        <f t="shared" si="149"/>
        <v>18.84796535201831</v>
      </c>
      <c r="ET144" s="31">
        <f t="shared" si="149"/>
        <v>18.02046330695968</v>
      </c>
      <c r="EU144" s="31">
        <f t="shared" si="149"/>
        <v>37.737470921949082</v>
      </c>
      <c r="EV144" s="31">
        <f t="shared" ref="EV144:HF144" si="150">(EV103-$J$144)/$K$144</f>
        <v>37.077788027200555</v>
      </c>
      <c r="EW144" s="31">
        <f t="shared" si="150"/>
        <v>86.494244041335477</v>
      </c>
      <c r="EX144" s="31">
        <f t="shared" si="150"/>
        <v>81.22076111781297</v>
      </c>
      <c r="EY144" s="31">
        <f t="shared" si="150"/>
        <v>120.5924879965969</v>
      </c>
      <c r="EZ144" s="31">
        <f t="shared" si="150"/>
        <v>120.91652145128485</v>
      </c>
      <c r="FA144" s="31">
        <f t="shared" si="150"/>
        <v>178.46027045976493</v>
      </c>
      <c r="FB144" s="31">
        <f t="shared" si="150"/>
        <v>163.35606966290808</v>
      </c>
      <c r="FC144" s="31">
        <f t="shared" si="150"/>
        <v>187.34531318663622</v>
      </c>
      <c r="FD144" s="31">
        <f t="shared" si="150"/>
        <v>194.70724959227624</v>
      </c>
      <c r="FE144" s="31">
        <f t="shared" si="150"/>
        <v>60.098553813270655</v>
      </c>
      <c r="FF144" s="31">
        <f t="shared" si="150"/>
        <v>64.215033040873919</v>
      </c>
      <c r="FG144" s="31">
        <f t="shared" si="150"/>
        <v>71.214797380818879</v>
      </c>
      <c r="FH144" s="31">
        <f t="shared" si="150"/>
        <v>67.709666249529562</v>
      </c>
      <c r="FI144" s="31">
        <f t="shared" si="150"/>
        <v>48.657621985890927</v>
      </c>
      <c r="FJ144" s="31">
        <f t="shared" si="150"/>
        <v>49.240757823633849</v>
      </c>
      <c r="FK144" s="31">
        <f t="shared" si="150"/>
        <v>149.01945670059018</v>
      </c>
      <c r="FL144" s="31">
        <f t="shared" si="150"/>
        <v>148.72698526881098</v>
      </c>
      <c r="FM144" s="31">
        <f t="shared" si="150"/>
        <v>180.90487226958959</v>
      </c>
      <c r="FN144" s="31">
        <f t="shared" si="150"/>
        <v>183.0085258860106</v>
      </c>
      <c r="FO144" s="31">
        <f t="shared" si="150"/>
        <v>118.92352078314617</v>
      </c>
      <c r="FP144" s="31">
        <f t="shared" si="150"/>
        <v>120.92737706492962</v>
      </c>
      <c r="FQ144" s="31">
        <f t="shared" si="150"/>
        <v>132.0573326830995</v>
      </c>
      <c r="FR144" s="31">
        <f t="shared" si="150"/>
        <v>60.258932520052603</v>
      </c>
      <c r="FS144" s="31">
        <f t="shared" si="150"/>
        <v>50.943698048284595</v>
      </c>
      <c r="FT144" s="31">
        <f t="shared" si="150"/>
        <v>48.301075543485915</v>
      </c>
      <c r="FU144" s="31">
        <f t="shared" si="150"/>
        <v>80.118840108650204</v>
      </c>
      <c r="FV144" s="31">
        <f t="shared" si="150"/>
        <v>93.327296362956758</v>
      </c>
      <c r="FW144" s="31">
        <f t="shared" si="150"/>
        <v>39.817465051959473</v>
      </c>
      <c r="FX144" s="31">
        <f t="shared" si="150"/>
        <v>40.141456671842363</v>
      </c>
      <c r="FY144" s="31">
        <f t="shared" si="150"/>
        <v>34.616296315497095</v>
      </c>
      <c r="FZ144" s="31">
        <f t="shared" si="150"/>
        <v>28.351970891814048</v>
      </c>
      <c r="GA144" s="31">
        <f t="shared" si="150"/>
        <v>34.741506836547579</v>
      </c>
      <c r="GB144" s="31">
        <f t="shared" si="150"/>
        <v>33.896636427214411</v>
      </c>
      <c r="GD144" s="75">
        <f t="shared" si="150"/>
        <v>4195.8360429555214</v>
      </c>
      <c r="GF144" s="75">
        <f t="shared" si="150"/>
        <v>5757.2647421295242</v>
      </c>
      <c r="GJ144" s="75">
        <f t="shared" si="150"/>
        <v>4298.9395101286245</v>
      </c>
      <c r="GL144" s="75">
        <f t="shared" si="150"/>
        <v>2240.2353677598985</v>
      </c>
      <c r="GN144" s="75">
        <f t="shared" si="150"/>
        <v>1698.1129507080177</v>
      </c>
      <c r="GO144" s="31">
        <f t="shared" si="150"/>
        <v>64.430184562018141</v>
      </c>
      <c r="GP144" s="31">
        <f t="shared" si="150"/>
        <v>78.380808711789101</v>
      </c>
      <c r="GQ144" s="31">
        <f t="shared" si="150"/>
        <v>83.63094671338574</v>
      </c>
      <c r="GR144" s="31">
        <f t="shared" si="150"/>
        <v>78.074592518636024</v>
      </c>
      <c r="GS144" s="31">
        <f t="shared" si="150"/>
        <v>83.743539909763228</v>
      </c>
      <c r="GT144" s="31">
        <f t="shared" si="150"/>
        <v>79.241846317427928</v>
      </c>
      <c r="GU144" s="31">
        <f t="shared" si="150"/>
        <v>83.530469751494451</v>
      </c>
      <c r="GV144" s="31">
        <f t="shared" si="150"/>
        <v>85.457410641066588</v>
      </c>
      <c r="GW144" s="31">
        <f t="shared" si="150"/>
        <v>64.089214302714666</v>
      </c>
      <c r="GX144" s="31">
        <f t="shared" si="150"/>
        <v>61.083422364553549</v>
      </c>
      <c r="GY144" s="31">
        <f t="shared" si="150"/>
        <v>144.313773991457</v>
      </c>
      <c r="GZ144" s="31">
        <f t="shared" si="150"/>
        <v>118.29999585225744</v>
      </c>
      <c r="HA144" s="31">
        <f t="shared" si="150"/>
        <v>47.007422119223023</v>
      </c>
      <c r="HB144" s="31">
        <f t="shared" si="150"/>
        <v>39.681833013524454</v>
      </c>
      <c r="HC144" s="31">
        <f t="shared" si="150"/>
        <v>38.694452781450913</v>
      </c>
      <c r="HD144" s="31">
        <f t="shared" si="150"/>
        <v>37.141923483869107</v>
      </c>
      <c r="HE144" s="31">
        <f t="shared" si="150"/>
        <v>39.758768805915714</v>
      </c>
      <c r="HF144" s="31">
        <f t="shared" si="150"/>
        <v>38.758879714843879</v>
      </c>
    </row>
    <row r="145" spans="3:214" x14ac:dyDescent="0.25">
      <c r="C145" s="31" t="str">
        <f t="shared" si="95"/>
        <v>1-100</v>
      </c>
      <c r="D145" s="31" t="str">
        <f>D104</f>
        <v>Methyl trans-9 oleate) (C18:1)</v>
      </c>
      <c r="F145" s="31"/>
      <c r="G145" s="31">
        <f t="shared" ref="G145:K160" si="151">G104</f>
        <v>0</v>
      </c>
      <c r="H145" s="31">
        <f t="shared" si="151"/>
        <v>0</v>
      </c>
      <c r="I145" s="31" t="str">
        <f t="shared" si="151"/>
        <v>1-100</v>
      </c>
      <c r="J145" s="31">
        <f t="shared" si="151"/>
        <v>-2.8078997559313756E-2</v>
      </c>
      <c r="K145" s="31">
        <f t="shared" si="151"/>
        <v>2.2927849015671409E-2</v>
      </c>
      <c r="M145" s="31" t="e">
        <f t="shared" ref="M145:AF145" si="152">(M104-$F$145)/$G$145</f>
        <v>#DIV/0!</v>
      </c>
      <c r="N145" s="31" t="e">
        <f t="shared" si="152"/>
        <v>#DIV/0!</v>
      </c>
      <c r="O145" s="31" t="e">
        <f t="shared" si="152"/>
        <v>#DIV/0!</v>
      </c>
      <c r="P145" s="31" t="e">
        <f t="shared" si="152"/>
        <v>#DIV/0!</v>
      </c>
      <c r="Q145" s="31" t="e">
        <f t="shared" si="152"/>
        <v>#DIV/0!</v>
      </c>
      <c r="R145" s="31" t="e">
        <f t="shared" si="152"/>
        <v>#DIV/0!</v>
      </c>
      <c r="S145" s="31" t="e">
        <f t="shared" si="152"/>
        <v>#DIV/0!</v>
      </c>
      <c r="T145" s="31" t="e">
        <f t="shared" si="152"/>
        <v>#DIV/0!</v>
      </c>
      <c r="U145" s="31" t="e">
        <f t="shared" si="152"/>
        <v>#DIV/0!</v>
      </c>
      <c r="V145" s="31" t="e">
        <f t="shared" si="152"/>
        <v>#DIV/0!</v>
      </c>
      <c r="W145" s="31" t="e">
        <f t="shared" si="152"/>
        <v>#DIV/0!</v>
      </c>
      <c r="X145" s="31" t="e">
        <f t="shared" si="152"/>
        <v>#DIV/0!</v>
      </c>
      <c r="Y145" s="31" t="e">
        <f t="shared" si="152"/>
        <v>#DIV/0!</v>
      </c>
      <c r="Z145" s="31" t="e">
        <f t="shared" si="152"/>
        <v>#DIV/0!</v>
      </c>
      <c r="AA145" s="31" t="e">
        <f t="shared" si="152"/>
        <v>#DIV/0!</v>
      </c>
      <c r="AB145" s="31" t="e">
        <f t="shared" si="152"/>
        <v>#DIV/0!</v>
      </c>
      <c r="AC145" s="31" t="e">
        <f t="shared" si="152"/>
        <v>#DIV/0!</v>
      </c>
      <c r="AD145" s="31" t="e">
        <f t="shared" si="152"/>
        <v>#DIV/0!</v>
      </c>
      <c r="AE145" s="31" t="e">
        <f t="shared" si="152"/>
        <v>#DIV/0!</v>
      </c>
      <c r="AF145" s="31" t="e">
        <f t="shared" si="152"/>
        <v>#DIV/0!</v>
      </c>
      <c r="BB145" s="31"/>
      <c r="EI145" s="31">
        <f t="shared" ref="EI145:GT145" si="153">(EI104-$J$145)/$K$145</f>
        <v>1.9042641867344769</v>
      </c>
      <c r="EJ145" s="31">
        <f t="shared" si="153"/>
        <v>1.2246677627771139</v>
      </c>
      <c r="EK145" s="31">
        <f t="shared" si="153"/>
        <v>4.1665386318696989</v>
      </c>
      <c r="EL145" s="31">
        <f t="shared" si="153"/>
        <v>1.2246677627771139</v>
      </c>
      <c r="EM145" s="31">
        <f t="shared" si="153"/>
        <v>4.3558174004608228</v>
      </c>
      <c r="EN145" s="31">
        <f t="shared" si="153"/>
        <v>3.9172767642368194</v>
      </c>
      <c r="EO145" s="31">
        <f t="shared" si="153"/>
        <v>5.6877102429113746</v>
      </c>
      <c r="EP145" s="31">
        <f t="shared" si="153"/>
        <v>1.2246677627771139</v>
      </c>
      <c r="EQ145" s="31">
        <f t="shared" si="153"/>
        <v>8.6233157163971441</v>
      </c>
      <c r="ER145" s="31">
        <f t="shared" si="153"/>
        <v>1.2246677627771139</v>
      </c>
      <c r="ES145" s="31">
        <f t="shared" si="153"/>
        <v>9.9773904183880688</v>
      </c>
      <c r="ET145" s="31">
        <f t="shared" si="153"/>
        <v>8.6643048011447288</v>
      </c>
      <c r="EU145" s="31">
        <f t="shared" si="153"/>
        <v>18.934251871948909</v>
      </c>
      <c r="EV145" s="31">
        <f t="shared" si="153"/>
        <v>15.3357919755951</v>
      </c>
      <c r="EW145" s="31">
        <f t="shared" si="153"/>
        <v>41.034244290090847</v>
      </c>
      <c r="EX145" s="31">
        <f t="shared" si="153"/>
        <v>38.149215918628968</v>
      </c>
      <c r="EY145" s="31">
        <f t="shared" si="153"/>
        <v>59.978393503771493</v>
      </c>
      <c r="EZ145" s="31">
        <f t="shared" si="153"/>
        <v>61.140852646387209</v>
      </c>
      <c r="FA145" s="31">
        <f t="shared" si="153"/>
        <v>88.42797905098665</v>
      </c>
      <c r="FB145" s="31">
        <f t="shared" si="153"/>
        <v>83.012854696306434</v>
      </c>
      <c r="FC145" s="31">
        <f t="shared" si="153"/>
        <v>93.342777037169441</v>
      </c>
      <c r="FD145" s="31">
        <f t="shared" si="153"/>
        <v>98.347020846971816</v>
      </c>
      <c r="FE145" s="31">
        <f t="shared" si="153"/>
        <v>1186.0200330998391</v>
      </c>
      <c r="FF145" s="31">
        <f t="shared" si="153"/>
        <v>1.2246677627771139</v>
      </c>
      <c r="FG145" s="31">
        <f t="shared" si="153"/>
        <v>1.2246677627771139</v>
      </c>
      <c r="FH145" s="31">
        <f t="shared" si="153"/>
        <v>1257.527171926339</v>
      </c>
      <c r="FI145" s="31">
        <f t="shared" si="153"/>
        <v>749.26679410941381</v>
      </c>
      <c r="FM145" s="31">
        <f t="shared" si="153"/>
        <v>1166.5347085217018</v>
      </c>
      <c r="FN145" s="31">
        <f t="shared" si="153"/>
        <v>1134.7846219297521</v>
      </c>
      <c r="FO145" s="31">
        <f t="shared" si="153"/>
        <v>796.17239956085132</v>
      </c>
      <c r="FP145" s="31">
        <f t="shared" si="153"/>
        <v>825.1078044042232</v>
      </c>
      <c r="FQ145" s="31">
        <f t="shared" si="153"/>
        <v>243.80612089548862</v>
      </c>
      <c r="FR145" s="31">
        <f t="shared" si="153"/>
        <v>89.739748465116278</v>
      </c>
      <c r="FS145" s="31">
        <f t="shared" si="153"/>
        <v>826.15049546334762</v>
      </c>
      <c r="FT145" s="31">
        <f t="shared" si="153"/>
        <v>785.97213534917205</v>
      </c>
      <c r="FU145" s="31">
        <f t="shared" si="153"/>
        <v>1175.6063769234745</v>
      </c>
      <c r="FV145" s="31">
        <f t="shared" si="153"/>
        <v>1237.0281424952584</v>
      </c>
      <c r="FW145" s="75">
        <f t="shared" si="153"/>
        <v>125.12803285980634</v>
      </c>
      <c r="FX145" s="75">
        <f t="shared" si="153"/>
        <v>127.50457200865868</v>
      </c>
      <c r="FY145" s="31">
        <f t="shared" si="153"/>
        <v>91.669258118142764</v>
      </c>
      <c r="GA145" s="31">
        <f t="shared" si="153"/>
        <v>107.27572948619877</v>
      </c>
      <c r="GB145" s="31">
        <f t="shared" si="153"/>
        <v>102.8017118123901</v>
      </c>
      <c r="GD145" s="75">
        <f t="shared" si="153"/>
        <v>3549.6714278933541</v>
      </c>
      <c r="GJ145" s="75">
        <f t="shared" si="153"/>
        <v>4513.26923567836</v>
      </c>
      <c r="GL145" s="75">
        <f t="shared" si="153"/>
        <v>397.6919953061826</v>
      </c>
      <c r="GM145" s="75">
        <f t="shared" si="153"/>
        <v>565.06981109152264</v>
      </c>
      <c r="GN145" s="75">
        <f t="shared" si="153"/>
        <v>1540.1283421144174</v>
      </c>
      <c r="GO145" s="75">
        <f t="shared" si="153"/>
        <v>1308.5825019388496</v>
      </c>
      <c r="GP145" s="75">
        <f t="shared" si="153"/>
        <v>1363.1320422768815</v>
      </c>
      <c r="GQ145" s="75">
        <f t="shared" si="153"/>
        <v>1680.4456003969854</v>
      </c>
      <c r="GR145" s="75">
        <f t="shared" si="153"/>
        <v>1580.3093561246319</v>
      </c>
      <c r="GS145" s="75">
        <f t="shared" si="153"/>
        <v>1658.1855956707584</v>
      </c>
      <c r="GT145" s="75">
        <f t="shared" si="153"/>
        <v>1586.8219123384201</v>
      </c>
      <c r="GU145" s="75">
        <f t="shared" ref="GU145:HF145" si="154">(GU104-$J$145)/$K$145</f>
        <v>1748.6504329740674</v>
      </c>
      <c r="GV145" s="75">
        <f t="shared" si="154"/>
        <v>1762.8656553195253</v>
      </c>
      <c r="GW145" s="75">
        <f t="shared" si="154"/>
        <v>1350.2702626022485</v>
      </c>
      <c r="GX145" s="75">
        <f t="shared" si="154"/>
        <v>1271.7793883805473</v>
      </c>
      <c r="GY145" s="75">
        <f t="shared" si="154"/>
        <v>2567.815869985056</v>
      </c>
      <c r="GZ145" s="75">
        <f t="shared" si="154"/>
        <v>2406.5966259762358</v>
      </c>
      <c r="HA145" s="75">
        <f t="shared" si="154"/>
        <v>728.75978824275558</v>
      </c>
      <c r="HB145" s="75">
        <f t="shared" si="154"/>
        <v>669.24647058879884</v>
      </c>
      <c r="HC145" s="75">
        <f t="shared" si="154"/>
        <v>651.38019873786504</v>
      </c>
      <c r="HD145" s="75">
        <f t="shared" si="154"/>
        <v>632.09569455252654</v>
      </c>
      <c r="HE145" s="75">
        <f t="shared" si="154"/>
        <v>674.91322194897998</v>
      </c>
      <c r="HF145" s="75">
        <f t="shared" si="154"/>
        <v>628.72627767282711</v>
      </c>
    </row>
    <row r="146" spans="3:214" x14ac:dyDescent="0.25">
      <c r="C146" s="31" t="str">
        <f t="shared" si="95"/>
        <v>2.005-200.5</v>
      </c>
      <c r="D146" s="75" t="str">
        <f>D105</f>
        <v>Methyl cis-9 oleate) (C18:1)</v>
      </c>
      <c r="F146" s="31"/>
      <c r="G146" s="31">
        <f t="shared" si="151"/>
        <v>0</v>
      </c>
      <c r="H146" s="31">
        <f t="shared" si="151"/>
        <v>0</v>
      </c>
      <c r="I146" s="31" t="str">
        <f t="shared" si="151"/>
        <v>2.005-200.5</v>
      </c>
      <c r="J146" s="31">
        <f t="shared" si="151"/>
        <v>1.8868957226450656E-2</v>
      </c>
      <c r="K146" s="31">
        <f t="shared" si="151"/>
        <v>2.2741639349126444E-2</v>
      </c>
      <c r="M146" s="31" t="e">
        <f t="shared" ref="M146:AF146" si="155">(M105-$F$146)/$G$146</f>
        <v>#DIV/0!</v>
      </c>
      <c r="N146" s="31" t="e">
        <f t="shared" si="155"/>
        <v>#DIV/0!</v>
      </c>
      <c r="O146" s="31" t="e">
        <f t="shared" si="155"/>
        <v>#DIV/0!</v>
      </c>
      <c r="P146" s="31" t="e">
        <f t="shared" si="155"/>
        <v>#DIV/0!</v>
      </c>
      <c r="Q146" s="31" t="e">
        <f t="shared" si="155"/>
        <v>#DIV/0!</v>
      </c>
      <c r="R146" s="31" t="e">
        <f t="shared" si="155"/>
        <v>#DIV/0!</v>
      </c>
      <c r="S146" s="31" t="e">
        <f t="shared" si="155"/>
        <v>#DIV/0!</v>
      </c>
      <c r="T146" s="31" t="e">
        <f t="shared" si="155"/>
        <v>#DIV/0!</v>
      </c>
      <c r="U146" s="31" t="e">
        <f t="shared" si="155"/>
        <v>#DIV/0!</v>
      </c>
      <c r="V146" s="31" t="e">
        <f t="shared" si="155"/>
        <v>#DIV/0!</v>
      </c>
      <c r="W146" s="31" t="e">
        <f t="shared" si="155"/>
        <v>#DIV/0!</v>
      </c>
      <c r="X146" s="31" t="e">
        <f t="shared" si="155"/>
        <v>#DIV/0!</v>
      </c>
      <c r="Y146" s="31" t="e">
        <f t="shared" si="155"/>
        <v>#DIV/0!</v>
      </c>
      <c r="Z146" s="31" t="e">
        <f t="shared" si="155"/>
        <v>#DIV/0!</v>
      </c>
      <c r="AA146" s="31" t="e">
        <f t="shared" si="155"/>
        <v>#DIV/0!</v>
      </c>
      <c r="AB146" s="31" t="e">
        <f t="shared" si="155"/>
        <v>#DIV/0!</v>
      </c>
      <c r="AC146" s="31" t="e">
        <f t="shared" si="155"/>
        <v>#DIV/0!</v>
      </c>
      <c r="AD146" s="31" t="e">
        <f t="shared" si="155"/>
        <v>#DIV/0!</v>
      </c>
      <c r="AE146" s="31" t="e">
        <f t="shared" si="155"/>
        <v>#DIV/0!</v>
      </c>
      <c r="AF146" s="31" t="e">
        <f t="shared" si="155"/>
        <v>#DIV/0!</v>
      </c>
      <c r="BB146" s="31"/>
      <c r="CI146" s="75">
        <f>(CI105-$J$146)/$K$146</f>
        <v>1046.1477580666219</v>
      </c>
      <c r="CJ146" s="75">
        <f t="shared" ref="CJ146:EU146" si="156">(CJ105-$J$146)/$K$146</f>
        <v>1052.2313550030672</v>
      </c>
      <c r="CK146" s="75">
        <f t="shared" si="156"/>
        <v>1018.7493637785363</v>
      </c>
      <c r="CL146" s="75">
        <f t="shared" si="156"/>
        <v>1004.0647441386608</v>
      </c>
      <c r="CM146" s="31">
        <f t="shared" si="156"/>
        <v>120.61612385593622</v>
      </c>
      <c r="CN146" s="31">
        <f t="shared" si="156"/>
        <v>113.4045131212786</v>
      </c>
      <c r="CO146" s="31">
        <f t="shared" si="156"/>
        <v>110.71932424014844</v>
      </c>
      <c r="CP146" s="31">
        <f t="shared" si="156"/>
        <v>108.77500014721969</v>
      </c>
      <c r="CR146" s="75">
        <f t="shared" si="156"/>
        <v>768.76617014892315</v>
      </c>
      <c r="CS146" s="75">
        <f t="shared" si="156"/>
        <v>513.26187725184684</v>
      </c>
      <c r="CT146" s="75">
        <f t="shared" si="156"/>
        <v>507.99719157733216</v>
      </c>
      <c r="CU146" s="75">
        <f t="shared" si="156"/>
        <v>765.35826736423951</v>
      </c>
      <c r="CV146" s="75">
        <f t="shared" si="156"/>
        <v>740.92395091648405</v>
      </c>
      <c r="CW146" s="31">
        <f t="shared" si="156"/>
        <v>59.774495199030213</v>
      </c>
      <c r="CY146" s="31">
        <f t="shared" si="156"/>
        <v>58.199250851424843</v>
      </c>
      <c r="CZ146" s="31">
        <f t="shared" si="156"/>
        <v>58.203969058080162</v>
      </c>
      <c r="DA146" s="31">
        <f t="shared" si="156"/>
        <v>83.412525305067305</v>
      </c>
      <c r="DB146" s="31">
        <f t="shared" si="156"/>
        <v>79.491628212003462</v>
      </c>
      <c r="DC146" s="75">
        <f t="shared" si="156"/>
        <v>1673.6457253277531</v>
      </c>
      <c r="DD146" s="75">
        <f t="shared" si="156"/>
        <v>1682.5441832723436</v>
      </c>
      <c r="DE146" s="75">
        <f t="shared" si="156"/>
        <v>1731.7341894707706</v>
      </c>
      <c r="DF146" s="75">
        <f t="shared" si="156"/>
        <v>1722.0818398664373</v>
      </c>
      <c r="DG146" s="67">
        <f t="shared" si="156"/>
        <v>220.63773894222857</v>
      </c>
      <c r="DH146" s="67">
        <f t="shared" si="156"/>
        <v>219.98273488104402</v>
      </c>
      <c r="DI146" s="67">
        <f t="shared" si="156"/>
        <v>225.26226159866729</v>
      </c>
      <c r="DJ146" s="67">
        <f t="shared" si="156"/>
        <v>224.06774023842564</v>
      </c>
      <c r="DK146" s="75">
        <f t="shared" si="156"/>
        <v>788.29022680228252</v>
      </c>
      <c r="DL146" s="75">
        <f t="shared" si="156"/>
        <v>757.19385834441948</v>
      </c>
      <c r="DM146" s="75">
        <f t="shared" si="156"/>
        <v>757.59180729263767</v>
      </c>
      <c r="DN146" s="75">
        <f t="shared" si="156"/>
        <v>747.32437749884855</v>
      </c>
      <c r="DO146" s="75">
        <f t="shared" si="156"/>
        <v>597.28093811077349</v>
      </c>
      <c r="DP146" s="75">
        <f t="shared" si="156"/>
        <v>588.1086860919479</v>
      </c>
      <c r="DQ146" s="31">
        <f t="shared" si="156"/>
        <v>81.505950754238043</v>
      </c>
      <c r="DR146" s="31">
        <f t="shared" si="156"/>
        <v>80.141659343645571</v>
      </c>
      <c r="DS146" s="31">
        <f t="shared" si="156"/>
        <v>82.964360246218121</v>
      </c>
      <c r="DT146" s="31">
        <f t="shared" si="156"/>
        <v>77.647988436672421</v>
      </c>
      <c r="DU146" s="31">
        <f t="shared" si="156"/>
        <v>67.027837948153149</v>
      </c>
      <c r="DV146" s="31">
        <f t="shared" si="156"/>
        <v>68.328574600933891</v>
      </c>
      <c r="DW146" s="75">
        <f t="shared" si="156"/>
        <v>722.89858128007893</v>
      </c>
      <c r="DX146" s="75">
        <f t="shared" si="156"/>
        <v>704.07224875471513</v>
      </c>
      <c r="DY146" s="75">
        <f t="shared" si="156"/>
        <v>772.52522233685829</v>
      </c>
      <c r="DZ146" s="75">
        <f t="shared" si="156"/>
        <v>758.97496368530153</v>
      </c>
      <c r="EA146" s="75">
        <f t="shared" si="156"/>
        <v>673.16550334647752</v>
      </c>
      <c r="EB146" s="75">
        <f t="shared" si="156"/>
        <v>648.78732216179276</v>
      </c>
      <c r="EC146" s="31">
        <f t="shared" si="156"/>
        <v>92.332498679528484</v>
      </c>
      <c r="ED146" s="31">
        <f t="shared" si="156"/>
        <v>91.30544544275925</v>
      </c>
      <c r="EE146" s="31">
        <f t="shared" si="156"/>
        <v>89.82836277357481</v>
      </c>
      <c r="EF146" s="31">
        <f t="shared" si="156"/>
        <v>88.2915301242071</v>
      </c>
      <c r="EG146" s="31">
        <f t="shared" si="156"/>
        <v>76.579237954761751</v>
      </c>
      <c r="EH146" s="31">
        <f t="shared" si="156"/>
        <v>77.919208761070919</v>
      </c>
      <c r="EI146" s="31">
        <f t="shared" si="156"/>
        <v>1.0754513774205725</v>
      </c>
      <c r="EJ146" s="31">
        <f t="shared" si="156"/>
        <v>-0.82970963248414431</v>
      </c>
      <c r="EK146" s="31">
        <f t="shared" si="156"/>
        <v>1.9264114144074421E-2</v>
      </c>
      <c r="EL146" s="31">
        <f t="shared" si="156"/>
        <v>-0.82970963248414431</v>
      </c>
      <c r="EM146" s="31">
        <f t="shared" si="156"/>
        <v>6.1082623045798812</v>
      </c>
      <c r="EN146" s="31">
        <f t="shared" si="156"/>
        <v>13.149483946841304</v>
      </c>
      <c r="EO146" s="31">
        <f t="shared" si="156"/>
        <v>11.514924795342745</v>
      </c>
      <c r="EP146" s="31">
        <f t="shared" si="156"/>
        <v>-0.82970963248414431</v>
      </c>
      <c r="EQ146" s="31">
        <f t="shared" si="156"/>
        <v>15.069508883867467</v>
      </c>
      <c r="ER146" s="31">
        <f t="shared" si="156"/>
        <v>-0.82970963248414431</v>
      </c>
      <c r="ES146" s="31">
        <f t="shared" si="156"/>
        <v>17.713087720192792</v>
      </c>
      <c r="ET146" s="31">
        <f t="shared" si="156"/>
        <v>11.531823284120181</v>
      </c>
      <c r="EU146" s="31">
        <f t="shared" si="156"/>
        <v>39.06531453072747</v>
      </c>
      <c r="EV146" s="31">
        <f t="shared" ref="EV146:HF146" si="157">(EV105-$J$146)/$K$146</f>
        <v>42.63140642153683</v>
      </c>
      <c r="EW146" s="31">
        <f t="shared" si="157"/>
        <v>84.578152331569854</v>
      </c>
      <c r="EX146" s="31">
        <f t="shared" si="157"/>
        <v>88.144663550410485</v>
      </c>
      <c r="EY146" s="31">
        <f t="shared" si="157"/>
        <v>118.89100875270292</v>
      </c>
      <c r="EZ146" s="31">
        <f t="shared" si="157"/>
        <v>123.46540670433082</v>
      </c>
      <c r="FA146" s="31">
        <f t="shared" si="157"/>
        <v>175.18424196408554</v>
      </c>
      <c r="FB146" s="31">
        <f t="shared" si="157"/>
        <v>163.59129825917938</v>
      </c>
      <c r="FC146" s="31">
        <f t="shared" si="157"/>
        <v>188.2307849421573</v>
      </c>
      <c r="FD146" s="31">
        <f t="shared" si="157"/>
        <v>193.26091611679041</v>
      </c>
      <c r="FE146" s="75">
        <f t="shared" si="157"/>
        <v>1130.7817534123201</v>
      </c>
      <c r="FF146" s="75">
        <f t="shared" si="157"/>
        <v>1191.6951947383882</v>
      </c>
      <c r="FG146" s="75">
        <f t="shared" si="157"/>
        <v>1343.5612384301905</v>
      </c>
      <c r="FH146" s="75">
        <f t="shared" si="157"/>
        <v>1330.9450007726332</v>
      </c>
      <c r="FI146" s="75">
        <f t="shared" si="157"/>
        <v>702.00466031237602</v>
      </c>
      <c r="FJ146" s="75">
        <f t="shared" si="157"/>
        <v>867.96171071162712</v>
      </c>
      <c r="FK146" s="75">
        <f t="shared" si="157"/>
        <v>997.09748260574429</v>
      </c>
      <c r="FL146" s="75">
        <f t="shared" si="157"/>
        <v>952.14747423563301</v>
      </c>
      <c r="FM146" s="75">
        <f t="shared" si="157"/>
        <v>1556.1641066725745</v>
      </c>
      <c r="FN146" s="75">
        <f t="shared" si="157"/>
        <v>1523.3918004448965</v>
      </c>
      <c r="FO146" s="75">
        <f t="shared" si="157"/>
        <v>1062.047819273766</v>
      </c>
      <c r="FP146" s="75">
        <f t="shared" si="157"/>
        <v>769.88279490084562</v>
      </c>
      <c r="FQ146" s="31">
        <f t="shared" si="157"/>
        <v>16.573397262969181</v>
      </c>
      <c r="FR146" s="31">
        <f t="shared" si="157"/>
        <v>15.867371058412559</v>
      </c>
      <c r="FS146" s="31">
        <f t="shared" si="157"/>
        <v>8.0828727820466195</v>
      </c>
      <c r="FT146" s="31">
        <f t="shared" si="157"/>
        <v>8.7455686906312256</v>
      </c>
      <c r="FU146" s="31">
        <f t="shared" si="157"/>
        <v>13.615688223501822</v>
      </c>
      <c r="FW146" s="31">
        <f t="shared" si="157"/>
        <v>114.15362213200807</v>
      </c>
      <c r="FX146" s="31">
        <f t="shared" si="157"/>
        <v>115.21872171837985</v>
      </c>
      <c r="FY146" s="31">
        <f t="shared" si="157"/>
        <v>92.281650150263658</v>
      </c>
      <c r="FZ146" s="31">
        <f t="shared" si="157"/>
        <v>95.274969849808613</v>
      </c>
      <c r="GA146" s="31">
        <f t="shared" si="157"/>
        <v>8.1738739094090747</v>
      </c>
      <c r="GB146" s="31">
        <f t="shared" si="157"/>
        <v>2.9265579970520683</v>
      </c>
      <c r="GD146" s="75">
        <f t="shared" si="157"/>
        <v>1861.7282809387716</v>
      </c>
      <c r="GF146" s="75">
        <f t="shared" si="157"/>
        <v>7434.3250387173284</v>
      </c>
      <c r="GL146" s="75">
        <f t="shared" si="157"/>
        <v>787.51195818447673</v>
      </c>
      <c r="GN146" s="75">
        <f t="shared" si="157"/>
        <v>1232.3973318017602</v>
      </c>
      <c r="GO146" s="31">
        <f t="shared" si="157"/>
        <v>16.94670161762922</v>
      </c>
      <c r="GP146" s="31">
        <f t="shared" si="157"/>
        <v>16.997228695544816</v>
      </c>
      <c r="GT146" s="31">
        <f t="shared" si="157"/>
        <v>19.481051262207153</v>
      </c>
      <c r="GU146" s="31">
        <f t="shared" si="157"/>
        <v>22.518154286667212</v>
      </c>
      <c r="HC146" s="31">
        <f t="shared" si="157"/>
        <v>23.700090472329759</v>
      </c>
      <c r="HE146" s="31">
        <f t="shared" si="157"/>
        <v>24.582875841862069</v>
      </c>
      <c r="HF146" s="31">
        <f t="shared" si="157"/>
        <v>29.12165541789069</v>
      </c>
    </row>
    <row r="147" spans="3:214" x14ac:dyDescent="0.25">
      <c r="C147" s="31" t="str">
        <f t="shared" si="95"/>
        <v>2-100</v>
      </c>
      <c r="D147" s="31" t="str">
        <f>D106</f>
        <v>Methyl linolelaidate (C18:2)</v>
      </c>
      <c r="F147" s="31"/>
      <c r="G147" s="31"/>
      <c r="H147" s="31"/>
      <c r="I147" s="31" t="str">
        <f t="shared" si="151"/>
        <v>2-100</v>
      </c>
      <c r="J147" s="31">
        <f t="shared" si="151"/>
        <v>-1.5344020379110423E-2</v>
      </c>
      <c r="K147" s="31">
        <f t="shared" si="151"/>
        <v>2.1739821895622732E-2</v>
      </c>
      <c r="M147" s="31" t="e">
        <f t="shared" ref="M147:AF147" si="158">(M106-$F$147)/$G$147</f>
        <v>#DIV/0!</v>
      </c>
      <c r="N147" s="31" t="e">
        <f t="shared" si="158"/>
        <v>#DIV/0!</v>
      </c>
      <c r="O147" s="31" t="e">
        <f t="shared" si="158"/>
        <v>#DIV/0!</v>
      </c>
      <c r="P147" s="31" t="e">
        <f t="shared" si="158"/>
        <v>#DIV/0!</v>
      </c>
      <c r="Q147" s="31" t="e">
        <f t="shared" si="158"/>
        <v>#DIV/0!</v>
      </c>
      <c r="R147" s="31" t="e">
        <f t="shared" si="158"/>
        <v>#DIV/0!</v>
      </c>
      <c r="S147" s="31" t="e">
        <f t="shared" si="158"/>
        <v>#DIV/0!</v>
      </c>
      <c r="T147" s="31" t="e">
        <f t="shared" si="158"/>
        <v>#DIV/0!</v>
      </c>
      <c r="U147" s="31" t="e">
        <f t="shared" si="158"/>
        <v>#DIV/0!</v>
      </c>
      <c r="V147" s="31" t="e">
        <f t="shared" si="158"/>
        <v>#DIV/0!</v>
      </c>
      <c r="W147" s="31" t="e">
        <f t="shared" si="158"/>
        <v>#DIV/0!</v>
      </c>
      <c r="X147" s="31" t="e">
        <f t="shared" si="158"/>
        <v>#DIV/0!</v>
      </c>
      <c r="Y147" s="31" t="e">
        <f t="shared" si="158"/>
        <v>#DIV/0!</v>
      </c>
      <c r="Z147" s="31" t="e">
        <f t="shared" si="158"/>
        <v>#DIV/0!</v>
      </c>
      <c r="AA147" s="31" t="e">
        <f t="shared" si="158"/>
        <v>#DIV/0!</v>
      </c>
      <c r="AB147" s="31" t="e">
        <f t="shared" si="158"/>
        <v>#DIV/0!</v>
      </c>
      <c r="AC147" s="31" t="e">
        <f t="shared" si="158"/>
        <v>#DIV/0!</v>
      </c>
      <c r="AD147" s="31" t="e">
        <f t="shared" si="158"/>
        <v>#DIV/0!</v>
      </c>
      <c r="AE147" s="31" t="e">
        <f t="shared" si="158"/>
        <v>#DIV/0!</v>
      </c>
      <c r="AF147" s="31" t="e">
        <f t="shared" si="158"/>
        <v>#DIV/0!</v>
      </c>
      <c r="BB147" s="31"/>
      <c r="EI147" s="31">
        <f t="shared" ref="EI147:GN147" si="159">(EI106-$J$147)/$K$147</f>
        <v>0.70580248783914423</v>
      </c>
      <c r="EJ147" s="31">
        <f t="shared" si="159"/>
        <v>0.70580248783914423</v>
      </c>
      <c r="EK147" s="31">
        <f t="shared" si="159"/>
        <v>1.7247148688912575</v>
      </c>
      <c r="EL147" s="31">
        <f t="shared" si="159"/>
        <v>0.70580248783914423</v>
      </c>
      <c r="EM147" s="31">
        <f t="shared" si="159"/>
        <v>4.0686549651532324</v>
      </c>
      <c r="EN147" s="31">
        <f t="shared" si="159"/>
        <v>3.4000197067144158</v>
      </c>
      <c r="EO147" s="31">
        <f t="shared" si="159"/>
        <v>5.8994935999018994</v>
      </c>
      <c r="EP147" s="31">
        <f t="shared" si="159"/>
        <v>0.70580248783914423</v>
      </c>
      <c r="EQ147" s="31">
        <f t="shared" si="159"/>
        <v>8.2245290090611078</v>
      </c>
      <c r="ER147" s="31">
        <f t="shared" si="159"/>
        <v>0.70580248783914423</v>
      </c>
      <c r="ES147" s="31">
        <f t="shared" si="159"/>
        <v>8.0725137881198634</v>
      </c>
      <c r="ET147" s="31">
        <f t="shared" si="159"/>
        <v>8.5466785428545879</v>
      </c>
      <c r="EU147" s="31">
        <f t="shared" si="159"/>
        <v>19.350306127614271</v>
      </c>
      <c r="EV147" s="31">
        <f t="shared" si="159"/>
        <v>20.993499395394274</v>
      </c>
      <c r="EW147" s="31">
        <f t="shared" si="159"/>
        <v>41.895295135081746</v>
      </c>
      <c r="EX147" s="31">
        <f t="shared" si="159"/>
        <v>41.287171025905259</v>
      </c>
      <c r="EY147" s="31">
        <f t="shared" si="159"/>
        <v>59.816446578871023</v>
      </c>
      <c r="EZ147" s="31">
        <f t="shared" si="159"/>
        <v>59.435142814665916</v>
      </c>
      <c r="FA147" s="31">
        <f t="shared" si="159"/>
        <v>88.56251779606653</v>
      </c>
      <c r="FB147" s="31">
        <f t="shared" si="159"/>
        <v>80.564122708727808</v>
      </c>
      <c r="FC147" s="31">
        <f t="shared" si="159"/>
        <v>93.104446318296937</v>
      </c>
      <c r="FD147" s="31">
        <f t="shared" si="159"/>
        <v>99.054447618679959</v>
      </c>
      <c r="FE147" s="31">
        <f t="shared" si="159"/>
        <v>72.498272193381695</v>
      </c>
      <c r="FG147" s="31">
        <f t="shared" si="159"/>
        <v>76.164695196045969</v>
      </c>
      <c r="FJ147" s="31">
        <f t="shared" si="159"/>
        <v>65.237580658522972</v>
      </c>
      <c r="FK147" s="31">
        <f t="shared" si="159"/>
        <v>111.68508868824753</v>
      </c>
      <c r="FL147" s="31">
        <f t="shared" si="159"/>
        <v>133.35678279722075</v>
      </c>
      <c r="GF147" s="31">
        <f t="shared" si="159"/>
        <v>6.968441117991623</v>
      </c>
      <c r="GL147" s="31">
        <f t="shared" si="159"/>
        <v>0.70580248783914423</v>
      </c>
      <c r="GN147" s="31">
        <f t="shared" si="159"/>
        <v>57.996744731900591</v>
      </c>
    </row>
    <row r="148" spans="3:214" x14ac:dyDescent="0.25">
      <c r="C148" s="31" t="str">
        <f t="shared" si="95"/>
        <v>2-100</v>
      </c>
      <c r="D148" s="31" t="str">
        <f t="shared" ref="D148:F163" si="160">D107</f>
        <v>METHYL LINOLEATE (C18:2)</v>
      </c>
      <c r="F148" s="31"/>
      <c r="G148" s="31">
        <f t="shared" ref="G148:K163" si="161">G107</f>
        <v>0</v>
      </c>
      <c r="H148" s="31">
        <f t="shared" si="161"/>
        <v>0</v>
      </c>
      <c r="I148" s="31" t="str">
        <f t="shared" si="151"/>
        <v>2-100</v>
      </c>
      <c r="J148" s="31">
        <f t="shared" si="151"/>
        <v>1.5221918353621522E-2</v>
      </c>
      <c r="K148" s="31">
        <f t="shared" si="151"/>
        <v>2.2046557538310869E-2</v>
      </c>
      <c r="M148" s="31" t="e">
        <f t="shared" ref="M148:AF148" si="162">(M107-$F$148)/$G$148</f>
        <v>#DIV/0!</v>
      </c>
      <c r="N148" s="31" t="e">
        <f t="shared" si="162"/>
        <v>#DIV/0!</v>
      </c>
      <c r="O148" s="31" t="e">
        <f t="shared" si="162"/>
        <v>#DIV/0!</v>
      </c>
      <c r="P148" s="31" t="e">
        <f t="shared" si="162"/>
        <v>#DIV/0!</v>
      </c>
      <c r="Q148" s="31" t="e">
        <f t="shared" si="162"/>
        <v>#DIV/0!</v>
      </c>
      <c r="R148" s="31" t="e">
        <f t="shared" si="162"/>
        <v>#DIV/0!</v>
      </c>
      <c r="S148" s="31" t="e">
        <f t="shared" si="162"/>
        <v>#DIV/0!</v>
      </c>
      <c r="T148" s="31" t="e">
        <f t="shared" si="162"/>
        <v>#DIV/0!</v>
      </c>
      <c r="U148" s="31" t="e">
        <f t="shared" si="162"/>
        <v>#DIV/0!</v>
      </c>
      <c r="V148" s="31" t="e">
        <f t="shared" si="162"/>
        <v>#DIV/0!</v>
      </c>
      <c r="W148" s="31" t="e">
        <f t="shared" si="162"/>
        <v>#DIV/0!</v>
      </c>
      <c r="X148" s="31" t="e">
        <f t="shared" si="162"/>
        <v>#DIV/0!</v>
      </c>
      <c r="Y148" s="31" t="e">
        <f t="shared" si="162"/>
        <v>#DIV/0!</v>
      </c>
      <c r="Z148" s="31" t="e">
        <f t="shared" si="162"/>
        <v>#DIV/0!</v>
      </c>
      <c r="AA148" s="31" t="e">
        <f t="shared" si="162"/>
        <v>#DIV/0!</v>
      </c>
      <c r="AB148" s="31" t="e">
        <f t="shared" si="162"/>
        <v>#DIV/0!</v>
      </c>
      <c r="AC148" s="31" t="e">
        <f t="shared" si="162"/>
        <v>#DIV/0!</v>
      </c>
      <c r="AD148" s="31" t="e">
        <f t="shared" si="162"/>
        <v>#DIV/0!</v>
      </c>
      <c r="AE148" s="31" t="e">
        <f t="shared" si="162"/>
        <v>#DIV/0!</v>
      </c>
      <c r="AF148" s="31" t="e">
        <f t="shared" si="162"/>
        <v>#DIV/0!</v>
      </c>
      <c r="BB148" s="31"/>
      <c r="CI148" s="75">
        <f>(CI107-$J$148)/$K$148</f>
        <v>1299.0221752705972</v>
      </c>
      <c r="CJ148" s="75">
        <f t="shared" ref="CJ148:EU148" si="163">(CJ107-$J$148)/$K$148</f>
        <v>1310.1103861090505</v>
      </c>
      <c r="CK148" s="75">
        <f t="shared" si="163"/>
        <v>1265.1853974306839</v>
      </c>
      <c r="CL148" s="75">
        <f t="shared" si="163"/>
        <v>1239.3414549726047</v>
      </c>
      <c r="CM148" s="67">
        <f t="shared" si="163"/>
        <v>162.52498608239165</v>
      </c>
      <c r="CN148" s="67">
        <f t="shared" si="163"/>
        <v>145.52214229782854</v>
      </c>
      <c r="CO148" s="67">
        <f t="shared" si="163"/>
        <v>139.63080843368411</v>
      </c>
      <c r="CP148" s="67">
        <f t="shared" si="163"/>
        <v>143.00604160728693</v>
      </c>
      <c r="CR148" s="75">
        <f t="shared" si="163"/>
        <v>1031.1429369818663</v>
      </c>
      <c r="CS148" s="75">
        <f t="shared" si="163"/>
        <v>703.6252066824419</v>
      </c>
      <c r="CT148" s="75">
        <f t="shared" si="163"/>
        <v>697.23215142770403</v>
      </c>
      <c r="CU148" s="75">
        <f t="shared" si="163"/>
        <v>885.14735612293782</v>
      </c>
      <c r="CV148" s="75">
        <f t="shared" si="163"/>
        <v>856.0617489105905</v>
      </c>
      <c r="CW148" s="31">
        <f t="shared" si="163"/>
        <v>91.617636544723638</v>
      </c>
      <c r="CY148" s="31">
        <f t="shared" si="163"/>
        <v>91.768634799556281</v>
      </c>
      <c r="CZ148" s="31">
        <f t="shared" si="163"/>
        <v>87.965836574100379</v>
      </c>
      <c r="DA148" s="31">
        <f t="shared" si="163"/>
        <v>99.473975825073225</v>
      </c>
      <c r="DB148" s="31">
        <f t="shared" si="163"/>
        <v>94.207776838160129</v>
      </c>
      <c r="DC148" s="75">
        <f t="shared" si="163"/>
        <v>1576.7804902208893</v>
      </c>
      <c r="DD148" s="75">
        <f t="shared" si="163"/>
        <v>1578.5022003854845</v>
      </c>
      <c r="DE148" s="75">
        <f t="shared" si="163"/>
        <v>1640.3179009705639</v>
      </c>
      <c r="DF148" s="75">
        <f t="shared" si="163"/>
        <v>1621.6293284407668</v>
      </c>
      <c r="DG148" s="67">
        <f t="shared" si="163"/>
        <v>191.01589922966454</v>
      </c>
      <c r="DH148" s="67">
        <f t="shared" si="163"/>
        <v>206.86773537081885</v>
      </c>
      <c r="DI148" s="67">
        <f t="shared" si="163"/>
        <v>199.63688782281122</v>
      </c>
      <c r="DJ148" s="67">
        <f t="shared" si="163"/>
        <v>211.50154887707646</v>
      </c>
      <c r="DK148" s="75">
        <f t="shared" si="163"/>
        <v>466.25315142404014</v>
      </c>
      <c r="DL148" s="75">
        <f t="shared" si="163"/>
        <v>464.79380116669626</v>
      </c>
      <c r="DM148" s="75">
        <f t="shared" si="163"/>
        <v>403.62261851508106</v>
      </c>
      <c r="DN148" s="75">
        <f t="shared" si="163"/>
        <v>393.52674388732714</v>
      </c>
      <c r="DO148" s="75">
        <f t="shared" si="163"/>
        <v>368.59220832290703</v>
      </c>
      <c r="DP148" s="75">
        <f t="shared" si="163"/>
        <v>364.37039385650786</v>
      </c>
      <c r="DQ148" s="31">
        <f t="shared" si="163"/>
        <v>42.663323343074374</v>
      </c>
      <c r="DR148" s="31">
        <f t="shared" si="163"/>
        <v>41.086224947578842</v>
      </c>
      <c r="DS148" s="31">
        <f t="shared" si="163"/>
        <v>32.121577745219653</v>
      </c>
      <c r="DT148" s="31">
        <f t="shared" si="163"/>
        <v>38.204300339069533</v>
      </c>
      <c r="DV148" s="31">
        <f t="shared" si="163"/>
        <v>35.541209672974567</v>
      </c>
      <c r="DW148" s="31">
        <f t="shared" si="163"/>
        <v>412.7257749823973</v>
      </c>
      <c r="DX148" s="31">
        <f t="shared" si="163"/>
        <v>395.4119985827283</v>
      </c>
      <c r="DY148" s="31">
        <f t="shared" si="163"/>
        <v>401.40461403770814</v>
      </c>
      <c r="DZ148" s="31">
        <f t="shared" si="163"/>
        <v>394.7613229955312</v>
      </c>
      <c r="EA148" s="31">
        <f t="shared" si="163"/>
        <v>356.43246576639228</v>
      </c>
      <c r="EB148" s="31">
        <f t="shared" si="163"/>
        <v>316.45803571868259</v>
      </c>
      <c r="EC148" s="31">
        <f t="shared" si="163"/>
        <v>42.978837782288529</v>
      </c>
      <c r="ED148" s="31">
        <f t="shared" si="163"/>
        <v>40.317139398661915</v>
      </c>
      <c r="EE148" s="31">
        <f t="shared" si="163"/>
        <v>36.823078527263384</v>
      </c>
      <c r="EF148" s="31">
        <f t="shared" si="163"/>
        <v>35.518192245695396</v>
      </c>
      <c r="EG148" s="31">
        <f t="shared" si="163"/>
        <v>34.953052003408935</v>
      </c>
      <c r="EH148" s="31">
        <f t="shared" si="163"/>
        <v>37.457268372038797</v>
      </c>
      <c r="EI148" s="31">
        <f t="shared" si="163"/>
        <v>-0.69044422591463561</v>
      </c>
      <c r="EJ148" s="31">
        <f t="shared" si="163"/>
        <v>-0.69044422591463561</v>
      </c>
      <c r="EK148" s="31">
        <f t="shared" si="163"/>
        <v>0.11065930267781089</v>
      </c>
      <c r="EL148" s="31">
        <f t="shared" si="163"/>
        <v>-0.69044422591463561</v>
      </c>
      <c r="EM148" s="31">
        <f t="shared" si="163"/>
        <v>2.9745183477797266</v>
      </c>
      <c r="EN148" s="31">
        <f t="shared" si="163"/>
        <v>8.3011281677321183</v>
      </c>
      <c r="EO148" s="31">
        <f t="shared" si="163"/>
        <v>5.0095052542814908</v>
      </c>
      <c r="EP148" s="31">
        <f t="shared" si="163"/>
        <v>-0.69044422591463561</v>
      </c>
      <c r="EQ148" s="31">
        <f t="shared" si="163"/>
        <v>8.1572642801824475</v>
      </c>
      <c r="ER148" s="31">
        <f t="shared" si="163"/>
        <v>-0.69044422591463561</v>
      </c>
      <c r="ES148" s="31">
        <f t="shared" si="163"/>
        <v>7.479523742143229</v>
      </c>
      <c r="ET148" s="31">
        <f t="shared" si="163"/>
        <v>7.9864062798945685</v>
      </c>
      <c r="EU148" s="31">
        <f t="shared" si="163"/>
        <v>18.994468287674373</v>
      </c>
      <c r="EV148" s="31">
        <f t="shared" ref="EV148:HF148" si="164">(EV107-$J$148)/$K$148</f>
        <v>20.590593655676546</v>
      </c>
      <c r="EW148" s="31">
        <f t="shared" si="164"/>
        <v>42.999827032771819</v>
      </c>
      <c r="EX148" s="31">
        <f t="shared" si="164"/>
        <v>41.310800454850764</v>
      </c>
      <c r="EY148" s="31">
        <f t="shared" si="164"/>
        <v>59.33054154047641</v>
      </c>
      <c r="EZ148" s="31">
        <f t="shared" si="164"/>
        <v>58.93972431886894</v>
      </c>
      <c r="FA148" s="31">
        <f t="shared" si="164"/>
        <v>89.823248538196808</v>
      </c>
      <c r="FB148" s="31">
        <f t="shared" si="164"/>
        <v>80.233980166130252</v>
      </c>
      <c r="FC148" s="31">
        <f t="shared" si="164"/>
        <v>93.240828487312058</v>
      </c>
      <c r="FD148" s="31">
        <f t="shared" si="164"/>
        <v>98.516982143350589</v>
      </c>
      <c r="FE148" s="75">
        <f t="shared" si="164"/>
        <v>1166.59835953324</v>
      </c>
      <c r="FF148" s="75">
        <f t="shared" si="164"/>
        <v>1155.588443483452</v>
      </c>
      <c r="FG148" s="75">
        <f t="shared" si="164"/>
        <v>1319.8200714080442</v>
      </c>
      <c r="FH148" s="75">
        <f t="shared" si="164"/>
        <v>1313.6776105251995</v>
      </c>
      <c r="FI148" s="31">
        <f t="shared" si="164"/>
        <v>45.35467498468563</v>
      </c>
      <c r="FJ148" s="75">
        <f t="shared" si="164"/>
        <v>842.58842608058239</v>
      </c>
      <c r="FK148" s="75">
        <f t="shared" si="164"/>
        <v>1316.8365840548715</v>
      </c>
      <c r="FL148" s="75">
        <f t="shared" si="164"/>
        <v>1333.1334025693066</v>
      </c>
      <c r="FM148" s="75">
        <f t="shared" si="164"/>
        <v>131.56883050223448</v>
      </c>
      <c r="FN148" s="75">
        <f t="shared" si="164"/>
        <v>123.52382914424307</v>
      </c>
      <c r="FO148" s="75">
        <f t="shared" si="164"/>
        <v>91.907949316264919</v>
      </c>
      <c r="FP148" s="75">
        <f t="shared" si="164"/>
        <v>1072.3657739354601</v>
      </c>
      <c r="FW148" s="75">
        <f t="shared" si="164"/>
        <v>117.91807130332575</v>
      </c>
      <c r="FX148" s="75">
        <f t="shared" si="164"/>
        <v>129.32096029689149</v>
      </c>
      <c r="FY148" s="31">
        <f t="shared" si="164"/>
        <v>103.70538402172896</v>
      </c>
      <c r="FZ148" s="31">
        <f t="shared" si="164"/>
        <v>95.989125714939661</v>
      </c>
      <c r="GA148" s="75">
        <f t="shared" si="164"/>
        <v>107.61493024976481</v>
      </c>
      <c r="GB148" s="31">
        <f t="shared" si="164"/>
        <v>101.94678618328945</v>
      </c>
      <c r="GD148" s="31">
        <f t="shared" si="164"/>
        <v>3775.2535195202586</v>
      </c>
      <c r="GF148" s="75">
        <f t="shared" si="164"/>
        <v>5197.9079363747114</v>
      </c>
      <c r="GI148" s="75">
        <f t="shared" si="164"/>
        <v>123.1249378666711</v>
      </c>
      <c r="GJ148" s="75">
        <f t="shared" si="164"/>
        <v>3041.692316846933</v>
      </c>
      <c r="GL148" s="75">
        <f t="shared" si="164"/>
        <v>2794.2816213118872</v>
      </c>
      <c r="GN148" s="75">
        <f t="shared" si="164"/>
        <v>510.3554179613061</v>
      </c>
      <c r="GO148" s="75">
        <f t="shared" si="164"/>
        <v>1442.9148853376794</v>
      </c>
      <c r="GP148" s="75">
        <f t="shared" si="164"/>
        <v>1580.7320689788112</v>
      </c>
      <c r="GQ148" s="75">
        <f t="shared" si="164"/>
        <v>1781.0419727407827</v>
      </c>
      <c r="GR148" s="75">
        <f t="shared" si="164"/>
        <v>1689.8896427149461</v>
      </c>
      <c r="GS148" s="75">
        <f t="shared" si="164"/>
        <v>1747.2707196762635</v>
      </c>
      <c r="GT148" s="75">
        <f t="shared" si="164"/>
        <v>1663.7488654919291</v>
      </c>
      <c r="GU148" s="75">
        <f t="shared" si="164"/>
        <v>2394.4460610334936</v>
      </c>
      <c r="GV148" s="75">
        <f t="shared" si="164"/>
        <v>2395.8694300610009</v>
      </c>
      <c r="GW148" s="75">
        <f t="shared" si="164"/>
        <v>1987.294313838423</v>
      </c>
      <c r="GX148" s="75">
        <f t="shared" si="164"/>
        <v>1767.706089846029</v>
      </c>
      <c r="GY148" s="75">
        <f t="shared" si="164"/>
        <v>3427.8672682292677</v>
      </c>
      <c r="GZ148" s="75">
        <f t="shared" si="164"/>
        <v>3205.4095708700438</v>
      </c>
      <c r="HA148" s="75">
        <f t="shared" si="164"/>
        <v>326.69057074863252</v>
      </c>
      <c r="HB148" s="75">
        <f t="shared" si="164"/>
        <v>292.98191755319863</v>
      </c>
      <c r="HC148" s="75">
        <f t="shared" si="164"/>
        <v>278.58693527992642</v>
      </c>
      <c r="HD148" s="75">
        <f t="shared" si="164"/>
        <v>280.90004982979173</v>
      </c>
      <c r="HE148" s="75">
        <f t="shared" si="164"/>
        <v>299.58628064951091</v>
      </c>
      <c r="HF148" s="75">
        <f t="shared" si="164"/>
        <v>272.04751067870785</v>
      </c>
    </row>
    <row r="149" spans="3:214" x14ac:dyDescent="0.25">
      <c r="C149" s="31" t="str">
        <f t="shared" si="95"/>
        <v>2.005-120.3</v>
      </c>
      <c r="D149" s="67" t="str">
        <f t="shared" si="160"/>
        <v>METHYL ARACHIDATE (C20:0)</v>
      </c>
      <c r="E149" s="31" t="str">
        <f t="shared" si="160"/>
        <v>1.99-59.7</v>
      </c>
      <c r="F149" s="31">
        <f t="shared" si="160"/>
        <v>-0.16119172765538803</v>
      </c>
      <c r="G149" s="31">
        <f t="shared" si="161"/>
        <v>0.11826359235478014</v>
      </c>
      <c r="H149" s="31">
        <f t="shared" si="161"/>
        <v>0.9889</v>
      </c>
      <c r="I149" s="31" t="str">
        <f t="shared" si="151"/>
        <v>2.005-120.3</v>
      </c>
      <c r="J149" s="31">
        <f t="shared" si="151"/>
        <v>-6.8186734866013343E-2</v>
      </c>
      <c r="K149" s="31">
        <f t="shared" si="151"/>
        <v>2.3192895673636707E-2</v>
      </c>
      <c r="M149" s="31">
        <f t="shared" ref="M149:AR149" si="165">(M108-$F$149)/$G$149</f>
        <v>1.3629869044720657</v>
      </c>
      <c r="N149" s="31">
        <f t="shared" si="165"/>
        <v>2.7976499096676748</v>
      </c>
      <c r="O149" s="31">
        <f t="shared" si="165"/>
        <v>1.3629869044720657</v>
      </c>
      <c r="P149" s="31">
        <f t="shared" si="165"/>
        <v>4.0178621678405326</v>
      </c>
      <c r="Q149" s="31">
        <f t="shared" si="165"/>
        <v>1.3629869044720657</v>
      </c>
      <c r="R149" s="31">
        <f t="shared" si="165"/>
        <v>4.5654182526607521</v>
      </c>
      <c r="S149" s="31">
        <f t="shared" si="165"/>
        <v>6.4616118712219421</v>
      </c>
      <c r="T149" s="31">
        <f t="shared" si="165"/>
        <v>5.9269009727758917</v>
      </c>
      <c r="U149" s="31">
        <f t="shared" si="165"/>
        <v>1.3629869044720657</v>
      </c>
      <c r="V149" s="31">
        <f t="shared" si="165"/>
        <v>6.4830373974892952</v>
      </c>
      <c r="W149" s="31">
        <f t="shared" si="165"/>
        <v>20.75916326325618</v>
      </c>
      <c r="X149" s="31">
        <f t="shared" si="165"/>
        <v>16.277260364044807</v>
      </c>
      <c r="Y149" s="31">
        <f t="shared" si="165"/>
        <v>35.387907638536362</v>
      </c>
      <c r="Z149" s="31">
        <f t="shared" si="165"/>
        <v>34.77486383652235</v>
      </c>
      <c r="AA149" s="31">
        <f t="shared" si="165"/>
        <v>62.06590295745368</v>
      </c>
      <c r="AB149" s="31">
        <f t="shared" si="165"/>
        <v>58.545185372848415</v>
      </c>
      <c r="AC149" s="31">
        <f t="shared" si="165"/>
        <v>68.515043319167106</v>
      </c>
      <c r="AD149" s="31">
        <f t="shared" si="165"/>
        <v>66.30765329007815</v>
      </c>
      <c r="AE149" s="31">
        <f t="shared" si="165"/>
        <v>69.229903391213199</v>
      </c>
      <c r="AF149" s="31">
        <f t="shared" si="165"/>
        <v>57.383921566897911</v>
      </c>
      <c r="AG149" s="31">
        <f t="shared" si="165"/>
        <v>2.9012423892345085</v>
      </c>
      <c r="AH149" s="31">
        <f t="shared" si="165"/>
        <v>3.4406876293239708</v>
      </c>
      <c r="AI149" s="31">
        <f t="shared" si="165"/>
        <v>2.9482419474051498</v>
      </c>
      <c r="AJ149" s="31">
        <f t="shared" si="165"/>
        <v>2.9774616577204878</v>
      </c>
      <c r="AK149" s="31">
        <f t="shared" si="165"/>
        <v>2.7784434701497478</v>
      </c>
      <c r="AL149" s="31">
        <f t="shared" si="165"/>
        <v>2.6104957414144447</v>
      </c>
      <c r="AM149" s="31">
        <f t="shared" si="165"/>
        <v>6.8201980390141612</v>
      </c>
      <c r="AN149" s="31">
        <f t="shared" si="165"/>
        <v>6.8039738776623917</v>
      </c>
      <c r="AO149" s="31">
        <f t="shared" si="165"/>
        <v>7.9363869109387766</v>
      </c>
      <c r="AP149" s="31">
        <f t="shared" si="165"/>
        <v>8.2818599728129207</v>
      </c>
      <c r="AQ149" s="31">
        <f t="shared" si="165"/>
        <v>5.5433047028267586</v>
      </c>
      <c r="AR149" s="31">
        <f t="shared" si="165"/>
        <v>5.9014861486535679</v>
      </c>
      <c r="AS149" s="99"/>
      <c r="AT149" s="99"/>
      <c r="AU149" s="99"/>
      <c r="AV149" s="99"/>
      <c r="AW149" s="99"/>
      <c r="AX149" s="99"/>
      <c r="AY149" s="31">
        <f t="shared" ref="AY149:BD149" si="166">(AY108-$F$149)/$G$149</f>
        <v>2.1095740492549799</v>
      </c>
      <c r="AZ149" s="31">
        <f t="shared" si="166"/>
        <v>2.5749015991974331</v>
      </c>
      <c r="BA149" s="31">
        <f t="shared" si="166"/>
        <v>2.2774385124970875</v>
      </c>
      <c r="BB149" s="31">
        <f t="shared" si="166"/>
        <v>2.0186786998690187</v>
      </c>
      <c r="BC149" s="31">
        <f t="shared" si="166"/>
        <v>1.9640333176791285</v>
      </c>
      <c r="BD149" s="31">
        <f t="shared" si="166"/>
        <v>2.2427064515967734</v>
      </c>
      <c r="BE149" s="99"/>
      <c r="BF149" s="31">
        <f>(BF108-$F$149)/$G$149</f>
        <v>29.553616707986802</v>
      </c>
      <c r="BG149" s="31">
        <f>(BG108-$F$149)/$G$149</f>
        <v>41.868890944135885</v>
      </c>
      <c r="BH149" s="31">
        <f>(BH108-$F$149)/$G$149</f>
        <v>41.151066925231312</v>
      </c>
      <c r="BK149" s="99"/>
      <c r="BL149" s="99"/>
      <c r="BM149" s="31">
        <f>(BM108-$F$149)/$G$149</f>
        <v>1.3629869044720657</v>
      </c>
      <c r="BN149" s="31">
        <f>(BN108-$F$149)/$G$149</f>
        <v>22.682339199092553</v>
      </c>
      <c r="BO149" s="99"/>
      <c r="BP149" s="31">
        <f>(BP108-$F$149)/$G$149</f>
        <v>10.956605727407917</v>
      </c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V149" s="31">
        <f t="shared" ref="CV149:FG149" si="167">(CV108-$J$149)/$K$149</f>
        <v>26.024731872915392</v>
      </c>
      <c r="DC149" s="31">
        <f t="shared" si="167"/>
        <v>22.515963686548517</v>
      </c>
      <c r="DD149" s="31">
        <f t="shared" si="167"/>
        <v>25.327528659411993</v>
      </c>
      <c r="DE149" s="31">
        <f t="shared" si="167"/>
        <v>21.98249361704298</v>
      </c>
      <c r="DF149" s="31">
        <f t="shared" si="167"/>
        <v>26.18103990641448</v>
      </c>
      <c r="DK149" s="31">
        <f t="shared" si="167"/>
        <v>18.414736872487634</v>
      </c>
      <c r="DL149" s="31">
        <f t="shared" si="167"/>
        <v>19.021880730182978</v>
      </c>
      <c r="DM149" s="31">
        <f t="shared" si="167"/>
        <v>18.734898581148329</v>
      </c>
      <c r="DN149" s="31">
        <f t="shared" si="167"/>
        <v>16.100065519794782</v>
      </c>
      <c r="DO149" s="31">
        <f t="shared" si="167"/>
        <v>2.9399836840348055</v>
      </c>
      <c r="DP149" s="31">
        <f t="shared" si="167"/>
        <v>2.9399836840348055</v>
      </c>
      <c r="DQ149" s="31">
        <f t="shared" si="167"/>
        <v>2.9399836840348055</v>
      </c>
      <c r="DR149" s="31">
        <f t="shared" si="167"/>
        <v>2.9399836840348055</v>
      </c>
      <c r="DS149" s="31">
        <f t="shared" si="167"/>
        <v>2.9399836840348055</v>
      </c>
      <c r="DT149" s="31">
        <f t="shared" si="167"/>
        <v>2.9399836840348055</v>
      </c>
      <c r="DU149" s="31">
        <f t="shared" si="167"/>
        <v>2.9399836840348055</v>
      </c>
      <c r="DV149" s="31">
        <f t="shared" si="167"/>
        <v>2.9399836840348055</v>
      </c>
      <c r="DZ149" s="31">
        <f t="shared" si="167"/>
        <v>19.199190855329171</v>
      </c>
      <c r="EI149" s="31">
        <f t="shared" si="167"/>
        <v>4.9494223281012504</v>
      </c>
      <c r="EJ149" s="31">
        <f t="shared" si="167"/>
        <v>2.9399836840348055</v>
      </c>
      <c r="EK149" s="31">
        <f t="shared" si="167"/>
        <v>4.9061223751138172</v>
      </c>
      <c r="EL149" s="31">
        <f t="shared" si="167"/>
        <v>2.9399836840348055</v>
      </c>
      <c r="EM149" s="31">
        <f t="shared" si="167"/>
        <v>9.6006566927992214</v>
      </c>
      <c r="EN149" s="31">
        <f t="shared" si="167"/>
        <v>8.8553580709417812</v>
      </c>
      <c r="EO149" s="31">
        <f t="shared" si="167"/>
        <v>14.555927525115694</v>
      </c>
      <c r="EP149" s="31">
        <f t="shared" si="167"/>
        <v>2.9399836840348055</v>
      </c>
      <c r="EQ149" s="31">
        <f t="shared" si="167"/>
        <v>15.218227774435368</v>
      </c>
      <c r="ER149" s="31">
        <f t="shared" si="167"/>
        <v>2.9399836840348055</v>
      </c>
      <c r="ES149" s="31">
        <f t="shared" si="167"/>
        <v>18.673522308459948</v>
      </c>
      <c r="ET149" s="31">
        <f t="shared" si="167"/>
        <v>20.342662661179105</v>
      </c>
      <c r="EU149" s="31">
        <f t="shared" si="167"/>
        <v>27.809467066756742</v>
      </c>
      <c r="EV149" s="31">
        <f t="shared" si="167"/>
        <v>40.969471932569995</v>
      </c>
      <c r="EW149" s="31">
        <f t="shared" si="167"/>
        <v>86.259245748582643</v>
      </c>
      <c r="EX149" s="31">
        <f t="shared" si="167"/>
        <v>76.959375203118441</v>
      </c>
      <c r="EY149" s="31">
        <f t="shared" si="167"/>
        <v>123.19901307628263</v>
      </c>
      <c r="EZ149" s="31">
        <f t="shared" si="167"/>
        <v>119.1265272365434</v>
      </c>
      <c r="FA149" s="31">
        <f t="shared" si="167"/>
        <v>190.08420641879957</v>
      </c>
      <c r="FB149" s="31">
        <f t="shared" si="167"/>
        <v>139.68590991316569</v>
      </c>
      <c r="FC149" s="31">
        <f t="shared" si="167"/>
        <v>198.21406658964662</v>
      </c>
      <c r="FD149" s="31">
        <f t="shared" si="167"/>
        <v>203.97831286320675</v>
      </c>
      <c r="FE149" s="31">
        <f t="shared" si="167"/>
        <v>10.78374852251669</v>
      </c>
      <c r="FF149" s="31">
        <f t="shared" si="167"/>
        <v>13.534449981678783</v>
      </c>
      <c r="FG149" s="31">
        <f t="shared" si="167"/>
        <v>11.02340538410753</v>
      </c>
      <c r="FH149" s="31">
        <f t="shared" ref="FH149:GN149" si="168">(FH108-$J$149)/$K$149</f>
        <v>11.172400488387927</v>
      </c>
      <c r="FI149" s="31">
        <f t="shared" si="168"/>
        <v>10.157580858392041</v>
      </c>
      <c r="FJ149" s="31">
        <f t="shared" si="168"/>
        <v>9.3011935401564738</v>
      </c>
      <c r="FK149" s="31">
        <f t="shared" si="168"/>
        <v>30.767013223216743</v>
      </c>
      <c r="FL149" s="31">
        <f t="shared" si="168"/>
        <v>30.684284113777213</v>
      </c>
      <c r="FM149" s="31">
        <f t="shared" si="168"/>
        <v>36.458605493442995</v>
      </c>
      <c r="FN149" s="31">
        <f t="shared" si="168"/>
        <v>38.220217580780734</v>
      </c>
      <c r="FO149" s="31">
        <f t="shared" si="168"/>
        <v>24.255967982623744</v>
      </c>
      <c r="FP149" s="31">
        <f t="shared" si="168"/>
        <v>26.082381773052589</v>
      </c>
      <c r="FW149" s="31">
        <f t="shared" si="168"/>
        <v>6.7469286636687809</v>
      </c>
      <c r="FX149" s="31">
        <f t="shared" si="168"/>
        <v>9.119694378318064</v>
      </c>
      <c r="FY149" s="31">
        <f t="shared" si="168"/>
        <v>7.6028914003219947</v>
      </c>
      <c r="FZ149" s="31">
        <f t="shared" si="168"/>
        <v>6.2834414519815525</v>
      </c>
      <c r="GA149" s="31">
        <f t="shared" si="168"/>
        <v>6.0047975390215029</v>
      </c>
      <c r="GB149" s="31">
        <f t="shared" si="168"/>
        <v>7.4257881032712012</v>
      </c>
      <c r="GD149" s="75">
        <f t="shared" si="168"/>
        <v>146.68767255485764</v>
      </c>
      <c r="GE149" s="75">
        <f t="shared" si="168"/>
        <v>209.48485805924474</v>
      </c>
      <c r="GF149" s="75">
        <f t="shared" si="168"/>
        <v>205.82458000044687</v>
      </c>
      <c r="GL149" s="31">
        <f t="shared" si="168"/>
        <v>111.65013460774638</v>
      </c>
      <c r="GN149" s="31">
        <f t="shared" si="168"/>
        <v>51.859094158562577</v>
      </c>
    </row>
    <row r="150" spans="3:214" x14ac:dyDescent="0.25">
      <c r="C150" s="31" t="str">
        <f t="shared" si="95"/>
        <v>2-80</v>
      </c>
      <c r="D150" s="67" t="str">
        <f t="shared" si="160"/>
        <v>Methyl gamma-linolenate (C18:3)</v>
      </c>
      <c r="E150" s="31" t="str">
        <f t="shared" si="160"/>
        <v>79.2-158.4</v>
      </c>
      <c r="F150" s="31">
        <f t="shared" si="160"/>
        <v>0.65731268794728637</v>
      </c>
      <c r="G150" s="31">
        <f t="shared" si="161"/>
        <v>2.2613678607479471E-2</v>
      </c>
      <c r="H150" s="31">
        <f t="shared" si="161"/>
        <v>0</v>
      </c>
      <c r="I150" s="31" t="str">
        <f t="shared" si="151"/>
        <v>2-80</v>
      </c>
      <c r="J150" s="31">
        <f t="shared" si="151"/>
        <v>-4.1826867433951143E-2</v>
      </c>
      <c r="K150" s="31">
        <f t="shared" si="151"/>
        <v>2.2953559039721246E-2</v>
      </c>
      <c r="M150" s="31">
        <f t="shared" ref="M150:AF150" si="169">(M109-$F$150)/$G$150</f>
        <v>-29.067039439124262</v>
      </c>
      <c r="N150" s="31">
        <f t="shared" si="169"/>
        <v>-25.773524855838886</v>
      </c>
      <c r="O150" s="31">
        <f t="shared" si="169"/>
        <v>-29.067039439124262</v>
      </c>
      <c r="P150" s="31">
        <f t="shared" si="169"/>
        <v>-22.963471405410875</v>
      </c>
      <c r="Q150" s="31">
        <f t="shared" si="169"/>
        <v>-29.067039439124262</v>
      </c>
      <c r="R150" s="31">
        <f t="shared" si="169"/>
        <v>-21.438714033790276</v>
      </c>
      <c r="S150" s="31">
        <f t="shared" si="169"/>
        <v>-29.067039439124262</v>
      </c>
      <c r="T150" s="31">
        <f t="shared" si="169"/>
        <v>-19.422721334567665</v>
      </c>
      <c r="U150" s="31">
        <f t="shared" si="169"/>
        <v>-29.067039439124262</v>
      </c>
      <c r="V150" s="31">
        <f t="shared" si="169"/>
        <v>-16.967807690138876</v>
      </c>
      <c r="W150" s="31">
        <f t="shared" si="169"/>
        <v>-29.067039439124262</v>
      </c>
      <c r="X150" s="31">
        <f t="shared" si="169"/>
        <v>6.9167382913706685</v>
      </c>
      <c r="Y150" s="31">
        <f t="shared" si="169"/>
        <v>65.43938258527983</v>
      </c>
      <c r="Z150" s="31">
        <f t="shared" si="169"/>
        <v>59.777855612938467</v>
      </c>
      <c r="AA150" s="31">
        <f t="shared" si="169"/>
        <v>106.65411698571059</v>
      </c>
      <c r="AB150" s="31">
        <f t="shared" si="169"/>
        <v>97.763121212507713</v>
      </c>
      <c r="AC150" s="31">
        <f t="shared" si="169"/>
        <v>127.44698749886788</v>
      </c>
      <c r="AD150" s="31">
        <f t="shared" si="169"/>
        <v>127.72788344068042</v>
      </c>
      <c r="AE150" s="31">
        <f t="shared" si="169"/>
        <v>127.74831743765112</v>
      </c>
      <c r="AF150" s="31">
        <f t="shared" si="169"/>
        <v>123.84514348730865</v>
      </c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K150" s="99"/>
      <c r="BL150" s="99"/>
      <c r="BM150" s="99"/>
      <c r="BN150" s="99"/>
      <c r="BO150" s="99"/>
      <c r="BP150" s="99"/>
      <c r="BQ150" s="99"/>
      <c r="BR150" s="99"/>
      <c r="BS150" s="99"/>
      <c r="BT150" s="99"/>
      <c r="BU150" s="99"/>
      <c r="BV150" s="99"/>
      <c r="BW150" s="99"/>
      <c r="BX150" s="99"/>
      <c r="BY150" s="99"/>
      <c r="BZ150" s="99"/>
      <c r="CA150" s="99"/>
      <c r="CB150" s="99"/>
      <c r="CC150" s="99"/>
      <c r="CD150" s="99"/>
      <c r="CE150" s="99"/>
      <c r="CF150" s="99"/>
      <c r="CG150" s="99"/>
      <c r="CH150" s="99"/>
      <c r="EI150" s="31">
        <f t="shared" ref="EI150:FD150" si="170">(EI109-$J$150)/$K$150</f>
        <v>6.6949061380691335</v>
      </c>
      <c r="EJ150" s="31">
        <f t="shared" si="170"/>
        <v>1.8222388676879933</v>
      </c>
      <c r="EK150" s="31">
        <f t="shared" si="170"/>
        <v>2.9738985006866607</v>
      </c>
      <c r="EL150" s="31">
        <f t="shared" si="170"/>
        <v>1.8222388676879933</v>
      </c>
      <c r="EM150" s="31">
        <f t="shared" si="170"/>
        <v>4.6701989780618351</v>
      </c>
      <c r="EN150" s="31">
        <f t="shared" si="170"/>
        <v>4.174998066341316</v>
      </c>
      <c r="EO150" s="31">
        <f t="shared" si="170"/>
        <v>6.4907344967507408</v>
      </c>
      <c r="EP150" s="31">
        <f t="shared" si="170"/>
        <v>1.8222388676879933</v>
      </c>
      <c r="EQ150" s="31">
        <f t="shared" si="170"/>
        <v>9.0634066099514019</v>
      </c>
      <c r="ER150" s="31">
        <f t="shared" si="170"/>
        <v>1.8222388676879933</v>
      </c>
      <c r="ES150" s="31">
        <f t="shared" si="170"/>
        <v>9.0690083645171207</v>
      </c>
      <c r="ET150" s="31">
        <f t="shared" si="170"/>
        <v>9.1943061803082813</v>
      </c>
      <c r="EU150" s="31">
        <f t="shared" si="170"/>
        <v>18.593387892763406</v>
      </c>
      <c r="EV150" s="31">
        <f t="shared" si="170"/>
        <v>20.728085229478687</v>
      </c>
      <c r="EW150" s="31">
        <f t="shared" si="170"/>
        <v>38.901481752544186</v>
      </c>
      <c r="EX150" s="31">
        <f t="shared" si="170"/>
        <v>41.072913483051835</v>
      </c>
      <c r="EY150" s="31">
        <f t="shared" si="170"/>
        <v>56.951245739564378</v>
      </c>
      <c r="EZ150" s="31">
        <f t="shared" si="170"/>
        <v>58.560009160415788</v>
      </c>
      <c r="FA150" s="31">
        <f t="shared" si="170"/>
        <v>83.68681933422495</v>
      </c>
      <c r="FB150" s="31">
        <f t="shared" si="170"/>
        <v>79.869506211339441</v>
      </c>
      <c r="FC150" s="31">
        <f t="shared" si="170"/>
        <v>86.699809321277911</v>
      </c>
      <c r="FD150" s="31">
        <f t="shared" si="170"/>
        <v>93.589227511947541</v>
      </c>
      <c r="GN150" s="31">
        <f t="shared" ref="GN150:GV150" si="171">(GN109-$J$150)/$K$150</f>
        <v>215.54291489170299</v>
      </c>
      <c r="GV150" s="31">
        <f t="shared" si="171"/>
        <v>91.989486627697516</v>
      </c>
    </row>
    <row r="151" spans="3:214" x14ac:dyDescent="0.25">
      <c r="C151" s="31" t="str">
        <f t="shared" si="95"/>
        <v>2.01-40.2</v>
      </c>
      <c r="D151" s="67" t="str">
        <f t="shared" si="160"/>
        <v>METHYL CIS-11 EICOSENOATE (C20:1)</v>
      </c>
      <c r="E151" s="31" t="str">
        <f t="shared" si="160"/>
        <v>1.99-79.6</v>
      </c>
      <c r="F151" s="31">
        <f t="shared" si="160"/>
        <v>-1.9035692166998297E-2</v>
      </c>
      <c r="G151" s="31">
        <f t="shared" si="161"/>
        <v>5.6742364227018345E-2</v>
      </c>
      <c r="H151" s="31">
        <f t="shared" si="161"/>
        <v>0.97170000000000001</v>
      </c>
      <c r="I151" s="31" t="str">
        <f t="shared" si="151"/>
        <v>2.01-40.2</v>
      </c>
      <c r="J151" s="31">
        <f t="shared" si="151"/>
        <v>-2.6721713112245971E-2</v>
      </c>
      <c r="K151" s="31">
        <f t="shared" si="151"/>
        <v>1.8857666473597247E-2</v>
      </c>
      <c r="M151" s="31">
        <f t="shared" ref="M151:AG151" si="172">(M110-$F$151)/$G$151</f>
        <v>0.33547583760942928</v>
      </c>
      <c r="N151" s="31">
        <f t="shared" si="172"/>
        <v>1.5831467266461605</v>
      </c>
      <c r="O151" s="31">
        <f t="shared" si="172"/>
        <v>0.33547583760942928</v>
      </c>
      <c r="P151" s="31">
        <f t="shared" si="172"/>
        <v>2.8102693904383784</v>
      </c>
      <c r="Q151" s="31">
        <f t="shared" si="172"/>
        <v>0.33547583760942928</v>
      </c>
      <c r="R151" s="31">
        <f t="shared" si="172"/>
        <v>3.1591882222780856</v>
      </c>
      <c r="S151" s="31">
        <f t="shared" si="172"/>
        <v>0.33547583760942928</v>
      </c>
      <c r="T151" s="31">
        <f t="shared" si="172"/>
        <v>4.2389740062198706</v>
      </c>
      <c r="U151" s="31">
        <f t="shared" si="172"/>
        <v>0.33547583760942928</v>
      </c>
      <c r="V151" s="31">
        <f t="shared" si="172"/>
        <v>5.0382690135128065</v>
      </c>
      <c r="W151" s="31">
        <f t="shared" si="172"/>
        <v>19.133025255097227</v>
      </c>
      <c r="X151" s="31">
        <f t="shared" si="172"/>
        <v>15.521475893317785</v>
      </c>
      <c r="Y151" s="31">
        <f t="shared" si="172"/>
        <v>41.521979181226591</v>
      </c>
      <c r="Z151" s="31">
        <f t="shared" si="172"/>
        <v>31.006940003546923</v>
      </c>
      <c r="AA151" s="31">
        <f t="shared" si="172"/>
        <v>59.831284076174505</v>
      </c>
      <c r="AB151" s="31">
        <f t="shared" si="172"/>
        <v>55.832923039454634</v>
      </c>
      <c r="AC151" s="31">
        <f t="shared" si="172"/>
        <v>62.325432985213219</v>
      </c>
      <c r="AD151" s="31">
        <f t="shared" si="172"/>
        <v>57.982354236839583</v>
      </c>
      <c r="AE151" s="31">
        <f t="shared" si="172"/>
        <v>43.932177057812531</v>
      </c>
      <c r="AF151" s="31">
        <f t="shared" si="172"/>
        <v>49.299045707252297</v>
      </c>
      <c r="AG151" s="31">
        <f t="shared" si="172"/>
        <v>6.1729835678889637</v>
      </c>
      <c r="AH151" s="99"/>
      <c r="AI151" s="31">
        <f>(AI110-$F$151)/$G$151</f>
        <v>6.0040258139543639</v>
      </c>
      <c r="AJ151" s="31">
        <f>(AJ110-$F$151)/$G$151</f>
        <v>8.5005249398583551</v>
      </c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31">
        <f>(BF110-$F$151)/$G$151</f>
        <v>10.221140486624643</v>
      </c>
      <c r="BG151" s="99"/>
      <c r="BH151" s="31">
        <f>(BH110-$F$151)/$G$151</f>
        <v>10.509534865460132</v>
      </c>
      <c r="BK151" s="99"/>
      <c r="BL151" s="31">
        <f>(BL110-$F$151)/$G$151</f>
        <v>7.2931368743848903</v>
      </c>
      <c r="BM151" s="99"/>
      <c r="BN151" s="31">
        <f>(BN110-$F$151)/$G$151</f>
        <v>8.0234710659970414</v>
      </c>
      <c r="BO151" s="99"/>
      <c r="BP151" s="99"/>
      <c r="BQ151" s="99"/>
      <c r="BR151" s="99"/>
      <c r="BS151" s="99"/>
      <c r="BT151" s="99"/>
      <c r="BU151" s="99"/>
      <c r="BV151" s="99"/>
      <c r="BW151" s="99"/>
      <c r="BX151" s="99"/>
      <c r="BY151" s="99"/>
      <c r="BZ151" s="99"/>
      <c r="CA151" s="99"/>
      <c r="CB151" s="99"/>
      <c r="CC151" s="99"/>
      <c r="CD151" s="99"/>
      <c r="CE151" s="99"/>
      <c r="CF151" s="99"/>
      <c r="CG151" s="99"/>
      <c r="CH151" s="99"/>
      <c r="EI151" s="31">
        <f t="shared" ref="EI151:GL151" si="173">(EI110-$J$151)/$K$151</f>
        <v>5.748974562005194</v>
      </c>
      <c r="EJ151" s="31">
        <f t="shared" si="173"/>
        <v>1.417021196639533</v>
      </c>
      <c r="EK151" s="31">
        <f t="shared" si="173"/>
        <v>1.417021196639533</v>
      </c>
      <c r="EL151" s="31">
        <f t="shared" si="173"/>
        <v>1.417021196639533</v>
      </c>
      <c r="EM151" s="31">
        <f t="shared" si="173"/>
        <v>6.2095087028447269</v>
      </c>
      <c r="EN151" s="31">
        <f t="shared" si="173"/>
        <v>3.9804814287887691</v>
      </c>
      <c r="EO151" s="31">
        <f t="shared" si="173"/>
        <v>6.4509599762599761</v>
      </c>
      <c r="EP151" s="31">
        <f t="shared" si="173"/>
        <v>1.417021196639533</v>
      </c>
      <c r="EQ151" s="31">
        <f t="shared" si="173"/>
        <v>9.4934418198290125</v>
      </c>
      <c r="ER151" s="31">
        <f t="shared" si="173"/>
        <v>1.417021196639533</v>
      </c>
      <c r="ES151" s="31">
        <f t="shared" si="173"/>
        <v>8.4236454791277193</v>
      </c>
      <c r="ET151" s="31">
        <f t="shared" si="173"/>
        <v>9.9440910874104667</v>
      </c>
      <c r="EU151" s="31">
        <f t="shared" si="173"/>
        <v>21.123449586109057</v>
      </c>
      <c r="EV151" s="31">
        <f t="shared" si="173"/>
        <v>15.890484182159854</v>
      </c>
      <c r="EW151" s="31">
        <f t="shared" si="173"/>
        <v>40.97659157370834</v>
      </c>
      <c r="EX151" s="31">
        <f t="shared" si="173"/>
        <v>40.910324967122534</v>
      </c>
      <c r="EY151" s="31">
        <f t="shared" si="173"/>
        <v>52.63295675233924</v>
      </c>
      <c r="EZ151" s="31">
        <f t="shared" si="173"/>
        <v>72.736376532754875</v>
      </c>
      <c r="FA151" s="31">
        <f t="shared" si="173"/>
        <v>105.23457070955982</v>
      </c>
      <c r="FB151" s="31">
        <f t="shared" si="173"/>
        <v>54.06306824608258</v>
      </c>
      <c r="FC151" s="31">
        <f t="shared" si="173"/>
        <v>99.801775931930493</v>
      </c>
      <c r="FD151" s="31">
        <f t="shared" si="173"/>
        <v>93.259831269855724</v>
      </c>
      <c r="FE151" s="31">
        <f t="shared" si="173"/>
        <v>18.981972314707061</v>
      </c>
      <c r="FF151" s="31">
        <f t="shared" si="173"/>
        <v>16.401404022576425</v>
      </c>
      <c r="FG151" s="31">
        <f t="shared" si="173"/>
        <v>18.473581606548183</v>
      </c>
      <c r="FH151" s="31">
        <f t="shared" si="173"/>
        <v>25.985500586174457</v>
      </c>
      <c r="FI151" s="31">
        <f t="shared" si="173"/>
        <v>8.7292727889881387</v>
      </c>
      <c r="FJ151" s="31">
        <f t="shared" si="173"/>
        <v>8.5516877835500171</v>
      </c>
      <c r="FK151" s="31">
        <f t="shared" si="173"/>
        <v>13.006613959637374</v>
      </c>
      <c r="FM151" s="31">
        <f t="shared" si="173"/>
        <v>15.314180014931123</v>
      </c>
      <c r="FN151" s="31">
        <f t="shared" si="173"/>
        <v>25.689041823884338</v>
      </c>
      <c r="FP151" s="31">
        <f t="shared" si="173"/>
        <v>12.122664646332451</v>
      </c>
      <c r="FX151" s="31">
        <f t="shared" si="173"/>
        <v>2.5049202749088897</v>
      </c>
      <c r="GD151" s="31">
        <f t="shared" si="173"/>
        <v>31.16280044912293</v>
      </c>
      <c r="GF151" s="31">
        <f t="shared" si="173"/>
        <v>32.03057371830338</v>
      </c>
      <c r="GJ151" s="31">
        <f t="shared" si="173"/>
        <v>22.352492574797662</v>
      </c>
      <c r="GL151" s="31">
        <f t="shared" si="173"/>
        <v>24.550054439937412</v>
      </c>
    </row>
    <row r="152" spans="3:214" x14ac:dyDescent="0.25">
      <c r="C152" s="31" t="str">
        <f t="shared" si="95"/>
        <v>1-60</v>
      </c>
      <c r="D152" s="67" t="str">
        <f t="shared" si="160"/>
        <v>METHYL LINOLENATE (C18:3)</v>
      </c>
      <c r="E152" s="31" t="str">
        <f t="shared" si="160"/>
        <v>1.99-79.6</v>
      </c>
      <c r="F152" s="31">
        <f t="shared" si="160"/>
        <v>-8.3451281022986601E-2</v>
      </c>
      <c r="G152" s="31">
        <f t="shared" si="161"/>
        <v>4.6976385601214282E-2</v>
      </c>
      <c r="H152" s="31">
        <f t="shared" si="161"/>
        <v>0.95789999999999997</v>
      </c>
      <c r="I152" s="31" t="str">
        <f t="shared" si="151"/>
        <v>1-60</v>
      </c>
      <c r="J152" s="31">
        <f t="shared" si="151"/>
        <v>8.3243832569324105E-4</v>
      </c>
      <c r="K152" s="31">
        <f t="shared" si="151"/>
        <v>2.0835185304925674E-2</v>
      </c>
      <c r="M152" s="31">
        <f t="shared" ref="M152:AF152" si="174">(M111-$F$152)/$G$152</f>
        <v>1.7764517204752655</v>
      </c>
      <c r="N152" s="31">
        <f t="shared" si="174"/>
        <v>4.2147345003389978</v>
      </c>
      <c r="O152" s="31">
        <f t="shared" si="174"/>
        <v>1.7764517204752655</v>
      </c>
      <c r="P152" s="31">
        <f t="shared" si="174"/>
        <v>5.2813621223687015</v>
      </c>
      <c r="Q152" s="31">
        <f t="shared" si="174"/>
        <v>1.7764517204752655</v>
      </c>
      <c r="R152" s="31">
        <f t="shared" si="174"/>
        <v>4.9439188121919537</v>
      </c>
      <c r="S152" s="31">
        <f t="shared" si="174"/>
        <v>1.7764517204752655</v>
      </c>
      <c r="T152" s="31">
        <f t="shared" si="174"/>
        <v>7.0102396545860914</v>
      </c>
      <c r="U152" s="31">
        <f t="shared" si="174"/>
        <v>1.7764517204752655</v>
      </c>
      <c r="V152" s="31">
        <f t="shared" si="174"/>
        <v>7.9542865264983869</v>
      </c>
      <c r="W152" s="31">
        <f t="shared" si="174"/>
        <v>1.7764517204752655</v>
      </c>
      <c r="X152" s="31">
        <f t="shared" si="174"/>
        <v>17.966747073770321</v>
      </c>
      <c r="Y152" s="31">
        <f t="shared" si="174"/>
        <v>1.7764517204752655</v>
      </c>
      <c r="Z152" s="31">
        <f t="shared" si="174"/>
        <v>36.127065549067161</v>
      </c>
      <c r="AA152" s="31">
        <f t="shared" si="174"/>
        <v>1.7764517204752655</v>
      </c>
      <c r="AB152" s="31">
        <f t="shared" si="174"/>
        <v>62.031414925450548</v>
      </c>
      <c r="AC152" s="31">
        <f t="shared" si="174"/>
        <v>76.026402652632498</v>
      </c>
      <c r="AD152" s="31">
        <f t="shared" si="174"/>
        <v>75.463750028826368</v>
      </c>
      <c r="AE152" s="31">
        <f t="shared" si="174"/>
        <v>68.529485458818357</v>
      </c>
      <c r="AF152" s="31">
        <f t="shared" si="174"/>
        <v>74.284106386616202</v>
      </c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31">
        <f>(BF111-$F$152)/$G$152</f>
        <v>4583.1329468114227</v>
      </c>
      <c r="BG152" s="99"/>
      <c r="BH152" s="31">
        <f>(BH111-$F$152)/$G$152</f>
        <v>6257.9632883803524</v>
      </c>
      <c r="BK152" s="99"/>
      <c r="BL152" s="31">
        <f>(BL111-$F$152)/$G$152</f>
        <v>4258.9864779777854</v>
      </c>
      <c r="BM152" s="99"/>
      <c r="BN152" s="31">
        <f>(BN111-$F$152)/$G$152</f>
        <v>3618.793775813388</v>
      </c>
      <c r="BO152" s="99"/>
      <c r="BP152" s="31">
        <f>(BP111-$F$152)/$G$152</f>
        <v>428.38235096650737</v>
      </c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31">
        <f>(CH111-$F$152)/$G$152</f>
        <v>27.547167355057812</v>
      </c>
      <c r="CI152" s="37">
        <f>(CI111-$J$152)/$K$152</f>
        <v>48.085702039170641</v>
      </c>
      <c r="CJ152" s="31">
        <f t="shared" ref="CJ152:EU152" si="175">(CJ111-$J$152)/$K$152</f>
        <v>60.509774270882218</v>
      </c>
      <c r="CK152" s="31">
        <f t="shared" si="175"/>
        <v>52.032510411548081</v>
      </c>
      <c r="CL152" s="31">
        <f t="shared" si="175"/>
        <v>46.119849342407996</v>
      </c>
      <c r="CM152" s="31">
        <f t="shared" si="175"/>
        <v>5.0067413880900231</v>
      </c>
      <c r="CN152" s="31">
        <f t="shared" si="175"/>
        <v>4.7264011641774886</v>
      </c>
      <c r="CO152" s="31">
        <f t="shared" si="175"/>
        <v>3.9817050219754484</v>
      </c>
      <c r="CP152" s="31">
        <f t="shared" si="175"/>
        <v>3.9883823446681275</v>
      </c>
      <c r="CR152" s="75">
        <f t="shared" si="175"/>
        <v>88.413741662875779</v>
      </c>
      <c r="CS152" s="31">
        <f t="shared" si="175"/>
        <v>59.724834650538057</v>
      </c>
      <c r="CT152" s="31">
        <f t="shared" si="175"/>
        <v>60.293676124544753</v>
      </c>
      <c r="CU152" s="75">
        <f t="shared" si="175"/>
        <v>497.15916128952153</v>
      </c>
      <c r="CV152" s="75">
        <f>(CV111-$J$152)/$K$152</f>
        <v>479.97120588273782</v>
      </c>
      <c r="CW152" s="31">
        <f t="shared" si="175"/>
        <v>4.9980174532990294</v>
      </c>
      <c r="CY152" s="31">
        <f t="shared" si="175"/>
        <v>6.1926277589059255</v>
      </c>
      <c r="CZ152" s="31">
        <f t="shared" si="175"/>
        <v>5.3676068704599844</v>
      </c>
      <c r="DA152" s="31">
        <f t="shared" si="175"/>
        <v>36.912083332739229</v>
      </c>
      <c r="DB152" s="31">
        <f t="shared" si="175"/>
        <v>43.437348804035949</v>
      </c>
      <c r="DC152" s="31">
        <f t="shared" si="175"/>
        <v>36.253059806594344</v>
      </c>
      <c r="DD152" s="31">
        <f t="shared" si="175"/>
        <v>44.497961417983674</v>
      </c>
      <c r="DE152" s="31">
        <f t="shared" si="175"/>
        <v>42.445372308833896</v>
      </c>
      <c r="DF152" s="31">
        <f t="shared" si="175"/>
        <v>45.504912091213022</v>
      </c>
      <c r="DG152" s="31">
        <f t="shared" si="175"/>
        <v>3.3565794259533397</v>
      </c>
      <c r="DH152" s="31">
        <f t="shared" si="175"/>
        <v>3.2716691493737806</v>
      </c>
      <c r="DI152" s="31">
        <f t="shared" si="175"/>
        <v>3.5524038475749142</v>
      </c>
      <c r="DJ152" s="31">
        <f t="shared" si="175"/>
        <v>3.3865397536860686</v>
      </c>
      <c r="DK152" s="75">
        <f t="shared" si="175"/>
        <v>1458.8650548450732</v>
      </c>
      <c r="DL152" s="75">
        <f t="shared" si="175"/>
        <v>1433.3872798917973</v>
      </c>
      <c r="DM152" s="75">
        <f t="shared" si="175"/>
        <v>1072.2146427015173</v>
      </c>
      <c r="DN152" s="75">
        <f t="shared" si="175"/>
        <v>1048.6681332445905</v>
      </c>
      <c r="DO152" s="75">
        <f t="shared" si="175"/>
        <v>1067.5969094485349</v>
      </c>
      <c r="DP152" s="75">
        <f t="shared" si="175"/>
        <v>1051.2900541635613</v>
      </c>
      <c r="DQ152" s="67">
        <f t="shared" si="175"/>
        <v>142.44961392269639</v>
      </c>
      <c r="DR152" s="67">
        <f t="shared" si="175"/>
        <v>156.99990440898125</v>
      </c>
      <c r="DS152" s="67">
        <f t="shared" si="175"/>
        <v>105.58054895499674</v>
      </c>
      <c r="DT152" s="67">
        <f t="shared" si="175"/>
        <v>113.18991824619832</v>
      </c>
      <c r="DU152" s="67">
        <f t="shared" si="175"/>
        <v>122.58258945767886</v>
      </c>
      <c r="DV152" s="67">
        <f t="shared" si="175"/>
        <v>123.78467942358255</v>
      </c>
      <c r="DW152" s="75">
        <f t="shared" si="175"/>
        <v>1460.6666785467858</v>
      </c>
      <c r="DX152" s="75">
        <f t="shared" si="175"/>
        <v>1428.0093489023757</v>
      </c>
      <c r="DY152" s="75">
        <f t="shared" si="175"/>
        <v>1396.7764702977004</v>
      </c>
      <c r="DZ152" s="75">
        <f t="shared" si="175"/>
        <v>1370.0876669712143</v>
      </c>
      <c r="EA152" s="75">
        <f t="shared" si="175"/>
        <v>1330.4845518774334</v>
      </c>
      <c r="EB152" s="75">
        <f t="shared" si="175"/>
        <v>1277.146033021085</v>
      </c>
      <c r="EC152" s="67">
        <f t="shared" si="175"/>
        <v>200.64849716815394</v>
      </c>
      <c r="ED152" s="67">
        <f t="shared" si="175"/>
        <v>191.91794614100502</v>
      </c>
      <c r="EE152" s="67">
        <f t="shared" si="175"/>
        <v>166.62241972618844</v>
      </c>
      <c r="EF152" s="67">
        <f t="shared" si="175"/>
        <v>158.64331582312951</v>
      </c>
      <c r="EG152" s="67">
        <f t="shared" si="175"/>
        <v>162.62585865223491</v>
      </c>
      <c r="EH152" s="67">
        <f t="shared" si="175"/>
        <v>164.40485464070863</v>
      </c>
      <c r="EI152" s="31">
        <f t="shared" si="175"/>
        <v>1.4152615459470652</v>
      </c>
      <c r="EJ152" s="31">
        <f t="shared" si="175"/>
        <v>-3.9953487982487164E-2</v>
      </c>
      <c r="EK152" s="31">
        <f t="shared" si="175"/>
        <v>1.4701958212460595</v>
      </c>
      <c r="EL152" s="31">
        <f t="shared" si="175"/>
        <v>-3.9953487982487164E-2</v>
      </c>
      <c r="EM152" s="31">
        <f t="shared" si="175"/>
        <v>3.8848571034894248</v>
      </c>
      <c r="EN152" s="31">
        <f t="shared" si="175"/>
        <v>7.6609047509245478</v>
      </c>
      <c r="EO152" s="31">
        <f t="shared" si="175"/>
        <v>6.3536838560644631</v>
      </c>
      <c r="EP152" s="31">
        <f t="shared" si="175"/>
        <v>-3.9953487982487164E-2</v>
      </c>
      <c r="EQ152" s="31">
        <f t="shared" si="175"/>
        <v>9.0757576597743697</v>
      </c>
      <c r="ER152" s="31">
        <f t="shared" si="175"/>
        <v>-3.9953487982487164E-2</v>
      </c>
      <c r="ES152" s="31">
        <f t="shared" si="175"/>
        <v>8.7085560235366</v>
      </c>
      <c r="ET152" s="31">
        <f t="shared" si="175"/>
        <v>7.6061457312292768</v>
      </c>
      <c r="EU152" s="31">
        <f t="shared" si="175"/>
        <v>18.028258546366203</v>
      </c>
      <c r="EV152" s="31">
        <f t="shared" ref="EV152:HF152" si="176">(EV111-$J$152)/$K$152</f>
        <v>19.324482378044792</v>
      </c>
      <c r="EW152" s="31">
        <f t="shared" si="176"/>
        <v>37.976691273138627</v>
      </c>
      <c r="EX152" s="31">
        <f t="shared" si="176"/>
        <v>43.162433529820817</v>
      </c>
      <c r="EY152" s="31">
        <f t="shared" si="176"/>
        <v>61.745857477250397</v>
      </c>
      <c r="EZ152" s="31">
        <f t="shared" si="176"/>
        <v>58.586914303167397</v>
      </c>
      <c r="FA152" s="31">
        <f t="shared" si="176"/>
        <v>92.765515276701834</v>
      </c>
      <c r="FB152" s="31">
        <f t="shared" si="176"/>
        <v>85.607192920381962</v>
      </c>
      <c r="FC152" s="31">
        <f t="shared" si="176"/>
        <v>95.356546518915891</v>
      </c>
      <c r="FD152" s="31">
        <f t="shared" si="176"/>
        <v>102.4378326186665</v>
      </c>
      <c r="FE152" s="31">
        <f t="shared" si="176"/>
        <v>74.869651682479102</v>
      </c>
      <c r="FF152" s="31">
        <f t="shared" si="176"/>
        <v>72.56304850198876</v>
      </c>
      <c r="FH152" s="31">
        <f t="shared" si="176"/>
        <v>95.959611419173626</v>
      </c>
      <c r="FI152" s="31">
        <f t="shared" si="176"/>
        <v>65.476680001080226</v>
      </c>
      <c r="FJ152" s="31">
        <f t="shared" si="176"/>
        <v>74.826067543257011</v>
      </c>
      <c r="FK152" s="31">
        <f t="shared" si="176"/>
        <v>115.75790867597136</v>
      </c>
      <c r="FL152" s="31">
        <f t="shared" si="176"/>
        <v>102.25854257790603</v>
      </c>
      <c r="FM152" s="31">
        <f t="shared" si="176"/>
        <v>161.60604704802151</v>
      </c>
      <c r="FN152" s="31">
        <f t="shared" si="176"/>
        <v>161.75104837300663</v>
      </c>
      <c r="FO152" s="31">
        <f t="shared" si="176"/>
        <v>109.59976535764747</v>
      </c>
      <c r="FP152" s="31">
        <f t="shared" si="176"/>
        <v>91.898246122201598</v>
      </c>
      <c r="FW152" s="75">
        <f t="shared" si="176"/>
        <v>169.18757712210152</v>
      </c>
      <c r="FX152" s="75">
        <f t="shared" si="176"/>
        <v>187.47795708455925</v>
      </c>
      <c r="FY152" s="75">
        <f t="shared" si="176"/>
        <v>172.16638150847032</v>
      </c>
      <c r="FZ152" s="75">
        <f t="shared" si="176"/>
        <v>140.38228981754557</v>
      </c>
      <c r="GA152" s="75">
        <f t="shared" si="176"/>
        <v>118.92204231057292</v>
      </c>
      <c r="GB152" s="75">
        <f t="shared" si="176"/>
        <v>150.99271184858785</v>
      </c>
      <c r="GD152" s="75">
        <f t="shared" si="176"/>
        <v>10329.389141589012</v>
      </c>
      <c r="GF152" s="75">
        <f t="shared" si="176"/>
        <v>14105.572304383117</v>
      </c>
      <c r="GJ152" s="75">
        <f t="shared" si="176"/>
        <v>9598.5470929895673</v>
      </c>
      <c r="GL152" s="75">
        <f t="shared" si="176"/>
        <v>8155.1263220282353</v>
      </c>
      <c r="GN152" s="75">
        <f t="shared" si="176"/>
        <v>961.81389755487783</v>
      </c>
      <c r="GO152" s="31">
        <f t="shared" si="176"/>
        <v>33.825188972718564</v>
      </c>
      <c r="GP152" s="31">
        <f t="shared" si="176"/>
        <v>41.226716019727156</v>
      </c>
      <c r="GR152" s="31">
        <f t="shared" si="176"/>
        <v>40.230643962144342</v>
      </c>
      <c r="GS152" s="31">
        <f t="shared" si="176"/>
        <v>42.169632966564343</v>
      </c>
      <c r="GT152" s="31">
        <f t="shared" si="176"/>
        <v>40.920129663044321</v>
      </c>
      <c r="GU152" s="75">
        <f t="shared" si="176"/>
        <v>85.009006486335821</v>
      </c>
      <c r="GV152" s="75">
        <f t="shared" si="176"/>
        <v>85.491913446867699</v>
      </c>
      <c r="GW152" s="75">
        <f t="shared" si="176"/>
        <v>72.432008228454251</v>
      </c>
      <c r="GX152" s="31">
        <f t="shared" si="176"/>
        <v>56.955611531768291</v>
      </c>
      <c r="GY152" s="75">
        <f t="shared" si="176"/>
        <v>122.55209509393289</v>
      </c>
      <c r="GZ152" s="75">
        <f t="shared" si="176"/>
        <v>122.12281617604793</v>
      </c>
      <c r="HA152" s="75">
        <f t="shared" si="176"/>
        <v>73.43336311141816</v>
      </c>
      <c r="HF152" s="31">
        <f t="shared" si="176"/>
        <v>58.064404939930711</v>
      </c>
    </row>
    <row r="153" spans="3:214" x14ac:dyDescent="0.25">
      <c r="C153" s="31" t="str">
        <f t="shared" si="95"/>
        <v>2.01-40.2</v>
      </c>
      <c r="D153" s="67" t="str">
        <f t="shared" si="160"/>
        <v>METHYL HENEICOSANOATE (C21:0)</v>
      </c>
      <c r="E153" s="31" t="str">
        <f t="shared" si="160"/>
        <v>1.92-57.6</v>
      </c>
      <c r="F153" s="31">
        <f t="shared" si="160"/>
        <v>-0.16491923253981744</v>
      </c>
      <c r="G153" s="31">
        <f t="shared" si="161"/>
        <v>5.7010054532519346E-2</v>
      </c>
      <c r="H153" s="31">
        <f t="shared" si="161"/>
        <v>0.98939999999999995</v>
      </c>
      <c r="I153" s="31" t="str">
        <f t="shared" si="151"/>
        <v>2.01-40.2</v>
      </c>
      <c r="J153" s="31">
        <f t="shared" si="151"/>
        <v>-5.2863598606718409E-2</v>
      </c>
      <c r="K153" s="31">
        <f t="shared" si="151"/>
        <v>2.279441930481502E-2</v>
      </c>
      <c r="M153" s="31">
        <f t="shared" ref="M153:AF153" si="177">(M112-$F$153)/$G$153</f>
        <v>2.8928095910826599</v>
      </c>
      <c r="N153" s="31">
        <f t="shared" si="177"/>
        <v>4.4156837255097985</v>
      </c>
      <c r="O153" s="31">
        <f t="shared" si="177"/>
        <v>2.8928095910826599</v>
      </c>
      <c r="P153" s="31">
        <f t="shared" si="177"/>
        <v>5.0841385588402455</v>
      </c>
      <c r="Q153" s="31">
        <f t="shared" si="177"/>
        <v>2.8928095910826599</v>
      </c>
      <c r="R153" s="31">
        <f t="shared" si="177"/>
        <v>6.1846512266501268</v>
      </c>
      <c r="S153" s="31">
        <f t="shared" si="177"/>
        <v>2.8928095910826599</v>
      </c>
      <c r="T153" s="31">
        <f t="shared" si="177"/>
        <v>7.0490356513383166</v>
      </c>
      <c r="U153" s="31">
        <f t="shared" si="177"/>
        <v>2.8928095910826599</v>
      </c>
      <c r="V153" s="31">
        <f t="shared" si="177"/>
        <v>7.8867429068079185</v>
      </c>
      <c r="W153" s="31">
        <f t="shared" si="177"/>
        <v>2.8928095910826599</v>
      </c>
      <c r="X153" s="31">
        <f t="shared" si="177"/>
        <v>15.774279475117245</v>
      </c>
      <c r="Y153" s="31">
        <f t="shared" si="177"/>
        <v>2.8928095910826599</v>
      </c>
      <c r="Z153" s="31">
        <f t="shared" si="177"/>
        <v>39.307462008579655</v>
      </c>
      <c r="AA153" s="31">
        <f t="shared" si="177"/>
        <v>55.97515540298685</v>
      </c>
      <c r="AB153" s="31">
        <f t="shared" si="177"/>
        <v>59.922851044169825</v>
      </c>
      <c r="AC153" s="31">
        <f t="shared" si="177"/>
        <v>63.089746382504764</v>
      </c>
      <c r="AD153" s="31">
        <f t="shared" si="177"/>
        <v>66.381991616172925</v>
      </c>
      <c r="AE153" s="31">
        <f t="shared" si="177"/>
        <v>64.446466918583354</v>
      </c>
      <c r="AF153" s="31">
        <f t="shared" si="177"/>
        <v>65.419872355193021</v>
      </c>
      <c r="AG153" s="99"/>
      <c r="AH153" s="99"/>
      <c r="AI153" s="99"/>
      <c r="AJ153" s="31">
        <f>(AJ112-$F$153)/$G$153</f>
        <v>5.0208186896967089</v>
      </c>
      <c r="AK153" s="99"/>
      <c r="AL153" s="99"/>
      <c r="AM153" s="99"/>
      <c r="AN153" s="99"/>
      <c r="AO153" s="99"/>
      <c r="AP153" s="99"/>
      <c r="AQ153" s="99"/>
      <c r="AR153" s="99"/>
      <c r="AS153" s="99"/>
      <c r="AT153" s="99"/>
      <c r="AU153" s="99"/>
      <c r="AV153" s="99"/>
      <c r="AW153" s="99"/>
      <c r="AX153" s="99"/>
      <c r="AY153" s="99"/>
      <c r="AZ153" s="99"/>
      <c r="BA153" s="99"/>
      <c r="BB153" s="99"/>
      <c r="BC153" s="99"/>
      <c r="BD153" s="99"/>
      <c r="BE153" s="99"/>
      <c r="BF153" s="31">
        <f>(BF112-$F$153)/$G$153</f>
        <v>6.3072429416213769</v>
      </c>
      <c r="BG153" s="99"/>
      <c r="BH153" s="31">
        <f>(BH112-$F$153)/$G$153</f>
        <v>4.5614882783070572</v>
      </c>
      <c r="BK153" s="99"/>
      <c r="BL153" s="99"/>
      <c r="BM153" s="99"/>
      <c r="BN153" s="31">
        <f>(BN112-$F$153)/$G$153</f>
        <v>5.1669181502082591</v>
      </c>
      <c r="BO153" s="99"/>
      <c r="BP153" s="99"/>
      <c r="BQ153" s="99"/>
      <c r="BR153" s="99"/>
      <c r="BS153" s="99"/>
      <c r="BT153" s="99"/>
      <c r="BU153" s="99"/>
      <c r="BV153" s="99"/>
      <c r="BW153" s="99"/>
      <c r="BX153" s="99"/>
      <c r="BY153" s="99"/>
      <c r="BZ153" s="99"/>
      <c r="CA153" s="99"/>
      <c r="CB153" s="99"/>
      <c r="CC153" s="99"/>
      <c r="CD153" s="99"/>
      <c r="CE153" s="99"/>
      <c r="CF153" s="99"/>
      <c r="CG153" s="99"/>
      <c r="CH153" s="99"/>
      <c r="EI153" s="31">
        <f t="shared" ref="EI153:FD153" si="178">(EI112-$J$153)/$K$153</f>
        <v>3.8793473331387798</v>
      </c>
      <c r="EJ153" s="31">
        <f t="shared" si="178"/>
        <v>2.3191465375716622</v>
      </c>
      <c r="EK153" s="31">
        <f t="shared" si="178"/>
        <v>3.8131623425742447</v>
      </c>
      <c r="EL153" s="31">
        <f t="shared" si="178"/>
        <v>2.3191465375716622</v>
      </c>
      <c r="EM153" s="31">
        <f t="shared" si="178"/>
        <v>4.0258714969126803</v>
      </c>
      <c r="EN153" s="31">
        <f t="shared" si="178"/>
        <v>4.7939369705742498</v>
      </c>
      <c r="EO153" s="31">
        <f t="shared" si="178"/>
        <v>5.8317685625392963</v>
      </c>
      <c r="EP153" s="31">
        <f t="shared" si="178"/>
        <v>2.3191465375716622</v>
      </c>
      <c r="EQ153" s="31">
        <f t="shared" si="178"/>
        <v>7.9347916727218992</v>
      </c>
      <c r="ER153" s="31">
        <f t="shared" si="178"/>
        <v>2.3191465375716622</v>
      </c>
      <c r="ES153" s="31">
        <f t="shared" si="178"/>
        <v>8.0271140191947126</v>
      </c>
      <c r="ET153" s="31">
        <f t="shared" si="178"/>
        <v>10.218913568889803</v>
      </c>
      <c r="EU153" s="31">
        <f t="shared" si="178"/>
        <v>20.263311347204521</v>
      </c>
      <c r="EV153" s="31">
        <f t="shared" si="178"/>
        <v>18.393310345629274</v>
      </c>
      <c r="EW153" s="31">
        <f t="shared" si="178"/>
        <v>42.027400662093946</v>
      </c>
      <c r="EX153" s="31">
        <f t="shared" si="178"/>
        <v>39.490419011665331</v>
      </c>
      <c r="EY153" s="31">
        <f t="shared" si="178"/>
        <v>52.123508337865339</v>
      </c>
      <c r="EZ153" s="31">
        <f t="shared" si="178"/>
        <v>64.559590026405715</v>
      </c>
      <c r="FA153" s="31">
        <f t="shared" si="178"/>
        <v>86.655100800481236</v>
      </c>
      <c r="FB153" s="31">
        <f t="shared" si="178"/>
        <v>92.985702101674661</v>
      </c>
      <c r="FC153" s="31">
        <f t="shared" si="178"/>
        <v>90.980141823239791</v>
      </c>
      <c r="FD153" s="31">
        <f t="shared" si="178"/>
        <v>96.852849696760032</v>
      </c>
      <c r="FH153" s="31">
        <f t="shared" ref="FH153:HF153" si="179">(FH112-$J$153)/$K$153</f>
        <v>7.6414104274904311</v>
      </c>
      <c r="GD153" s="31">
        <f t="shared" si="179"/>
        <v>10.8588258735022</v>
      </c>
      <c r="GF153" s="31">
        <f t="shared" si="179"/>
        <v>6.4926006485882306</v>
      </c>
      <c r="GI153" s="31">
        <f t="shared" si="179"/>
        <v>2.3191465375716622</v>
      </c>
      <c r="GJ153" s="31">
        <f t="shared" si="179"/>
        <v>4.9456630623290101</v>
      </c>
      <c r="GK153" s="31">
        <f t="shared" si="179"/>
        <v>2.3191465375716622</v>
      </c>
      <c r="GL153" s="31">
        <f t="shared" si="179"/>
        <v>8.0068129455170993</v>
      </c>
      <c r="GM153" s="31">
        <f t="shared" si="179"/>
        <v>2.3191465375716622</v>
      </c>
      <c r="GN153" s="31">
        <f t="shared" si="179"/>
        <v>40.178243007116833</v>
      </c>
      <c r="GO153" s="31">
        <f t="shared" si="179"/>
        <v>2.3191465375716622</v>
      </c>
      <c r="GP153" s="31">
        <f t="shared" si="179"/>
        <v>2.3191465375716622</v>
      </c>
      <c r="GQ153" s="31">
        <f t="shared" si="179"/>
        <v>2.3191465375716622</v>
      </c>
      <c r="GR153" s="31">
        <f t="shared" si="179"/>
        <v>2.3191465375716622</v>
      </c>
      <c r="GS153" s="31">
        <f t="shared" si="179"/>
        <v>2.3191465375716622</v>
      </c>
      <c r="GT153" s="31">
        <f t="shared" si="179"/>
        <v>2.3191465375716622</v>
      </c>
      <c r="GU153" s="31">
        <f t="shared" si="179"/>
        <v>2.3191465375716622</v>
      </c>
      <c r="GV153" s="31">
        <f t="shared" si="179"/>
        <v>2.3191465375716622</v>
      </c>
      <c r="GW153" s="31">
        <f t="shared" si="179"/>
        <v>2.3191465375716622</v>
      </c>
      <c r="GX153" s="31">
        <f t="shared" si="179"/>
        <v>2.3191465375716622</v>
      </c>
      <c r="GY153" s="31">
        <f t="shared" si="179"/>
        <v>2.3191465375716622</v>
      </c>
      <c r="GZ153" s="31">
        <f t="shared" si="179"/>
        <v>2.3191465375716622</v>
      </c>
      <c r="HA153" s="31">
        <f t="shared" si="179"/>
        <v>2.3191465375716622</v>
      </c>
      <c r="HB153" s="31">
        <f t="shared" si="179"/>
        <v>2.3191465375716622</v>
      </c>
      <c r="HC153" s="31">
        <f t="shared" si="179"/>
        <v>2.3191465375716622</v>
      </c>
      <c r="HD153" s="31">
        <f t="shared" si="179"/>
        <v>2.3191465375716622</v>
      </c>
      <c r="HE153" s="31">
        <f t="shared" si="179"/>
        <v>2.3191465375716622</v>
      </c>
      <c r="HF153" s="31">
        <f t="shared" si="179"/>
        <v>2.3191465375716622</v>
      </c>
    </row>
    <row r="154" spans="3:214" x14ac:dyDescent="0.25">
      <c r="C154" s="31" t="str">
        <f t="shared" si="95"/>
        <v>4.02-60.3</v>
      </c>
      <c r="D154" s="67" t="str">
        <f t="shared" si="160"/>
        <v>Methyl cis-11,14-eicosadienoate (C20:2)</v>
      </c>
      <c r="E154" s="31" t="str">
        <f t="shared" si="160"/>
        <v>1.95-78</v>
      </c>
      <c r="F154" s="31">
        <f t="shared" si="160"/>
        <v>-6.6969063818877572E-2</v>
      </c>
      <c r="G154" s="31">
        <f t="shared" si="161"/>
        <v>4.3515698406827209E-2</v>
      </c>
      <c r="H154" s="31">
        <f t="shared" si="161"/>
        <v>0</v>
      </c>
      <c r="I154" s="31" t="str">
        <f t="shared" si="151"/>
        <v>4.02-60.3</v>
      </c>
      <c r="J154" s="31">
        <f t="shared" si="151"/>
        <v>-2.3342696796224749E-2</v>
      </c>
      <c r="K154" s="31">
        <f t="shared" si="151"/>
        <v>2.0007264063532291E-2</v>
      </c>
      <c r="M154" s="31">
        <f t="shared" ref="M154:AF154" si="180">(M113-$F$154)/$G$154</f>
        <v>1.5389633229090205</v>
      </c>
      <c r="N154" s="31">
        <f t="shared" si="180"/>
        <v>3.3656786538061478</v>
      </c>
      <c r="O154" s="31">
        <f t="shared" si="180"/>
        <v>1.5389633229090205</v>
      </c>
      <c r="P154" s="31">
        <f t="shared" si="180"/>
        <v>5.2603118714094146</v>
      </c>
      <c r="Q154" s="31">
        <f t="shared" si="180"/>
        <v>1.5389633229090205</v>
      </c>
      <c r="R154" s="31">
        <f t="shared" si="180"/>
        <v>2.6809974503531127</v>
      </c>
      <c r="S154" s="31">
        <f t="shared" si="180"/>
        <v>1.5389633229090205</v>
      </c>
      <c r="T154" s="31">
        <f t="shared" si="180"/>
        <v>6.6460871412384144</v>
      </c>
      <c r="U154" s="31">
        <f t="shared" si="180"/>
        <v>1.5389633229090205</v>
      </c>
      <c r="V154" s="31">
        <f t="shared" si="180"/>
        <v>7.0935624403464219</v>
      </c>
      <c r="W154" s="31">
        <f t="shared" si="180"/>
        <v>1.5389633229090205</v>
      </c>
      <c r="X154" s="31">
        <f t="shared" si="180"/>
        <v>19.743265356012181</v>
      </c>
      <c r="Y154" s="31">
        <f t="shared" si="180"/>
        <v>53.366716337027306</v>
      </c>
      <c r="Z154" s="31">
        <f t="shared" si="180"/>
        <v>47.54628280811982</v>
      </c>
      <c r="AA154" s="31">
        <f t="shared" si="180"/>
        <v>32.921272701216004</v>
      </c>
      <c r="AB154" s="31">
        <f t="shared" si="180"/>
        <v>72.620852084582623</v>
      </c>
      <c r="AC154" s="31">
        <f t="shared" si="180"/>
        <v>90.368435197188305</v>
      </c>
      <c r="AD154" s="31">
        <f t="shared" si="180"/>
        <v>76.957568619581465</v>
      </c>
      <c r="AE154" s="31">
        <f t="shared" si="180"/>
        <v>76.542223725497621</v>
      </c>
      <c r="AF154" s="31">
        <f t="shared" si="180"/>
        <v>49.233752984366468</v>
      </c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31">
        <f>(BF113-$F$154)/$G$154</f>
        <v>14.325216004445183</v>
      </c>
      <c r="BG154" s="99"/>
      <c r="BH154" s="31">
        <f>(BH113-$F$154)/$G$154</f>
        <v>9.9019498613858623</v>
      </c>
      <c r="BK154" s="99"/>
      <c r="BL154" s="31">
        <f>(BL113-$F$154)/$G$154</f>
        <v>7.1873677434627208</v>
      </c>
      <c r="BM154" s="99"/>
      <c r="BN154" s="31">
        <f>(BN113-$F$154)/$G$154</f>
        <v>7.879885244861681</v>
      </c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EI154" s="31">
        <f t="shared" ref="EI154:FD154" si="181">(EI113-$J$154)/$K$154</f>
        <v>1.166711086638379</v>
      </c>
      <c r="EJ154" s="31">
        <f t="shared" si="181"/>
        <v>1.166711086638379</v>
      </c>
      <c r="EK154" s="31">
        <f t="shared" si="181"/>
        <v>1.166711086638379</v>
      </c>
      <c r="EL154" s="31">
        <f t="shared" si="181"/>
        <v>1.166711086638379</v>
      </c>
      <c r="EM154" s="31">
        <f t="shared" si="181"/>
        <v>4.3981502610552612</v>
      </c>
      <c r="EN154" s="31">
        <f t="shared" si="181"/>
        <v>3.89175892867675</v>
      </c>
      <c r="EO154" s="31">
        <f t="shared" si="181"/>
        <v>6.3686395814229115</v>
      </c>
      <c r="EP154" s="31">
        <f t="shared" si="181"/>
        <v>1.166711086638379</v>
      </c>
      <c r="EQ154" s="31">
        <f t="shared" si="181"/>
        <v>8.7340322255871072</v>
      </c>
      <c r="ER154" s="31">
        <f t="shared" si="181"/>
        <v>1.166711086638379</v>
      </c>
      <c r="ES154" s="31">
        <f t="shared" si="181"/>
        <v>8.458208374265773</v>
      </c>
      <c r="ET154" s="31">
        <f t="shared" si="181"/>
        <v>9.1322625177458292</v>
      </c>
      <c r="EU154" s="31">
        <f t="shared" si="181"/>
        <v>19.227668723266671</v>
      </c>
      <c r="EV154" s="31">
        <f t="shared" si="181"/>
        <v>18.437694893706851</v>
      </c>
      <c r="EW154" s="31">
        <f t="shared" si="181"/>
        <v>45.024900836910298</v>
      </c>
      <c r="EX154" s="31">
        <f t="shared" si="181"/>
        <v>43.299638311495755</v>
      </c>
      <c r="EY154" s="31">
        <f t="shared" si="181"/>
        <v>56.17205441893779</v>
      </c>
      <c r="EZ154" s="31">
        <f t="shared" si="181"/>
        <v>60.264990926929045</v>
      </c>
      <c r="FA154" s="31">
        <f t="shared" si="181"/>
        <v>97.760255120765507</v>
      </c>
      <c r="FB154" s="31">
        <f t="shared" si="181"/>
        <v>87.907896749630041</v>
      </c>
      <c r="FC154" s="31">
        <f t="shared" si="181"/>
        <v>98.419638091068947</v>
      </c>
      <c r="FD154" s="31">
        <f t="shared" si="181"/>
        <v>91.160960411593564</v>
      </c>
      <c r="FL154" s="31">
        <f t="shared" ref="FL154:HF154" si="182">(FL113-$J$154)/$K$154</f>
        <v>8.8730431414497701</v>
      </c>
      <c r="FN154" s="31">
        <f t="shared" si="182"/>
        <v>13.267941861315983</v>
      </c>
      <c r="GD154" s="31">
        <f t="shared" si="182"/>
        <v>28.976746165716563</v>
      </c>
      <c r="GF154" s="31">
        <f t="shared" si="182"/>
        <v>19.356164618770332</v>
      </c>
      <c r="GI154" s="31">
        <f t="shared" si="182"/>
        <v>1.166711086638379</v>
      </c>
      <c r="GJ154" s="31">
        <f t="shared" si="182"/>
        <v>13.451962206636306</v>
      </c>
      <c r="GK154" s="31">
        <f t="shared" si="182"/>
        <v>1.166711086638379</v>
      </c>
      <c r="GL154" s="31">
        <f t="shared" si="182"/>
        <v>14.958184278611414</v>
      </c>
      <c r="GM154" s="31">
        <f t="shared" si="182"/>
        <v>1.166711086638379</v>
      </c>
      <c r="GN154" s="31">
        <f t="shared" si="182"/>
        <v>1.166711086638379</v>
      </c>
      <c r="GO154" s="31">
        <f t="shared" si="182"/>
        <v>1.166711086638379</v>
      </c>
      <c r="GP154" s="31">
        <f t="shared" si="182"/>
        <v>1.166711086638379</v>
      </c>
      <c r="GQ154" s="31">
        <f t="shared" si="182"/>
        <v>1.166711086638379</v>
      </c>
      <c r="GR154" s="31">
        <f t="shared" si="182"/>
        <v>1.166711086638379</v>
      </c>
      <c r="GS154" s="31">
        <f t="shared" si="182"/>
        <v>1.166711086638379</v>
      </c>
      <c r="GT154" s="31">
        <f t="shared" si="182"/>
        <v>1.166711086638379</v>
      </c>
      <c r="GU154" s="31">
        <f t="shared" si="182"/>
        <v>1.166711086638379</v>
      </c>
      <c r="GV154" s="31">
        <f t="shared" si="182"/>
        <v>1.166711086638379</v>
      </c>
      <c r="GW154" s="31">
        <f t="shared" si="182"/>
        <v>1.166711086638379</v>
      </c>
      <c r="GX154" s="31">
        <f t="shared" si="182"/>
        <v>1.166711086638379</v>
      </c>
      <c r="GY154" s="31">
        <f t="shared" si="182"/>
        <v>1.166711086638379</v>
      </c>
      <c r="GZ154" s="31">
        <f t="shared" si="182"/>
        <v>1.166711086638379</v>
      </c>
      <c r="HA154" s="31">
        <f t="shared" si="182"/>
        <v>1.166711086638379</v>
      </c>
      <c r="HB154" s="31">
        <f t="shared" si="182"/>
        <v>1.166711086638379</v>
      </c>
      <c r="HC154" s="31">
        <f t="shared" si="182"/>
        <v>1.166711086638379</v>
      </c>
      <c r="HD154" s="31">
        <f t="shared" si="182"/>
        <v>1.166711086638379</v>
      </c>
      <c r="HE154" s="31">
        <f t="shared" si="182"/>
        <v>1.166711086638379</v>
      </c>
      <c r="HF154" s="31">
        <f t="shared" si="182"/>
        <v>1.166711086638379</v>
      </c>
    </row>
    <row r="155" spans="3:214" x14ac:dyDescent="0.25">
      <c r="C155" s="31" t="str">
        <f t="shared" si="95"/>
        <v>2.005-120.3</v>
      </c>
      <c r="D155" s="67" t="str">
        <f t="shared" si="160"/>
        <v>METHYL BEHENATE (C22:0)</v>
      </c>
      <c r="E155" s="31" t="str">
        <f t="shared" si="160"/>
        <v>1.99-79.6</v>
      </c>
      <c r="F155" s="31">
        <f t="shared" si="160"/>
        <v>-9.0020638609812131E-2</v>
      </c>
      <c r="G155" s="31">
        <f t="shared" si="161"/>
        <v>0.10044155527686599</v>
      </c>
      <c r="H155" s="31">
        <f t="shared" si="161"/>
        <v>0</v>
      </c>
      <c r="I155" s="31" t="str">
        <f t="shared" si="151"/>
        <v>2.005-120.3</v>
      </c>
      <c r="J155" s="31">
        <f t="shared" si="151"/>
        <v>-2.5329965651423314E-2</v>
      </c>
      <c r="K155" s="31">
        <f t="shared" si="151"/>
        <v>2.098353618874502E-2</v>
      </c>
      <c r="M155" s="31">
        <f t="shared" ref="M155:AF155" si="183">(M114-$F$155)/$G$155</f>
        <v>0.89624895155865791</v>
      </c>
      <c r="N155" s="31">
        <f t="shared" si="183"/>
        <v>2.2981345896110703</v>
      </c>
      <c r="O155" s="31">
        <f t="shared" si="183"/>
        <v>0.89624895155865791</v>
      </c>
      <c r="P155" s="31">
        <f t="shared" si="183"/>
        <v>3.7397149048941158</v>
      </c>
      <c r="Q155" s="31">
        <f t="shared" si="183"/>
        <v>0.89624895155865791</v>
      </c>
      <c r="R155" s="31">
        <f t="shared" si="183"/>
        <v>4.19229384716001</v>
      </c>
      <c r="S155" s="31">
        <f t="shared" si="183"/>
        <v>0.89624895155865791</v>
      </c>
      <c r="T155" s="31">
        <f t="shared" si="183"/>
        <v>4.6077214686479557</v>
      </c>
      <c r="U155" s="31">
        <f t="shared" si="183"/>
        <v>0.89624895155865791</v>
      </c>
      <c r="V155" s="31">
        <f t="shared" si="183"/>
        <v>6.1423236043427361</v>
      </c>
      <c r="W155" s="31">
        <f t="shared" si="183"/>
        <v>10.09930185738825</v>
      </c>
      <c r="X155" s="31">
        <f t="shared" si="183"/>
        <v>14.490607292979805</v>
      </c>
      <c r="Y155" s="31">
        <f t="shared" si="183"/>
        <v>0.89624895155865791</v>
      </c>
      <c r="Z155" s="31">
        <f t="shared" si="183"/>
        <v>29.61912952965443</v>
      </c>
      <c r="AA155" s="31">
        <f t="shared" si="183"/>
        <v>0.89624895155865791</v>
      </c>
      <c r="AB155" s="31">
        <f t="shared" si="183"/>
        <v>63.110143868335555</v>
      </c>
      <c r="AC155" s="31">
        <f t="shared" si="183"/>
        <v>70.388643662369915</v>
      </c>
      <c r="AD155" s="31">
        <f t="shared" si="183"/>
        <v>35.359227617720983</v>
      </c>
      <c r="AE155" s="31">
        <f t="shared" si="183"/>
        <v>71.196701904178056</v>
      </c>
      <c r="AF155" s="31">
        <f t="shared" si="183"/>
        <v>64.020594671961859</v>
      </c>
      <c r="AG155" s="99"/>
      <c r="AH155" s="99"/>
      <c r="AI155" s="99"/>
      <c r="AJ155" s="31">
        <f>(AJ114-$F$155)/$G$155</f>
        <v>2.3041995549846583</v>
      </c>
      <c r="AK155" s="31">
        <f>(AK114-$F$155)/$G$155</f>
        <v>1.6507561278541463</v>
      </c>
      <c r="AL155" s="99"/>
      <c r="AM155" s="99"/>
      <c r="AN155" s="99"/>
      <c r="AO155" s="99"/>
      <c r="AP155" s="99"/>
      <c r="AQ155" s="99"/>
      <c r="AR155" s="99"/>
      <c r="AS155" s="99"/>
      <c r="AT155" s="99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31">
        <f>(BF114-$F$155)/$G$155</f>
        <v>0.89624895155865791</v>
      </c>
      <c r="BG155" s="99"/>
      <c r="BH155" s="31">
        <f>(BH114-$F$155)/$G$155</f>
        <v>7.4731949678669052</v>
      </c>
      <c r="BK155" s="99"/>
      <c r="BL155" s="31">
        <f>(BL114-$F$155)/$G$155</f>
        <v>5.2007220074116534</v>
      </c>
      <c r="BM155" s="99"/>
      <c r="BN155" s="31">
        <f>(BN114-$F$155)/$G$155</f>
        <v>4.1380041663429692</v>
      </c>
      <c r="BO155" s="99"/>
      <c r="BP155" s="99"/>
      <c r="BQ155" s="99"/>
      <c r="BR155" s="99"/>
      <c r="BS155" s="99"/>
      <c r="BT155" s="99"/>
      <c r="BU155" s="99"/>
      <c r="BV155" s="99"/>
      <c r="BW155" s="99"/>
      <c r="BX155" s="31">
        <f>(BX114-$F$155)/$G$155</f>
        <v>2.0599703316445277</v>
      </c>
      <c r="BY155" s="99"/>
      <c r="BZ155" s="99"/>
      <c r="CA155" s="99"/>
      <c r="CB155" s="99"/>
      <c r="CC155" s="99"/>
      <c r="CD155" s="99"/>
      <c r="CE155" s="99"/>
      <c r="CF155" s="99"/>
      <c r="CG155" s="99"/>
      <c r="CH155" s="99"/>
      <c r="EI155" s="31">
        <f t="shared" ref="EI155:FD155" si="184">(EI114-$J$155)/$K$155</f>
        <v>1.2071352237097956</v>
      </c>
      <c r="EJ155" s="31">
        <f t="shared" si="184"/>
        <v>1.2071352237097956</v>
      </c>
      <c r="EK155" s="31">
        <f t="shared" si="184"/>
        <v>5.1823937871768049</v>
      </c>
      <c r="EL155" s="31">
        <f t="shared" si="184"/>
        <v>1.2071352237097956</v>
      </c>
      <c r="EM155" s="31">
        <f t="shared" si="184"/>
        <v>11.674246775280618</v>
      </c>
      <c r="EN155" s="31">
        <f t="shared" si="184"/>
        <v>7.0099175236409614</v>
      </c>
      <c r="EO155" s="31">
        <f t="shared" si="184"/>
        <v>11.757723809447924</v>
      </c>
      <c r="EP155" s="31">
        <f t="shared" si="184"/>
        <v>1.2071352237097956</v>
      </c>
      <c r="EQ155" s="31">
        <f t="shared" si="184"/>
        <v>13.755510095172085</v>
      </c>
      <c r="ER155" s="31">
        <f t="shared" si="184"/>
        <v>1.2071352237097956</v>
      </c>
      <c r="ES155" s="31">
        <f t="shared" si="184"/>
        <v>22.289309746655118</v>
      </c>
      <c r="ET155" s="31">
        <f t="shared" si="184"/>
        <v>15.291090247521122</v>
      </c>
      <c r="EU155" s="31">
        <f t="shared" si="184"/>
        <v>35.872539067460956</v>
      </c>
      <c r="EV155" s="31">
        <f t="shared" si="184"/>
        <v>45.366939722920407</v>
      </c>
      <c r="EW155" s="31">
        <f t="shared" si="184"/>
        <v>83.2872124979137</v>
      </c>
      <c r="EX155" s="31">
        <f t="shared" si="184"/>
        <v>79.557748473189122</v>
      </c>
      <c r="EY155" s="31">
        <f t="shared" si="184"/>
        <v>119.52432943413413</v>
      </c>
      <c r="EZ155" s="31">
        <f t="shared" si="184"/>
        <v>119.64890359577726</v>
      </c>
      <c r="FA155" s="31">
        <f t="shared" si="184"/>
        <v>196.26225603828016</v>
      </c>
      <c r="FB155" s="31">
        <f t="shared" si="184"/>
        <v>173.94380103601824</v>
      </c>
      <c r="FC155" s="31">
        <f t="shared" si="184"/>
        <v>134.11031203474994</v>
      </c>
      <c r="FD155" s="31">
        <f t="shared" si="184"/>
        <v>208.62690136143274</v>
      </c>
      <c r="FG155" s="31">
        <f t="shared" ref="FG155:GV155" si="185">(FG114-$J$155)/$K$155</f>
        <v>92.854850314536435</v>
      </c>
      <c r="FH155" s="31">
        <f t="shared" si="185"/>
        <v>7.9465497384550003</v>
      </c>
      <c r="FI155" s="31">
        <f t="shared" si="185"/>
        <v>4.8187225926359014</v>
      </c>
      <c r="GF155" s="31">
        <f t="shared" si="185"/>
        <v>32.688896968153756</v>
      </c>
      <c r="GJ155" s="31">
        <f t="shared" si="185"/>
        <v>21.811287187816692</v>
      </c>
      <c r="GL155" s="31">
        <f t="shared" si="185"/>
        <v>16.724392785591736</v>
      </c>
      <c r="GV155" s="31">
        <f t="shared" si="185"/>
        <v>6.7775016420954657</v>
      </c>
    </row>
    <row r="156" spans="3:214" x14ac:dyDescent="0.25">
      <c r="C156" s="31" t="str">
        <f t="shared" si="95"/>
        <v>2.01-20.1</v>
      </c>
      <c r="D156" s="31" t="str">
        <f t="shared" si="160"/>
        <v>Methyl cis-8, 11, 14-eicosatrienoate (C20:3)</v>
      </c>
      <c r="E156" s="31" t="str">
        <f t="shared" si="160"/>
        <v>3.94-157.6</v>
      </c>
      <c r="F156" s="31"/>
      <c r="G156" s="31">
        <f t="shared" si="161"/>
        <v>0</v>
      </c>
      <c r="H156" s="31">
        <f t="shared" si="161"/>
        <v>0</v>
      </c>
      <c r="I156" s="31" t="str">
        <f t="shared" si="151"/>
        <v>2.01-20.1</v>
      </c>
      <c r="J156" s="31">
        <f t="shared" si="151"/>
        <v>-8.0084199313599502E-3</v>
      </c>
      <c r="K156" s="31">
        <f t="shared" si="151"/>
        <v>1.5591350238034844E-2</v>
      </c>
      <c r="M156" s="31" t="e">
        <f t="shared" ref="M156:AF156" si="186">(M115-$F$156)/$G$156</f>
        <v>#DIV/0!</v>
      </c>
      <c r="N156" s="31" t="e">
        <f t="shared" si="186"/>
        <v>#DIV/0!</v>
      </c>
      <c r="O156" s="31" t="e">
        <f t="shared" si="186"/>
        <v>#DIV/0!</v>
      </c>
      <c r="P156" s="31" t="e">
        <f t="shared" si="186"/>
        <v>#DIV/0!</v>
      </c>
      <c r="Q156" s="31" t="e">
        <f t="shared" si="186"/>
        <v>#DIV/0!</v>
      </c>
      <c r="R156" s="31" t="e">
        <f t="shared" si="186"/>
        <v>#DIV/0!</v>
      </c>
      <c r="S156" s="31" t="e">
        <f t="shared" si="186"/>
        <v>#DIV/0!</v>
      </c>
      <c r="T156" s="31" t="e">
        <f t="shared" si="186"/>
        <v>#DIV/0!</v>
      </c>
      <c r="U156" s="31" t="e">
        <f t="shared" si="186"/>
        <v>#DIV/0!</v>
      </c>
      <c r="V156" s="31" t="e">
        <f t="shared" si="186"/>
        <v>#DIV/0!</v>
      </c>
      <c r="W156" s="31" t="e">
        <f t="shared" si="186"/>
        <v>#DIV/0!</v>
      </c>
      <c r="X156" s="31" t="e">
        <f t="shared" si="186"/>
        <v>#DIV/0!</v>
      </c>
      <c r="Y156" s="31" t="e">
        <f t="shared" si="186"/>
        <v>#DIV/0!</v>
      </c>
      <c r="Z156" s="31" t="e">
        <f t="shared" si="186"/>
        <v>#DIV/0!</v>
      </c>
      <c r="AA156" s="31" t="e">
        <f t="shared" si="186"/>
        <v>#DIV/0!</v>
      </c>
      <c r="AB156" s="31" t="e">
        <f t="shared" si="186"/>
        <v>#DIV/0!</v>
      </c>
      <c r="AC156" s="31" t="e">
        <f t="shared" si="186"/>
        <v>#DIV/0!</v>
      </c>
      <c r="AD156" s="31" t="e">
        <f t="shared" si="186"/>
        <v>#DIV/0!</v>
      </c>
      <c r="AE156" s="31" t="e">
        <f t="shared" si="186"/>
        <v>#DIV/0!</v>
      </c>
      <c r="AF156" s="31" t="e">
        <f t="shared" si="186"/>
        <v>#DIV/0!</v>
      </c>
      <c r="BB156" s="31"/>
      <c r="EI156" s="31">
        <f t="shared" ref="EI156:FD156" si="187">(EI115-$J$156)/$K$156</f>
        <v>2.9518737967485928</v>
      </c>
      <c r="EJ156" s="31">
        <f t="shared" si="187"/>
        <v>0.5136450537698487</v>
      </c>
      <c r="EK156" s="31">
        <f t="shared" si="187"/>
        <v>2.3867957692960751</v>
      </c>
      <c r="EL156" s="31">
        <f t="shared" si="187"/>
        <v>0.5136450537698487</v>
      </c>
      <c r="EM156" s="31">
        <f t="shared" si="187"/>
        <v>4.4651549140499309</v>
      </c>
      <c r="EN156" s="31">
        <f t="shared" si="187"/>
        <v>3.4703550064879849</v>
      </c>
      <c r="EO156" s="31">
        <f t="shared" si="187"/>
        <v>6.0035328146863014</v>
      </c>
      <c r="EP156" s="31">
        <f t="shared" si="187"/>
        <v>0.5136450537698487</v>
      </c>
      <c r="EQ156" s="31">
        <f t="shared" si="187"/>
        <v>8.9074675095419931</v>
      </c>
      <c r="ER156" s="31">
        <f t="shared" si="187"/>
        <v>0.5136450537698487</v>
      </c>
      <c r="ES156" s="31">
        <f t="shared" si="187"/>
        <v>9.2628200831519223</v>
      </c>
      <c r="ET156" s="31">
        <f t="shared" si="187"/>
        <v>9.3222247072432438</v>
      </c>
      <c r="EU156" s="31">
        <f t="shared" si="187"/>
        <v>20.501649195542537</v>
      </c>
      <c r="EV156" s="31">
        <f t="shared" si="187"/>
        <v>18.571592837144895</v>
      </c>
      <c r="EW156" s="31">
        <f t="shared" si="187"/>
        <v>50.768411767200632</v>
      </c>
      <c r="EX156" s="31">
        <f t="shared" si="187"/>
        <v>39.969415766060877</v>
      </c>
      <c r="EY156" s="31">
        <f t="shared" si="187"/>
        <v>64.177255264170654</v>
      </c>
      <c r="EZ156" s="31">
        <f t="shared" si="187"/>
        <v>50.640567827819552</v>
      </c>
      <c r="FA156" s="31">
        <f t="shared" si="187"/>
        <v>130.94490326982333</v>
      </c>
      <c r="FB156" s="31">
        <f t="shared" si="187"/>
        <v>85.519392759545696</v>
      </c>
      <c r="FC156" s="31">
        <f t="shared" si="187"/>
        <v>80.168024604459163</v>
      </c>
      <c r="FD156" s="31">
        <f t="shared" si="187"/>
        <v>117.54504959041778</v>
      </c>
    </row>
    <row r="157" spans="3:214" x14ac:dyDescent="0.25">
      <c r="C157" s="31" t="str">
        <f t="shared" si="95"/>
        <v>2-40</v>
      </c>
      <c r="D157" s="31" t="str">
        <f t="shared" si="160"/>
        <v>Methyl cis-13-docosenoate (C22:1)</v>
      </c>
      <c r="E157" s="31" t="str">
        <f t="shared" si="160"/>
        <v>1.98-79.2</v>
      </c>
      <c r="F157" s="31"/>
      <c r="G157" s="31">
        <f t="shared" si="161"/>
        <v>0</v>
      </c>
      <c r="H157" s="31">
        <f t="shared" si="161"/>
        <v>0</v>
      </c>
      <c r="I157" s="31" t="str">
        <f t="shared" si="151"/>
        <v>2-40</v>
      </c>
      <c r="J157" s="31">
        <f t="shared" si="151"/>
        <v>-1.0676077458737887E-2</v>
      </c>
      <c r="K157" s="31">
        <f t="shared" si="151"/>
        <v>1.7158822396139948E-2</v>
      </c>
      <c r="M157" s="31" t="e">
        <f t="shared" ref="M157:AF157" si="188">(M116-$F$157)/$G$157</f>
        <v>#DIV/0!</v>
      </c>
      <c r="N157" s="31" t="e">
        <f t="shared" si="188"/>
        <v>#DIV/0!</v>
      </c>
      <c r="O157" s="31" t="e">
        <f t="shared" si="188"/>
        <v>#DIV/0!</v>
      </c>
      <c r="P157" s="31" t="e">
        <f t="shared" si="188"/>
        <v>#DIV/0!</v>
      </c>
      <c r="Q157" s="31" t="e">
        <f t="shared" si="188"/>
        <v>#DIV/0!</v>
      </c>
      <c r="R157" s="31" t="e">
        <f t="shared" si="188"/>
        <v>#DIV/0!</v>
      </c>
      <c r="S157" s="31" t="e">
        <f t="shared" si="188"/>
        <v>#DIV/0!</v>
      </c>
      <c r="T157" s="31" t="e">
        <f t="shared" si="188"/>
        <v>#DIV/0!</v>
      </c>
      <c r="U157" s="31" t="e">
        <f t="shared" si="188"/>
        <v>#DIV/0!</v>
      </c>
      <c r="V157" s="31" t="e">
        <f t="shared" si="188"/>
        <v>#DIV/0!</v>
      </c>
      <c r="W157" s="31" t="e">
        <f t="shared" si="188"/>
        <v>#DIV/0!</v>
      </c>
      <c r="X157" s="31" t="e">
        <f t="shared" si="188"/>
        <v>#DIV/0!</v>
      </c>
      <c r="Y157" s="31" t="e">
        <f t="shared" si="188"/>
        <v>#DIV/0!</v>
      </c>
      <c r="Z157" s="31" t="e">
        <f t="shared" si="188"/>
        <v>#DIV/0!</v>
      </c>
      <c r="AA157" s="31" t="e">
        <f t="shared" si="188"/>
        <v>#DIV/0!</v>
      </c>
      <c r="AB157" s="31" t="e">
        <f t="shared" si="188"/>
        <v>#DIV/0!</v>
      </c>
      <c r="AC157" s="31" t="e">
        <f t="shared" si="188"/>
        <v>#DIV/0!</v>
      </c>
      <c r="AD157" s="31" t="e">
        <f t="shared" si="188"/>
        <v>#DIV/0!</v>
      </c>
      <c r="AE157" s="31" t="e">
        <f t="shared" si="188"/>
        <v>#DIV/0!</v>
      </c>
      <c r="AF157" s="31" t="e">
        <f t="shared" si="188"/>
        <v>#DIV/0!</v>
      </c>
      <c r="BB157" s="31"/>
      <c r="EI157" s="31">
        <f t="shared" ref="EI157:FD157" si="189">(EI116-$J$157)/$K$157</f>
        <v>0.62219173392339444</v>
      </c>
      <c r="EJ157" s="31">
        <f t="shared" si="189"/>
        <v>0.62219173392339444</v>
      </c>
      <c r="EK157" s="31">
        <f t="shared" si="189"/>
        <v>1.6544614675523521</v>
      </c>
      <c r="EL157" s="31">
        <f t="shared" si="189"/>
        <v>0.62219173392339444</v>
      </c>
      <c r="EM157" s="31">
        <f t="shared" si="189"/>
        <v>5.0290990239016669</v>
      </c>
      <c r="EN157" s="31">
        <f t="shared" si="189"/>
        <v>3.4967113032972605</v>
      </c>
      <c r="EO157" s="31">
        <f t="shared" si="189"/>
        <v>6.2203460240405972</v>
      </c>
      <c r="EP157" s="31">
        <f t="shared" si="189"/>
        <v>0.62219173392339444</v>
      </c>
      <c r="EQ157" s="31">
        <f t="shared" si="189"/>
        <v>9.1393201188916926</v>
      </c>
      <c r="ER157" s="31">
        <f t="shared" si="189"/>
        <v>0.62219173392339444</v>
      </c>
      <c r="ES157" s="31">
        <f t="shared" si="189"/>
        <v>9.0077551366802062</v>
      </c>
      <c r="ET157" s="31">
        <f t="shared" si="189"/>
        <v>8.863805837211979</v>
      </c>
      <c r="EU157" s="31">
        <f t="shared" si="189"/>
        <v>20.798332722639376</v>
      </c>
      <c r="EV157" s="31">
        <f t="shared" si="189"/>
        <v>19.906890008119099</v>
      </c>
      <c r="EW157" s="31">
        <f t="shared" si="189"/>
        <v>35.839632286131632</v>
      </c>
      <c r="EX157" s="31">
        <f t="shared" si="189"/>
        <v>44.043646071534148</v>
      </c>
      <c r="EY157" s="31">
        <f t="shared" si="189"/>
        <v>59.200425911889873</v>
      </c>
      <c r="EZ157" s="31">
        <f t="shared" si="189"/>
        <v>70.182392085308663</v>
      </c>
      <c r="FA157" s="31">
        <f t="shared" si="189"/>
        <v>103.61084272135894</v>
      </c>
      <c r="FB157" s="31">
        <f t="shared" si="189"/>
        <v>76.314958357009232</v>
      </c>
      <c r="FC157" s="31">
        <f t="shared" si="189"/>
        <v>99.260241267543634</v>
      </c>
      <c r="FD157" s="31">
        <f t="shared" si="189"/>
        <v>111.96254285262322</v>
      </c>
    </row>
    <row r="158" spans="3:214" x14ac:dyDescent="0.25">
      <c r="C158" s="31" t="str">
        <f t="shared" si="95"/>
        <v>1-60</v>
      </c>
      <c r="D158" s="31" t="str">
        <f t="shared" si="160"/>
        <v>Methyl cis-11, 14, 17-eicosatrienoate (C20:3)</v>
      </c>
      <c r="E158" s="31" t="str">
        <f t="shared" si="160"/>
        <v>2-80</v>
      </c>
      <c r="F158" s="31"/>
      <c r="G158" s="31">
        <f t="shared" si="161"/>
        <v>0</v>
      </c>
      <c r="H158" s="31">
        <f t="shared" si="161"/>
        <v>0</v>
      </c>
      <c r="I158" s="31" t="str">
        <f t="shared" si="151"/>
        <v>1-60</v>
      </c>
      <c r="J158" s="31">
        <f t="shared" si="151"/>
        <v>-1.9839277146464329E-2</v>
      </c>
      <c r="K158" s="31">
        <f t="shared" si="151"/>
        <v>1.8251330003419018E-2</v>
      </c>
      <c r="M158" s="31" t="e">
        <f t="shared" ref="M158:AF158" si="190">(M117-$F$158)/$G$158</f>
        <v>#DIV/0!</v>
      </c>
      <c r="N158" s="31" t="e">
        <f t="shared" si="190"/>
        <v>#DIV/0!</v>
      </c>
      <c r="O158" s="31" t="e">
        <f t="shared" si="190"/>
        <v>#DIV/0!</v>
      </c>
      <c r="P158" s="31" t="e">
        <f t="shared" si="190"/>
        <v>#DIV/0!</v>
      </c>
      <c r="Q158" s="31" t="e">
        <f t="shared" si="190"/>
        <v>#DIV/0!</v>
      </c>
      <c r="R158" s="31" t="e">
        <f t="shared" si="190"/>
        <v>#DIV/0!</v>
      </c>
      <c r="S158" s="31" t="e">
        <f t="shared" si="190"/>
        <v>#DIV/0!</v>
      </c>
      <c r="T158" s="31" t="e">
        <f t="shared" si="190"/>
        <v>#DIV/0!</v>
      </c>
      <c r="U158" s="31" t="e">
        <f t="shared" si="190"/>
        <v>#DIV/0!</v>
      </c>
      <c r="V158" s="31" t="e">
        <f t="shared" si="190"/>
        <v>#DIV/0!</v>
      </c>
      <c r="W158" s="31" t="e">
        <f t="shared" si="190"/>
        <v>#DIV/0!</v>
      </c>
      <c r="X158" s="31" t="e">
        <f t="shared" si="190"/>
        <v>#DIV/0!</v>
      </c>
      <c r="Y158" s="31" t="e">
        <f t="shared" si="190"/>
        <v>#DIV/0!</v>
      </c>
      <c r="Z158" s="31" t="e">
        <f t="shared" si="190"/>
        <v>#DIV/0!</v>
      </c>
      <c r="AA158" s="31" t="e">
        <f t="shared" si="190"/>
        <v>#DIV/0!</v>
      </c>
      <c r="AB158" s="31" t="e">
        <f t="shared" si="190"/>
        <v>#DIV/0!</v>
      </c>
      <c r="AC158" s="31" t="e">
        <f t="shared" si="190"/>
        <v>#DIV/0!</v>
      </c>
      <c r="AD158" s="31" t="e">
        <f t="shared" si="190"/>
        <v>#DIV/0!</v>
      </c>
      <c r="AE158" s="31" t="e">
        <f t="shared" si="190"/>
        <v>#DIV/0!</v>
      </c>
      <c r="AF158" s="31" t="e">
        <f t="shared" si="190"/>
        <v>#DIV/0!</v>
      </c>
      <c r="BB158" s="31"/>
      <c r="CI158" s="115"/>
      <c r="CJ158" s="115"/>
      <c r="CK158" s="115"/>
      <c r="CL158" s="115"/>
      <c r="CM158" s="115"/>
      <c r="CN158" s="115"/>
      <c r="CO158" s="115"/>
      <c r="CP158" s="115"/>
      <c r="CQ158" s="115"/>
      <c r="CR158" s="115"/>
      <c r="CS158" s="115"/>
      <c r="CT158" s="115"/>
      <c r="CU158" s="115"/>
      <c r="CV158" s="115"/>
      <c r="CW158" s="115"/>
      <c r="CX158" s="115"/>
      <c r="CY158" s="115"/>
      <c r="CZ158" s="115"/>
      <c r="DA158" s="115"/>
      <c r="DB158" s="115"/>
      <c r="DC158" s="115"/>
      <c r="DD158" s="115"/>
      <c r="DE158" s="115"/>
      <c r="DF158" s="115"/>
      <c r="DG158" s="115"/>
      <c r="DH158" s="115"/>
      <c r="DI158" s="115"/>
      <c r="DJ158" s="115"/>
      <c r="DK158" s="115"/>
      <c r="DL158" s="115"/>
      <c r="DM158" s="115"/>
      <c r="DN158" s="115"/>
      <c r="DO158" s="115"/>
      <c r="DP158" s="115"/>
      <c r="DQ158" s="115"/>
      <c r="DR158" s="115"/>
      <c r="DS158" s="115"/>
      <c r="DT158" s="115"/>
      <c r="DU158" s="115"/>
      <c r="DV158" s="115"/>
      <c r="DW158" s="115"/>
      <c r="DX158" s="115"/>
      <c r="DY158" s="115"/>
      <c r="DZ158" s="115"/>
      <c r="EA158" s="115"/>
      <c r="EB158" s="115"/>
      <c r="EC158" s="115"/>
      <c r="ED158" s="115"/>
      <c r="EE158" s="115"/>
      <c r="EF158" s="115"/>
      <c r="EG158" s="115"/>
      <c r="EH158" s="115"/>
      <c r="EI158" s="31">
        <f t="shared" ref="EI158:FD158" si="191">(EI117-$J$158)/$K$158</f>
        <v>1.0870044617432177</v>
      </c>
      <c r="EJ158" s="31">
        <f t="shared" si="191"/>
        <v>1.0870044617432177</v>
      </c>
      <c r="EK158" s="31">
        <f t="shared" si="191"/>
        <v>3.3027221774076332</v>
      </c>
      <c r="EL158" s="31">
        <f t="shared" si="191"/>
        <v>1.0870044617432177</v>
      </c>
      <c r="EM158" s="31">
        <f t="shared" si="191"/>
        <v>4.718146398143495</v>
      </c>
      <c r="EN158" s="31">
        <f t="shared" si="191"/>
        <v>3.8171253259620381</v>
      </c>
      <c r="EO158" s="31">
        <f t="shared" si="191"/>
        <v>6.2704057539998619</v>
      </c>
      <c r="EP158" s="31">
        <f t="shared" si="191"/>
        <v>1.0870044617432177</v>
      </c>
      <c r="EQ158" s="31">
        <f t="shared" si="191"/>
        <v>9.2796897149170086</v>
      </c>
      <c r="ER158" s="31">
        <f t="shared" si="191"/>
        <v>1.0870044617432177</v>
      </c>
      <c r="ES158" s="31">
        <f t="shared" si="191"/>
        <v>9.4576586022931899</v>
      </c>
      <c r="ET158" s="31">
        <f t="shared" si="191"/>
        <v>8.6553819391026714</v>
      </c>
      <c r="EU158" s="31">
        <f t="shared" si="191"/>
        <v>17.229215283924908</v>
      </c>
      <c r="EV158" s="31">
        <f t="shared" si="191"/>
        <v>18.37116213880665</v>
      </c>
      <c r="EW158" s="31">
        <f t="shared" si="191"/>
        <v>42.085438456424662</v>
      </c>
      <c r="EX158" s="31">
        <f t="shared" si="191"/>
        <v>41.840598245918635</v>
      </c>
      <c r="EY158" s="31">
        <f t="shared" si="191"/>
        <v>57.014130139753313</v>
      </c>
      <c r="EZ158" s="31">
        <f t="shared" si="191"/>
        <v>61.87132136160276</v>
      </c>
      <c r="FA158" s="31">
        <f t="shared" si="191"/>
        <v>99.822146720271476</v>
      </c>
      <c r="FB158" s="31">
        <f t="shared" si="191"/>
        <v>90.340975349537615</v>
      </c>
      <c r="FC158" s="31">
        <f t="shared" si="191"/>
        <v>100.12326688554529</v>
      </c>
      <c r="FD158" s="31">
        <f t="shared" si="191"/>
        <v>82.286095313853508</v>
      </c>
      <c r="FW158" s="31">
        <f t="shared" ref="FW158:GS158" si="192">(FW117-$J$158)/$K$158</f>
        <v>4.2831891587799475</v>
      </c>
      <c r="GD158" s="31">
        <f t="shared" si="192"/>
        <v>52.942430942864974</v>
      </c>
      <c r="GF158" s="31">
        <f t="shared" si="192"/>
        <v>91.692886065094712</v>
      </c>
      <c r="GJ158" s="31">
        <f t="shared" si="192"/>
        <v>89.612875083066228</v>
      </c>
      <c r="GM158" s="31">
        <f t="shared" si="192"/>
        <v>10.738436343239517</v>
      </c>
      <c r="GN158" s="31">
        <f t="shared" si="192"/>
        <v>42.891686057652159</v>
      </c>
      <c r="GO158" s="31">
        <f t="shared" si="192"/>
        <v>39.746462069174328</v>
      </c>
      <c r="GP158" s="31">
        <f t="shared" si="192"/>
        <v>39.388287332104689</v>
      </c>
      <c r="GS158" s="31">
        <f t="shared" si="192"/>
        <v>49.272235634486123</v>
      </c>
    </row>
    <row r="159" spans="3:214" x14ac:dyDescent="0.25">
      <c r="C159" s="31" t="str">
        <f t="shared" si="95"/>
        <v>1.005-60.3</v>
      </c>
      <c r="D159" s="31" t="str">
        <f t="shared" si="160"/>
        <v>METHYL TRICOSANOATE (C23:0)</v>
      </c>
      <c r="E159" s="31" t="str">
        <f t="shared" si="160"/>
        <v>1.96-78.4</v>
      </c>
      <c r="F159" s="31"/>
      <c r="G159" s="31">
        <f t="shared" si="161"/>
        <v>0</v>
      </c>
      <c r="H159" s="31">
        <f t="shared" si="161"/>
        <v>0</v>
      </c>
      <c r="I159" s="31" t="str">
        <f t="shared" si="151"/>
        <v>1.005-60.3</v>
      </c>
      <c r="J159" s="31">
        <f t="shared" si="151"/>
        <v>-2.5666519862752202E-2</v>
      </c>
      <c r="K159" s="31">
        <f t="shared" si="151"/>
        <v>1.7895124631168675E-2</v>
      </c>
      <c r="M159" s="31" t="e">
        <f t="shared" ref="M159:AF159" si="193">(M118-$F$159)/$G$159</f>
        <v>#DIV/0!</v>
      </c>
      <c r="N159" s="31" t="e">
        <f t="shared" si="193"/>
        <v>#DIV/0!</v>
      </c>
      <c r="O159" s="31" t="e">
        <f t="shared" si="193"/>
        <v>#DIV/0!</v>
      </c>
      <c r="P159" s="31" t="e">
        <f t="shared" si="193"/>
        <v>#DIV/0!</v>
      </c>
      <c r="Q159" s="31" t="e">
        <f t="shared" si="193"/>
        <v>#DIV/0!</v>
      </c>
      <c r="R159" s="31" t="e">
        <f t="shared" si="193"/>
        <v>#DIV/0!</v>
      </c>
      <c r="S159" s="31" t="e">
        <f t="shared" si="193"/>
        <v>#DIV/0!</v>
      </c>
      <c r="T159" s="31" t="e">
        <f t="shared" si="193"/>
        <v>#DIV/0!</v>
      </c>
      <c r="U159" s="31" t="e">
        <f t="shared" si="193"/>
        <v>#DIV/0!</v>
      </c>
      <c r="V159" s="31" t="e">
        <f t="shared" si="193"/>
        <v>#DIV/0!</v>
      </c>
      <c r="W159" s="31" t="e">
        <f t="shared" si="193"/>
        <v>#DIV/0!</v>
      </c>
      <c r="X159" s="31" t="e">
        <f t="shared" si="193"/>
        <v>#DIV/0!</v>
      </c>
      <c r="Y159" s="31" t="e">
        <f t="shared" si="193"/>
        <v>#DIV/0!</v>
      </c>
      <c r="Z159" s="31" t="e">
        <f t="shared" si="193"/>
        <v>#DIV/0!</v>
      </c>
      <c r="AA159" s="31" t="e">
        <f t="shared" si="193"/>
        <v>#DIV/0!</v>
      </c>
      <c r="AB159" s="31" t="e">
        <f t="shared" si="193"/>
        <v>#DIV/0!</v>
      </c>
      <c r="AC159" s="31" t="e">
        <f t="shared" si="193"/>
        <v>#DIV/0!</v>
      </c>
      <c r="AD159" s="31" t="e">
        <f t="shared" si="193"/>
        <v>#DIV/0!</v>
      </c>
      <c r="AE159" s="31" t="e">
        <f t="shared" si="193"/>
        <v>#DIV/0!</v>
      </c>
      <c r="AF159" s="31" t="e">
        <f t="shared" si="193"/>
        <v>#DIV/0!</v>
      </c>
      <c r="BB159" s="31"/>
      <c r="BI159" s="31"/>
      <c r="BJ159" s="31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CV159" s="115"/>
      <c r="CW159" s="115"/>
      <c r="CX159" s="115"/>
      <c r="CY159" s="115"/>
      <c r="CZ159" s="115"/>
      <c r="DA159" s="115"/>
      <c r="DB159" s="115"/>
      <c r="DC159" s="115"/>
      <c r="DD159" s="115"/>
      <c r="DE159" s="115"/>
      <c r="DF159" s="115"/>
      <c r="DG159" s="115"/>
      <c r="DH159" s="115"/>
      <c r="DI159" s="115"/>
      <c r="DJ159" s="115"/>
      <c r="DK159" s="115"/>
      <c r="DL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  <c r="DV159" s="115"/>
      <c r="DW159" s="115"/>
      <c r="DX159" s="115"/>
      <c r="DY159" s="115"/>
      <c r="DZ159" s="115"/>
      <c r="EA159" s="115"/>
      <c r="EB159" s="115"/>
      <c r="EC159" s="115"/>
      <c r="ED159" s="115"/>
      <c r="EE159" s="115"/>
      <c r="EF159" s="115"/>
      <c r="EG159" s="115"/>
      <c r="EH159" s="115"/>
      <c r="EI159" s="31">
        <f t="shared" ref="EI159:FD159" si="194">(EI118-$J$159)/$K$159</f>
        <v>1.4342744402041083</v>
      </c>
      <c r="EJ159" s="31">
        <f t="shared" si="194"/>
        <v>1.4342744402041083</v>
      </c>
      <c r="EK159" s="31">
        <f t="shared" si="194"/>
        <v>3.1966223168124048</v>
      </c>
      <c r="EL159" s="31">
        <f t="shared" si="194"/>
        <v>1.4342744402041083</v>
      </c>
      <c r="EM159" s="31">
        <f t="shared" si="194"/>
        <v>4.2289456297476598</v>
      </c>
      <c r="EN159" s="31">
        <f t="shared" si="194"/>
        <v>3.8447059452427226</v>
      </c>
      <c r="EO159" s="31">
        <f t="shared" si="194"/>
        <v>6.4865832732936903</v>
      </c>
      <c r="EP159" s="31">
        <f t="shared" si="194"/>
        <v>1.4342744402041083</v>
      </c>
      <c r="EQ159" s="31">
        <f t="shared" si="194"/>
        <v>10.995936957224194</v>
      </c>
      <c r="ER159" s="31">
        <f t="shared" si="194"/>
        <v>1.4342744402041083</v>
      </c>
      <c r="ES159" s="31">
        <f t="shared" si="194"/>
        <v>9.5163982866652788</v>
      </c>
      <c r="ET159" s="31">
        <f t="shared" si="194"/>
        <v>9.2256870160424427</v>
      </c>
      <c r="EU159" s="31">
        <f t="shared" si="194"/>
        <v>18.931443170379325</v>
      </c>
      <c r="EV159" s="31">
        <f t="shared" si="194"/>
        <v>17.132725170460329</v>
      </c>
      <c r="EW159" s="31">
        <f t="shared" si="194"/>
        <v>41.359853755290196</v>
      </c>
      <c r="EX159" s="31">
        <f t="shared" si="194"/>
        <v>36.986596652254221</v>
      </c>
      <c r="EY159" s="31">
        <f t="shared" si="194"/>
        <v>62.785227386383447</v>
      </c>
      <c r="EZ159" s="31">
        <f t="shared" si="194"/>
        <v>1.4342744402041083</v>
      </c>
      <c r="FA159" s="31">
        <f t="shared" si="194"/>
        <v>96.74808021955171</v>
      </c>
      <c r="FB159" s="31">
        <f t="shared" si="194"/>
        <v>80.764317892063715</v>
      </c>
      <c r="FC159" s="31">
        <f t="shared" si="194"/>
        <v>102.32321403310993</v>
      </c>
      <c r="FD159" s="31">
        <f t="shared" si="194"/>
        <v>1.4342744402041083</v>
      </c>
      <c r="FF159" s="31">
        <f t="shared" ref="FF159:GJ159" si="195">(FF118-$J$159)/$K$159</f>
        <v>9.82559597514987</v>
      </c>
      <c r="FG159" s="31">
        <f t="shared" si="195"/>
        <v>6.5838838641220123</v>
      </c>
      <c r="FK159" s="31">
        <f t="shared" si="195"/>
        <v>14.570552897974927</v>
      </c>
      <c r="FM159" s="31">
        <f t="shared" si="195"/>
        <v>15.809614068413794</v>
      </c>
      <c r="FW159" s="31">
        <f t="shared" si="195"/>
        <v>11.478001954236181</v>
      </c>
      <c r="GA159" s="31">
        <f t="shared" si="195"/>
        <v>7.2512135364499741</v>
      </c>
      <c r="GB159" s="31">
        <f t="shared" si="195"/>
        <v>8.9869268028305864</v>
      </c>
      <c r="GF159" s="31">
        <f t="shared" si="195"/>
        <v>5.1296324027156359</v>
      </c>
      <c r="GJ159" s="31">
        <f t="shared" si="195"/>
        <v>5.4620504114858139</v>
      </c>
    </row>
    <row r="160" spans="3:214" x14ac:dyDescent="0.25">
      <c r="C160" s="31" t="str">
        <f t="shared" si="95"/>
        <v>1-40</v>
      </c>
      <c r="D160" s="67" t="str">
        <f t="shared" si="160"/>
        <v>Methyl arachidonate (C20:4)</v>
      </c>
      <c r="E160" s="31" t="str">
        <f t="shared" si="160"/>
        <v>2.01-80.4</v>
      </c>
      <c r="F160" s="31">
        <f>F119</f>
        <v>-6.5528302787258852E-2</v>
      </c>
      <c r="G160" s="31">
        <f t="shared" si="161"/>
        <v>4.7176346869591115E-2</v>
      </c>
      <c r="H160" s="31">
        <f t="shared" si="161"/>
        <v>0</v>
      </c>
      <c r="I160" s="31" t="str">
        <f t="shared" si="151"/>
        <v>1-40</v>
      </c>
      <c r="J160" s="31">
        <f t="shared" si="151"/>
        <v>-3.5772392908752781E-2</v>
      </c>
      <c r="K160" s="31">
        <f t="shared" si="151"/>
        <v>1.9176920895812008E-2</v>
      </c>
      <c r="M160" s="31">
        <f t="shared" ref="M160:AF160" si="196">(M119-$F$160)/$G$160</f>
        <v>1.3890075670419708</v>
      </c>
      <c r="N160" s="31">
        <f t="shared" si="196"/>
        <v>2.749375110707609</v>
      </c>
      <c r="O160" s="31">
        <f t="shared" si="196"/>
        <v>1.3890075670419708</v>
      </c>
      <c r="P160" s="31">
        <f t="shared" si="196"/>
        <v>4.0240885370297068</v>
      </c>
      <c r="Q160" s="31">
        <f t="shared" si="196"/>
        <v>1.3890075670419708</v>
      </c>
      <c r="R160" s="31">
        <f t="shared" si="196"/>
        <v>4.3840433718779854</v>
      </c>
      <c r="S160" s="31">
        <f t="shared" si="196"/>
        <v>1.3890075670419708</v>
      </c>
      <c r="T160" s="31">
        <f t="shared" si="196"/>
        <v>6.0955711516701223</v>
      </c>
      <c r="U160" s="31">
        <f t="shared" si="196"/>
        <v>1.3890075670419708</v>
      </c>
      <c r="V160" s="31">
        <f t="shared" si="196"/>
        <v>6.641981231778324</v>
      </c>
      <c r="W160" s="31">
        <f t="shared" si="196"/>
        <v>1.3890075670419708</v>
      </c>
      <c r="X160" s="31">
        <f t="shared" si="196"/>
        <v>16.635859384018374</v>
      </c>
      <c r="Y160" s="31">
        <f t="shared" si="196"/>
        <v>43.717858636179969</v>
      </c>
      <c r="Z160" s="31">
        <f t="shared" si="196"/>
        <v>23.755475738342021</v>
      </c>
      <c r="AA160" s="31">
        <f t="shared" si="196"/>
        <v>1.3890075670419708</v>
      </c>
      <c r="AB160" s="31">
        <f t="shared" si="196"/>
        <v>64.575998061617256</v>
      </c>
      <c r="AC160" s="31">
        <f t="shared" si="196"/>
        <v>69.79991086651998</v>
      </c>
      <c r="AD160" s="31">
        <f t="shared" si="196"/>
        <v>60.70390820314028</v>
      </c>
      <c r="AE160" s="31">
        <f t="shared" si="196"/>
        <v>80.233187842040238</v>
      </c>
      <c r="AF160" s="31">
        <f t="shared" si="196"/>
        <v>57.906317994126724</v>
      </c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  <c r="AQ160" s="99"/>
      <c r="AR160" s="99"/>
      <c r="AS160" s="99"/>
      <c r="AT160" s="99"/>
      <c r="AU160" s="99"/>
      <c r="AV160" s="99"/>
      <c r="AW160" s="99"/>
      <c r="AX160" s="99"/>
      <c r="AY160" s="99"/>
      <c r="AZ160" s="99"/>
      <c r="BA160" s="99"/>
      <c r="BB160" s="99"/>
      <c r="BC160" s="99"/>
      <c r="BD160" s="99"/>
      <c r="BE160" s="99"/>
      <c r="BF160" s="99"/>
      <c r="BG160" s="99"/>
      <c r="BH160" s="99"/>
      <c r="BK160" s="99"/>
      <c r="BL160" s="99"/>
      <c r="BM160" s="99"/>
      <c r="BN160" s="99"/>
      <c r="BO160" s="99"/>
      <c r="BP160" s="99"/>
      <c r="BQ160" s="99"/>
      <c r="BR160" s="99"/>
      <c r="BS160" s="99"/>
      <c r="BT160" s="99"/>
      <c r="BU160" s="99"/>
      <c r="BV160" s="99"/>
      <c r="BW160" s="99"/>
      <c r="BX160" s="99"/>
      <c r="BY160" s="99"/>
      <c r="BZ160" s="99"/>
      <c r="CA160" s="99"/>
      <c r="CB160" s="99"/>
      <c r="CC160" s="99"/>
      <c r="CD160" s="99"/>
      <c r="CE160" s="99"/>
      <c r="CF160" s="99"/>
      <c r="CG160" s="99"/>
      <c r="CH160" s="99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115"/>
      <c r="CV160" s="115"/>
      <c r="CW160" s="115"/>
      <c r="CX160" s="115"/>
      <c r="CY160" s="115"/>
      <c r="CZ160" s="115"/>
      <c r="DA160" s="115"/>
      <c r="DB160" s="115"/>
      <c r="DC160" s="115"/>
      <c r="DD160" s="115"/>
      <c r="DE160" s="115"/>
      <c r="DF160" s="115"/>
      <c r="DG160" s="115"/>
      <c r="DH160" s="115"/>
      <c r="DI160" s="115"/>
      <c r="DJ160" s="115"/>
      <c r="DK160" s="115"/>
      <c r="DL160" s="115"/>
      <c r="DM160" s="115"/>
      <c r="DN160" s="115"/>
      <c r="DO160" s="115"/>
      <c r="DP160" s="115"/>
      <c r="DQ160" s="115"/>
      <c r="DR160" s="115"/>
      <c r="DS160" s="115"/>
      <c r="DT160" s="115"/>
      <c r="DU160" s="115"/>
      <c r="DV160" s="115"/>
      <c r="DW160" s="115"/>
      <c r="DX160" s="115"/>
      <c r="DY160" s="115"/>
      <c r="DZ160" s="115"/>
      <c r="EA160" s="115"/>
      <c r="EB160" s="115"/>
      <c r="EC160" s="115"/>
      <c r="ED160" s="115"/>
      <c r="EE160" s="115"/>
      <c r="EF160" s="115"/>
      <c r="EG160" s="115"/>
      <c r="EH160" s="115"/>
      <c r="EI160" s="31">
        <f t="shared" ref="EI160:GJ160" si="197">(EI119-$J$160)/$K$160</f>
        <v>1.8653877284629676</v>
      </c>
      <c r="EJ160" s="31">
        <f t="shared" si="197"/>
        <v>1.8653877284629676</v>
      </c>
      <c r="EK160" s="31">
        <f t="shared" si="197"/>
        <v>4.2764851424176289</v>
      </c>
      <c r="EL160" s="31">
        <f t="shared" si="197"/>
        <v>1.8653877284629676</v>
      </c>
      <c r="EM160" s="31">
        <f t="shared" si="197"/>
        <v>5.2660891288030403</v>
      </c>
      <c r="EN160" s="31">
        <f t="shared" si="197"/>
        <v>3.9945333281336652</v>
      </c>
      <c r="EO160" s="31">
        <f t="shared" si="197"/>
        <v>5.7327626667879628</v>
      </c>
      <c r="EP160" s="31">
        <f t="shared" si="197"/>
        <v>1.8653877284629676</v>
      </c>
      <c r="EQ160" s="31">
        <f t="shared" si="197"/>
        <v>6.8845364133589841</v>
      </c>
      <c r="ER160" s="31">
        <f t="shared" si="197"/>
        <v>1.8653877284629676</v>
      </c>
      <c r="ES160" s="31">
        <f t="shared" si="197"/>
        <v>8.4964335186348894</v>
      </c>
      <c r="ET160" s="31">
        <f t="shared" si="197"/>
        <v>9.8381749905462907</v>
      </c>
      <c r="EU160" s="31">
        <f t="shared" si="197"/>
        <v>18.101314420251462</v>
      </c>
      <c r="EV160" s="31">
        <f t="shared" si="197"/>
        <v>18.353869757480492</v>
      </c>
      <c r="EW160" s="31">
        <f t="shared" si="197"/>
        <v>40.960068283420263</v>
      </c>
      <c r="EX160" s="31">
        <f t="shared" si="197"/>
        <v>41.230344621702343</v>
      </c>
      <c r="EY160" s="31">
        <f t="shared" si="197"/>
        <v>47.869335475278952</v>
      </c>
      <c r="EZ160" s="31">
        <f t="shared" si="197"/>
        <v>46.677413599288705</v>
      </c>
      <c r="FA160" s="31">
        <f t="shared" si="197"/>
        <v>1.8653877284629676</v>
      </c>
      <c r="FB160" s="31">
        <f t="shared" si="197"/>
        <v>62.850003711999072</v>
      </c>
      <c r="FC160" s="31">
        <f t="shared" si="197"/>
        <v>82.924950686402667</v>
      </c>
      <c r="FD160" s="31">
        <f t="shared" si="197"/>
        <v>84.336322324075212</v>
      </c>
      <c r="FE160" s="31">
        <f t="shared" si="197"/>
        <v>1.8653877284629676</v>
      </c>
      <c r="FF160" s="31">
        <f t="shared" si="197"/>
        <v>9.7478959359978514</v>
      </c>
      <c r="FG160" s="31">
        <f t="shared" si="197"/>
        <v>7.7028085764183611</v>
      </c>
      <c r="FH160" s="31">
        <f t="shared" si="197"/>
        <v>10.346378928495559</v>
      </c>
      <c r="GJ160" s="31">
        <f t="shared" si="197"/>
        <v>15.940661861173991</v>
      </c>
    </row>
    <row r="161" spans="3:214" x14ac:dyDescent="0.25">
      <c r="C161" s="31" t="str">
        <f t="shared" si="95"/>
        <v>2-60</v>
      </c>
      <c r="D161" s="31" t="str">
        <f t="shared" si="160"/>
        <v>Methyl cis-13, 16- docosadienoate (C22:2)</v>
      </c>
      <c r="E161" s="31" t="str">
        <f t="shared" si="160"/>
        <v>1.94-77.6</v>
      </c>
      <c r="F161" s="31"/>
      <c r="G161" s="31">
        <f t="shared" si="161"/>
        <v>0</v>
      </c>
      <c r="H161" s="31">
        <f t="shared" si="161"/>
        <v>0</v>
      </c>
      <c r="I161" s="31" t="str">
        <f t="shared" si="161"/>
        <v>2-60</v>
      </c>
      <c r="J161" s="31">
        <f t="shared" si="161"/>
        <v>-2.1166301975649837E-2</v>
      </c>
      <c r="K161" s="31">
        <f t="shared" si="161"/>
        <v>1.7942916880183131E-2</v>
      </c>
      <c r="M161" s="31" t="e">
        <f t="shared" ref="M161:AF161" si="198">(M120-$F$161)/$G$161</f>
        <v>#DIV/0!</v>
      </c>
      <c r="N161" s="31" t="e">
        <f t="shared" si="198"/>
        <v>#DIV/0!</v>
      </c>
      <c r="O161" s="31" t="e">
        <f t="shared" si="198"/>
        <v>#DIV/0!</v>
      </c>
      <c r="P161" s="31" t="e">
        <f t="shared" si="198"/>
        <v>#DIV/0!</v>
      </c>
      <c r="Q161" s="31" t="e">
        <f t="shared" si="198"/>
        <v>#DIV/0!</v>
      </c>
      <c r="R161" s="31" t="e">
        <f t="shared" si="198"/>
        <v>#DIV/0!</v>
      </c>
      <c r="S161" s="31" t="e">
        <f t="shared" si="198"/>
        <v>#DIV/0!</v>
      </c>
      <c r="T161" s="31" t="e">
        <f t="shared" si="198"/>
        <v>#DIV/0!</v>
      </c>
      <c r="U161" s="31" t="e">
        <f t="shared" si="198"/>
        <v>#DIV/0!</v>
      </c>
      <c r="V161" s="31" t="e">
        <f t="shared" si="198"/>
        <v>#DIV/0!</v>
      </c>
      <c r="W161" s="31" t="e">
        <f t="shared" si="198"/>
        <v>#DIV/0!</v>
      </c>
      <c r="X161" s="31" t="e">
        <f t="shared" si="198"/>
        <v>#DIV/0!</v>
      </c>
      <c r="Y161" s="31" t="e">
        <f t="shared" si="198"/>
        <v>#DIV/0!</v>
      </c>
      <c r="Z161" s="31" t="e">
        <f t="shared" si="198"/>
        <v>#DIV/0!</v>
      </c>
      <c r="AA161" s="31" t="e">
        <f t="shared" si="198"/>
        <v>#DIV/0!</v>
      </c>
      <c r="AB161" s="31" t="e">
        <f t="shared" si="198"/>
        <v>#DIV/0!</v>
      </c>
      <c r="AC161" s="31" t="e">
        <f t="shared" si="198"/>
        <v>#DIV/0!</v>
      </c>
      <c r="AD161" s="31" t="e">
        <f t="shared" si="198"/>
        <v>#DIV/0!</v>
      </c>
      <c r="AE161" s="31" t="e">
        <f t="shared" si="198"/>
        <v>#DIV/0!</v>
      </c>
      <c r="AF161" s="31" t="e">
        <f t="shared" si="198"/>
        <v>#DIV/0!</v>
      </c>
      <c r="BB161" s="31"/>
      <c r="BI161" s="31"/>
      <c r="BJ161" s="31"/>
      <c r="CI161" s="115"/>
      <c r="CJ161" s="115"/>
      <c r="CK161" s="115"/>
      <c r="CL161" s="115"/>
      <c r="CM161" s="115"/>
      <c r="CN161" s="115"/>
      <c r="CO161" s="115"/>
      <c r="CP161" s="115"/>
      <c r="CQ161" s="115"/>
      <c r="CR161" s="115"/>
      <c r="CS161" s="115"/>
      <c r="CT161" s="115"/>
      <c r="CU161" s="115"/>
      <c r="CV161" s="115"/>
      <c r="CW161" s="115"/>
      <c r="CX161" s="115"/>
      <c r="CY161" s="115"/>
      <c r="CZ161" s="115"/>
      <c r="DA161" s="115"/>
      <c r="DB161" s="115"/>
      <c r="DC161" s="115"/>
      <c r="DD161" s="115"/>
      <c r="DE161" s="115"/>
      <c r="DF161" s="115"/>
      <c r="DG161" s="115"/>
      <c r="DH161" s="115"/>
      <c r="DI161" s="115"/>
      <c r="DJ161" s="115"/>
      <c r="DK161" s="115"/>
      <c r="DL161" s="115"/>
      <c r="DM161" s="115"/>
      <c r="DN161" s="115"/>
      <c r="DO161" s="115"/>
      <c r="DP161" s="115"/>
      <c r="DQ161" s="115"/>
      <c r="DR161" s="115"/>
      <c r="DS161" s="115"/>
      <c r="DT161" s="115"/>
      <c r="DU161" s="115"/>
      <c r="DV161" s="115"/>
      <c r="DW161" s="115"/>
      <c r="DX161" s="115"/>
      <c r="DY161" s="115"/>
      <c r="DZ161" s="115"/>
      <c r="EA161" s="115"/>
      <c r="EB161" s="115"/>
      <c r="EC161" s="115"/>
      <c r="ED161" s="115"/>
      <c r="EE161" s="115"/>
      <c r="EF161" s="115"/>
      <c r="EG161" s="115"/>
      <c r="EH161" s="115"/>
      <c r="EI161" s="31">
        <f t="shared" ref="EI161:GJ161" si="199">(EI120-$J$161)/$K$161</f>
        <v>1.1796466604059646</v>
      </c>
      <c r="EJ161" s="31">
        <f t="shared" si="199"/>
        <v>1.1796466604059646</v>
      </c>
      <c r="EK161" s="31">
        <f t="shared" si="199"/>
        <v>2.5345101276372946</v>
      </c>
      <c r="EL161" s="31">
        <f t="shared" si="199"/>
        <v>1.1796466604059646</v>
      </c>
      <c r="EM161" s="31">
        <f t="shared" si="199"/>
        <v>5.5717453186881274</v>
      </c>
      <c r="EN161" s="31">
        <f t="shared" si="199"/>
        <v>3.6703433469012161</v>
      </c>
      <c r="EO161" s="31">
        <f t="shared" si="199"/>
        <v>6.6107396726185916</v>
      </c>
      <c r="EP161" s="31">
        <f t="shared" si="199"/>
        <v>1.1796466604059646</v>
      </c>
      <c r="EQ161" s="31">
        <f t="shared" si="199"/>
        <v>8.3158524912116665</v>
      </c>
      <c r="ER161" s="31">
        <f t="shared" si="199"/>
        <v>1.1796466604059646</v>
      </c>
      <c r="ES161" s="31">
        <f t="shared" si="199"/>
        <v>8.324486910152805</v>
      </c>
      <c r="ET161" s="31">
        <f t="shared" si="199"/>
        <v>10.53691638958974</v>
      </c>
      <c r="EU161" s="31">
        <f t="shared" si="199"/>
        <v>16.966398860240115</v>
      </c>
      <c r="EV161" s="31">
        <f t="shared" si="199"/>
        <v>18.653361304666561</v>
      </c>
      <c r="EW161" s="31">
        <f t="shared" si="199"/>
        <v>44.108830193811393</v>
      </c>
      <c r="EX161" s="31">
        <f t="shared" si="199"/>
        <v>1.1796466604059646</v>
      </c>
      <c r="EY161" s="31">
        <f t="shared" si="199"/>
        <v>58.976569032412549</v>
      </c>
      <c r="EZ161" s="31">
        <f t="shared" si="199"/>
        <v>59.73024635206994</v>
      </c>
      <c r="FA161" s="31">
        <f t="shared" si="199"/>
        <v>93.184433723855335</v>
      </c>
      <c r="FB161" s="31">
        <f t="shared" si="199"/>
        <v>82.849360793694458</v>
      </c>
      <c r="FC161" s="31">
        <f t="shared" si="199"/>
        <v>92.103077939511422</v>
      </c>
      <c r="FD161" s="31">
        <f t="shared" si="199"/>
        <v>62.631011033194994</v>
      </c>
      <c r="FE161" s="31">
        <f t="shared" si="199"/>
        <v>1.1796466604059646</v>
      </c>
      <c r="FF161" s="31">
        <f t="shared" si="199"/>
        <v>52.196974974185665</v>
      </c>
      <c r="FG161" s="31">
        <f t="shared" si="199"/>
        <v>1.1796466604059646</v>
      </c>
      <c r="FH161" s="31">
        <f t="shared" si="199"/>
        <v>33.050891672541979</v>
      </c>
      <c r="GD161" s="31">
        <f t="shared" si="199"/>
        <v>28.19674053529679</v>
      </c>
      <c r="GJ161" s="31">
        <f t="shared" si="199"/>
        <v>72.103535096853108</v>
      </c>
    </row>
    <row r="162" spans="3:214" x14ac:dyDescent="0.25">
      <c r="C162" s="31" t="str">
        <f t="shared" si="95"/>
        <v>4.01-200.5</v>
      </c>
      <c r="D162" s="31" t="str">
        <f t="shared" si="160"/>
        <v>Methyl tetracosanoate) (C24:0)</v>
      </c>
      <c r="E162" s="31" t="str">
        <f t="shared" si="160"/>
        <v>2.01-80.4</v>
      </c>
      <c r="F162" s="31"/>
      <c r="G162" s="31">
        <f t="shared" si="161"/>
        <v>0</v>
      </c>
      <c r="H162" s="31">
        <f t="shared" si="161"/>
        <v>0</v>
      </c>
      <c r="I162" s="31" t="str">
        <f t="shared" si="161"/>
        <v>4.01-200.5</v>
      </c>
      <c r="J162" s="31">
        <f t="shared" si="161"/>
        <v>-6.352350645845628E-2</v>
      </c>
      <c r="K162" s="31">
        <f t="shared" si="161"/>
        <v>1.0280339722891345E-2</v>
      </c>
      <c r="M162" s="31" t="e">
        <f t="shared" ref="M162:AF162" si="200">(M121-$F$162)/$G$162</f>
        <v>#DIV/0!</v>
      </c>
      <c r="N162" s="31" t="e">
        <f t="shared" si="200"/>
        <v>#DIV/0!</v>
      </c>
      <c r="O162" s="31" t="e">
        <f t="shared" si="200"/>
        <v>#DIV/0!</v>
      </c>
      <c r="P162" s="31" t="e">
        <f t="shared" si="200"/>
        <v>#DIV/0!</v>
      </c>
      <c r="Q162" s="31" t="e">
        <f t="shared" si="200"/>
        <v>#DIV/0!</v>
      </c>
      <c r="R162" s="31" t="e">
        <f t="shared" si="200"/>
        <v>#DIV/0!</v>
      </c>
      <c r="S162" s="31" t="e">
        <f t="shared" si="200"/>
        <v>#DIV/0!</v>
      </c>
      <c r="T162" s="31" t="e">
        <f t="shared" si="200"/>
        <v>#DIV/0!</v>
      </c>
      <c r="U162" s="31" t="e">
        <f t="shared" si="200"/>
        <v>#DIV/0!</v>
      </c>
      <c r="V162" s="31" t="e">
        <f t="shared" si="200"/>
        <v>#DIV/0!</v>
      </c>
      <c r="W162" s="31" t="e">
        <f t="shared" si="200"/>
        <v>#DIV/0!</v>
      </c>
      <c r="X162" s="31" t="e">
        <f t="shared" si="200"/>
        <v>#DIV/0!</v>
      </c>
      <c r="Y162" s="31" t="e">
        <f t="shared" si="200"/>
        <v>#DIV/0!</v>
      </c>
      <c r="Z162" s="31" t="e">
        <f t="shared" si="200"/>
        <v>#DIV/0!</v>
      </c>
      <c r="AA162" s="31" t="e">
        <f t="shared" si="200"/>
        <v>#DIV/0!</v>
      </c>
      <c r="AB162" s="31" t="e">
        <f t="shared" si="200"/>
        <v>#DIV/0!</v>
      </c>
      <c r="AC162" s="31" t="e">
        <f t="shared" si="200"/>
        <v>#DIV/0!</v>
      </c>
      <c r="AD162" s="31" t="e">
        <f t="shared" si="200"/>
        <v>#DIV/0!</v>
      </c>
      <c r="AE162" s="31" t="e">
        <f t="shared" si="200"/>
        <v>#DIV/0!</v>
      </c>
      <c r="AF162" s="31" t="e">
        <f t="shared" si="200"/>
        <v>#DIV/0!</v>
      </c>
      <c r="BB162" s="31"/>
      <c r="BI162" s="31"/>
      <c r="BJ162" s="31"/>
      <c r="EI162" s="31">
        <f t="shared" ref="EI162:FH162" si="201">(EI121-$J$162)/$K$162</f>
        <v>6.179125220639138</v>
      </c>
      <c r="EJ162" s="31">
        <f t="shared" si="201"/>
        <v>6.179125220639138</v>
      </c>
      <c r="EK162" s="31">
        <f t="shared" si="201"/>
        <v>9.430991733426465</v>
      </c>
      <c r="EL162" s="31">
        <f t="shared" si="201"/>
        <v>6.179125220639138</v>
      </c>
      <c r="EM162" s="31">
        <f t="shared" si="201"/>
        <v>7.6001006778552798</v>
      </c>
      <c r="EN162" s="31">
        <f t="shared" si="201"/>
        <v>10.881428742031312</v>
      </c>
      <c r="EO162" s="31">
        <f t="shared" si="201"/>
        <v>12.408895611116522</v>
      </c>
      <c r="EP162" s="31">
        <f t="shared" si="201"/>
        <v>6.179125220639138</v>
      </c>
      <c r="EQ162" s="31">
        <f t="shared" si="201"/>
        <v>16.820070021726249</v>
      </c>
      <c r="ER162" s="31">
        <f t="shared" si="201"/>
        <v>6.179125220639138</v>
      </c>
      <c r="ES162" s="31">
        <f t="shared" si="201"/>
        <v>12.041056648319001</v>
      </c>
      <c r="ET162" s="31">
        <f t="shared" si="201"/>
        <v>18.273107855608959</v>
      </c>
      <c r="EU162" s="31">
        <f t="shared" si="201"/>
        <v>36.381438416839863</v>
      </c>
      <c r="EV162" s="31">
        <f t="shared" si="201"/>
        <v>34.298309400323888</v>
      </c>
      <c r="EW162" s="31">
        <f t="shared" si="201"/>
        <v>75.006261268318482</v>
      </c>
      <c r="EX162" s="31">
        <f t="shared" si="201"/>
        <v>89.869603068940449</v>
      </c>
      <c r="EY162" s="31">
        <f t="shared" si="201"/>
        <v>107.96064382159176</v>
      </c>
      <c r="EZ162" s="31">
        <f t="shared" si="201"/>
        <v>131.92782919164844</v>
      </c>
      <c r="FA162" s="31">
        <f t="shared" si="201"/>
        <v>185.9988262995156</v>
      </c>
      <c r="FB162" s="31">
        <f t="shared" si="201"/>
        <v>161.26257094446234</v>
      </c>
      <c r="FC162" s="31">
        <f t="shared" si="201"/>
        <v>195.42441387072333</v>
      </c>
      <c r="FD162" s="31">
        <f t="shared" si="201"/>
        <v>185.63445242755185</v>
      </c>
      <c r="FE162" s="31">
        <f t="shared" si="201"/>
        <v>6.179125220639138</v>
      </c>
      <c r="FF162" s="31">
        <f t="shared" si="201"/>
        <v>6.179125220639138</v>
      </c>
      <c r="FG162" s="31">
        <f t="shared" si="201"/>
        <v>6.179125220639138</v>
      </c>
      <c r="FH162" s="31">
        <f t="shared" si="201"/>
        <v>45.111439214397407</v>
      </c>
    </row>
    <row r="163" spans="3:214" x14ac:dyDescent="0.25">
      <c r="C163" s="31" t="str">
        <f t="shared" si="95"/>
        <v>2-100</v>
      </c>
      <c r="D163" s="31" t="str">
        <f t="shared" si="160"/>
        <v>Methyl CIS-5,8,11,14,17-EICOSAPENTAENOATE (C20:5)</v>
      </c>
      <c r="E163" s="31" t="str">
        <f t="shared" si="160"/>
        <v>3.91-156.4</v>
      </c>
      <c r="F163" s="31"/>
      <c r="G163" s="31">
        <f t="shared" si="161"/>
        <v>0</v>
      </c>
      <c r="H163" s="31">
        <f t="shared" si="161"/>
        <v>0</v>
      </c>
      <c r="I163" s="31" t="str">
        <f t="shared" si="161"/>
        <v>2-100</v>
      </c>
      <c r="J163" s="31">
        <f t="shared" si="161"/>
        <v>-0.13111790481356023</v>
      </c>
      <c r="K163" s="31">
        <f t="shared" si="161"/>
        <v>4.2240156150731192E-2</v>
      </c>
      <c r="M163" s="31" t="e">
        <f t="shared" ref="M163:AF163" si="202">(M122-$F$163)/$G$163</f>
        <v>#DIV/0!</v>
      </c>
      <c r="N163" s="31" t="e">
        <f t="shared" si="202"/>
        <v>#DIV/0!</v>
      </c>
      <c r="O163" s="31" t="e">
        <f t="shared" si="202"/>
        <v>#DIV/0!</v>
      </c>
      <c r="P163" s="31" t="e">
        <f t="shared" si="202"/>
        <v>#DIV/0!</v>
      </c>
      <c r="Q163" s="31" t="e">
        <f t="shared" si="202"/>
        <v>#DIV/0!</v>
      </c>
      <c r="R163" s="31" t="e">
        <f t="shared" si="202"/>
        <v>#DIV/0!</v>
      </c>
      <c r="S163" s="31" t="e">
        <f t="shared" si="202"/>
        <v>#DIV/0!</v>
      </c>
      <c r="T163" s="31" t="e">
        <f t="shared" si="202"/>
        <v>#DIV/0!</v>
      </c>
      <c r="U163" s="31" t="e">
        <f t="shared" si="202"/>
        <v>#DIV/0!</v>
      </c>
      <c r="V163" s="31" t="e">
        <f t="shared" si="202"/>
        <v>#DIV/0!</v>
      </c>
      <c r="W163" s="31" t="e">
        <f t="shared" si="202"/>
        <v>#DIV/0!</v>
      </c>
      <c r="X163" s="31" t="e">
        <f t="shared" si="202"/>
        <v>#DIV/0!</v>
      </c>
      <c r="Y163" s="31" t="e">
        <f t="shared" si="202"/>
        <v>#DIV/0!</v>
      </c>
      <c r="Z163" s="31" t="e">
        <f t="shared" si="202"/>
        <v>#DIV/0!</v>
      </c>
      <c r="AA163" s="31" t="e">
        <f t="shared" si="202"/>
        <v>#DIV/0!</v>
      </c>
      <c r="AB163" s="31" t="e">
        <f t="shared" si="202"/>
        <v>#DIV/0!</v>
      </c>
      <c r="AC163" s="31" t="e">
        <f t="shared" si="202"/>
        <v>#DIV/0!</v>
      </c>
      <c r="AD163" s="31" t="e">
        <f t="shared" si="202"/>
        <v>#DIV/0!</v>
      </c>
      <c r="AE163" s="31" t="e">
        <f t="shared" si="202"/>
        <v>#DIV/0!</v>
      </c>
      <c r="AF163" s="31" t="e">
        <f t="shared" si="202"/>
        <v>#DIV/0!</v>
      </c>
      <c r="BB163" s="31"/>
      <c r="BI163" s="31"/>
      <c r="BJ163" s="31"/>
      <c r="EI163" s="31">
        <f t="shared" ref="EI163:FD163" si="203">(EI122-$J$163)/$K$163</f>
        <v>3.1041055896118066</v>
      </c>
      <c r="EJ163" s="31">
        <f t="shared" si="203"/>
        <v>3.1041055896118066</v>
      </c>
      <c r="EK163" s="31">
        <f t="shared" si="203"/>
        <v>4.6267527758720259</v>
      </c>
      <c r="EL163" s="31">
        <f t="shared" si="203"/>
        <v>3.1041055896118066</v>
      </c>
      <c r="EM163" s="31">
        <f t="shared" si="203"/>
        <v>5.3911335831745539</v>
      </c>
      <c r="EN163" s="31">
        <f t="shared" si="203"/>
        <v>4.9004463265207745</v>
      </c>
      <c r="EO163" s="31">
        <f t="shared" si="203"/>
        <v>5.0560333433758284</v>
      </c>
      <c r="EP163" s="31">
        <f t="shared" si="203"/>
        <v>3.1041055896118066</v>
      </c>
      <c r="EQ163" s="31">
        <f t="shared" si="203"/>
        <v>9.6737523649745736</v>
      </c>
      <c r="ER163" s="31">
        <f t="shared" si="203"/>
        <v>3.1041055896118066</v>
      </c>
      <c r="ES163" s="31">
        <f t="shared" si="203"/>
        <v>9.9290560904688974</v>
      </c>
      <c r="ET163" s="31">
        <f t="shared" si="203"/>
        <v>9.121063706861829</v>
      </c>
      <c r="EU163" s="31">
        <f t="shared" si="203"/>
        <v>16.117660662023937</v>
      </c>
      <c r="EV163" s="31">
        <f t="shared" si="203"/>
        <v>15.671825337244613</v>
      </c>
      <c r="EW163" s="31">
        <f t="shared" si="203"/>
        <v>40.21555453651694</v>
      </c>
      <c r="EX163" s="31">
        <f t="shared" si="203"/>
        <v>43.551439443643609</v>
      </c>
      <c r="EY163" s="31">
        <f t="shared" si="203"/>
        <v>57.318098066518488</v>
      </c>
      <c r="EZ163" s="31">
        <f t="shared" si="203"/>
        <v>59.742369793674946</v>
      </c>
      <c r="FA163" s="31">
        <f t="shared" si="203"/>
        <v>88.158065102901858</v>
      </c>
      <c r="FB163" s="31">
        <f t="shared" si="203"/>
        <v>76.403244390107076</v>
      </c>
      <c r="FC163" s="31">
        <f t="shared" si="203"/>
        <v>103.16360600941616</v>
      </c>
      <c r="FD163" s="31">
        <f t="shared" si="203"/>
        <v>94.959898466703848</v>
      </c>
      <c r="FF163" s="31">
        <f t="shared" ref="FF163:FW163" si="204">(FF122-$J$163)/$K$163</f>
        <v>39.363209487775471</v>
      </c>
      <c r="FI163" s="31">
        <f t="shared" si="204"/>
        <v>6.189419457251403</v>
      </c>
      <c r="FJ163" s="31">
        <f t="shared" si="204"/>
        <v>81.336784847615633</v>
      </c>
      <c r="FW163" s="31">
        <f t="shared" si="204"/>
        <v>4.8287561367670939</v>
      </c>
    </row>
    <row r="164" spans="3:214" x14ac:dyDescent="0.25">
      <c r="C164" s="31" t="str">
        <f t="shared" si="95"/>
        <v>6-60</v>
      </c>
      <c r="D164" s="31" t="str">
        <f t="shared" ref="D164:E166" si="205">D123</f>
        <v>Methyl cis-15-tetracosenoate (C24:1)</v>
      </c>
      <c r="E164" s="31" t="str">
        <f t="shared" si="205"/>
        <v>2.01-80.4</v>
      </c>
      <c r="F164" s="31"/>
      <c r="G164" s="31">
        <f t="shared" ref="G164:K166" si="206">G123</f>
        <v>0</v>
      </c>
      <c r="H164" s="31">
        <f t="shared" si="206"/>
        <v>0</v>
      </c>
      <c r="I164" s="31" t="str">
        <f t="shared" si="206"/>
        <v>6-60</v>
      </c>
      <c r="J164" s="31">
        <f t="shared" si="206"/>
        <v>2.8014302845071393E-2</v>
      </c>
      <c r="K164" s="31">
        <f t="shared" si="206"/>
        <v>1.4335767758204977E-2</v>
      </c>
      <c r="M164" s="31" t="e">
        <f t="shared" ref="M164:AF164" si="207">(M123-$F$164)/$G$164</f>
        <v>#DIV/0!</v>
      </c>
      <c r="N164" s="31" t="e">
        <f t="shared" si="207"/>
        <v>#DIV/0!</v>
      </c>
      <c r="O164" s="31" t="e">
        <f t="shared" si="207"/>
        <v>#DIV/0!</v>
      </c>
      <c r="P164" s="31" t="e">
        <f t="shared" si="207"/>
        <v>#DIV/0!</v>
      </c>
      <c r="Q164" s="31" t="e">
        <f t="shared" si="207"/>
        <v>#DIV/0!</v>
      </c>
      <c r="R164" s="31" t="e">
        <f t="shared" si="207"/>
        <v>#DIV/0!</v>
      </c>
      <c r="S164" s="31" t="e">
        <f t="shared" si="207"/>
        <v>#DIV/0!</v>
      </c>
      <c r="T164" s="31" t="e">
        <f t="shared" si="207"/>
        <v>#DIV/0!</v>
      </c>
      <c r="U164" s="31" t="e">
        <f t="shared" si="207"/>
        <v>#DIV/0!</v>
      </c>
      <c r="V164" s="31" t="e">
        <f t="shared" si="207"/>
        <v>#DIV/0!</v>
      </c>
      <c r="W164" s="31" t="e">
        <f t="shared" si="207"/>
        <v>#DIV/0!</v>
      </c>
      <c r="X164" s="31" t="e">
        <f t="shared" si="207"/>
        <v>#DIV/0!</v>
      </c>
      <c r="Y164" s="31" t="e">
        <f t="shared" si="207"/>
        <v>#DIV/0!</v>
      </c>
      <c r="Z164" s="31" t="e">
        <f t="shared" si="207"/>
        <v>#DIV/0!</v>
      </c>
      <c r="AA164" s="31" t="e">
        <f t="shared" si="207"/>
        <v>#DIV/0!</v>
      </c>
      <c r="AB164" s="31" t="e">
        <f t="shared" si="207"/>
        <v>#DIV/0!</v>
      </c>
      <c r="AC164" s="31" t="e">
        <f t="shared" si="207"/>
        <v>#DIV/0!</v>
      </c>
      <c r="AD164" s="31" t="e">
        <f t="shared" si="207"/>
        <v>#DIV/0!</v>
      </c>
      <c r="AE164" s="31" t="e">
        <f t="shared" si="207"/>
        <v>#DIV/0!</v>
      </c>
      <c r="AF164" s="31" t="e">
        <f t="shared" si="207"/>
        <v>#DIV/0!</v>
      </c>
      <c r="BB164" s="31"/>
      <c r="BI164" s="31"/>
      <c r="BJ164" s="31"/>
      <c r="EI164" s="31">
        <f t="shared" ref="EI164:FD164" si="208">(EI123-$J$164)/$K$164</f>
        <v>-1.9541543444045821</v>
      </c>
      <c r="EJ164" s="31">
        <f t="shared" si="208"/>
        <v>-1.9541543444045821</v>
      </c>
      <c r="EK164" s="31">
        <f t="shared" si="208"/>
        <v>-0.27382808866312663</v>
      </c>
      <c r="EL164" s="31">
        <f t="shared" si="208"/>
        <v>-1.9541543444045821</v>
      </c>
      <c r="EM164" s="31">
        <f t="shared" si="208"/>
        <v>-1.4226170038111381</v>
      </c>
      <c r="EN164" s="31">
        <f t="shared" si="208"/>
        <v>0.7981655409005084</v>
      </c>
      <c r="EO164" s="31">
        <f t="shared" si="208"/>
        <v>4.1843985570465145</v>
      </c>
      <c r="EP164" s="31">
        <f t="shared" si="208"/>
        <v>-1.9541543444045821</v>
      </c>
      <c r="EQ164" s="31">
        <f t="shared" si="208"/>
        <v>6.3269089747052076</v>
      </c>
      <c r="ER164" s="31">
        <f t="shared" si="208"/>
        <v>-1.9541543444045821</v>
      </c>
      <c r="ES164" s="31">
        <f t="shared" si="208"/>
        <v>-1.9541543444045821</v>
      </c>
      <c r="ET164" s="31">
        <f t="shared" si="208"/>
        <v>6.9772113424319624</v>
      </c>
      <c r="EU164" s="31">
        <f t="shared" si="208"/>
        <v>21.913095227903217</v>
      </c>
      <c r="EV164" s="31">
        <f t="shared" si="208"/>
        <v>23.380193552965334</v>
      </c>
      <c r="EW164" s="31">
        <f t="shared" si="208"/>
        <v>42.679739019645119</v>
      </c>
      <c r="EX164" s="31">
        <f t="shared" si="208"/>
        <v>43.542815624278752</v>
      </c>
      <c r="EY164" s="31">
        <f t="shared" si="208"/>
        <v>59.067515457926334</v>
      </c>
      <c r="EZ164" s="31">
        <f t="shared" si="208"/>
        <v>55.928122243097569</v>
      </c>
      <c r="FA164" s="31">
        <f t="shared" si="208"/>
        <v>99.182657086259681</v>
      </c>
      <c r="FB164" s="31">
        <f t="shared" si="208"/>
        <v>86.400985827790223</v>
      </c>
      <c r="FC164" s="31">
        <f t="shared" si="208"/>
        <v>97.170853665110343</v>
      </c>
      <c r="FD164" s="31">
        <f t="shared" si="208"/>
        <v>105.97100751045744</v>
      </c>
    </row>
    <row r="165" spans="3:214" x14ac:dyDescent="0.25">
      <c r="C165" s="31" t="str">
        <f t="shared" si="95"/>
        <v>1-40</v>
      </c>
      <c r="D165" s="31" t="str">
        <f t="shared" si="205"/>
        <v>Methyl CIS-4,7,10,13,16,19-DOCOSAHEXAENOATE (C22:6)</v>
      </c>
      <c r="E165" s="31" t="str">
        <f t="shared" si="205"/>
        <v>1.98-79.2</v>
      </c>
      <c r="F165" s="31"/>
      <c r="G165" s="31">
        <f t="shared" si="206"/>
        <v>0</v>
      </c>
      <c r="H165" s="31">
        <f t="shared" si="206"/>
        <v>0</v>
      </c>
      <c r="I165" s="31" t="str">
        <f t="shared" si="206"/>
        <v>1-40</v>
      </c>
      <c r="J165" s="31">
        <f t="shared" si="206"/>
        <v>-7.1126511733858033E-3</v>
      </c>
      <c r="K165" s="31">
        <f t="shared" si="206"/>
        <v>1.2921461401336891E-2</v>
      </c>
      <c r="M165" s="31" t="e">
        <f t="shared" ref="M165:AF165" si="209">(M124-$F$165)/$G$165</f>
        <v>#DIV/0!</v>
      </c>
      <c r="N165" s="31" t="e">
        <f t="shared" si="209"/>
        <v>#DIV/0!</v>
      </c>
      <c r="O165" s="31" t="e">
        <f t="shared" si="209"/>
        <v>#DIV/0!</v>
      </c>
      <c r="P165" s="31" t="e">
        <f t="shared" si="209"/>
        <v>#DIV/0!</v>
      </c>
      <c r="Q165" s="31" t="e">
        <f t="shared" si="209"/>
        <v>#DIV/0!</v>
      </c>
      <c r="R165" s="31" t="e">
        <f t="shared" si="209"/>
        <v>#DIV/0!</v>
      </c>
      <c r="S165" s="31" t="e">
        <f t="shared" si="209"/>
        <v>#DIV/0!</v>
      </c>
      <c r="T165" s="31" t="e">
        <f t="shared" si="209"/>
        <v>#DIV/0!</v>
      </c>
      <c r="U165" s="31" t="e">
        <f t="shared" si="209"/>
        <v>#DIV/0!</v>
      </c>
      <c r="V165" s="31" t="e">
        <f t="shared" si="209"/>
        <v>#DIV/0!</v>
      </c>
      <c r="W165" s="31" t="e">
        <f t="shared" si="209"/>
        <v>#DIV/0!</v>
      </c>
      <c r="X165" s="31" t="e">
        <f t="shared" si="209"/>
        <v>#DIV/0!</v>
      </c>
      <c r="Y165" s="31" t="e">
        <f t="shared" si="209"/>
        <v>#DIV/0!</v>
      </c>
      <c r="Z165" s="31" t="e">
        <f t="shared" si="209"/>
        <v>#DIV/0!</v>
      </c>
      <c r="AA165" s="31" t="e">
        <f t="shared" si="209"/>
        <v>#DIV/0!</v>
      </c>
      <c r="AB165" s="31" t="e">
        <f t="shared" si="209"/>
        <v>#DIV/0!</v>
      </c>
      <c r="AC165" s="31" t="e">
        <f t="shared" si="209"/>
        <v>#DIV/0!</v>
      </c>
      <c r="AD165" s="31" t="e">
        <f t="shared" si="209"/>
        <v>#DIV/0!</v>
      </c>
      <c r="AE165" s="31" t="e">
        <f t="shared" si="209"/>
        <v>#DIV/0!</v>
      </c>
      <c r="AF165" s="31" t="e">
        <f t="shared" si="209"/>
        <v>#DIV/0!</v>
      </c>
      <c r="BB165" s="31"/>
      <c r="BI165" s="31"/>
      <c r="BJ165" s="31"/>
      <c r="EI165" s="31">
        <f t="shared" ref="EI165:FD165" si="210">(EI124-$J$165)/$K$165</f>
        <v>0.55045253415762307</v>
      </c>
      <c r="EJ165" s="31">
        <f t="shared" si="210"/>
        <v>0.55045253415762307</v>
      </c>
      <c r="EK165" s="31">
        <f t="shared" si="210"/>
        <v>2.4783696674677462</v>
      </c>
      <c r="EL165" s="31">
        <f t="shared" si="210"/>
        <v>0.55045253415762307</v>
      </c>
      <c r="EM165" s="31">
        <f t="shared" si="210"/>
        <v>0.55045253415762307</v>
      </c>
      <c r="EN165" s="31">
        <f t="shared" si="210"/>
        <v>3.6226525093512638</v>
      </c>
      <c r="EO165" s="31">
        <f t="shared" si="210"/>
        <v>7.0458798757285965</v>
      </c>
      <c r="EP165" s="31">
        <f t="shared" si="210"/>
        <v>0.55045253415762307</v>
      </c>
      <c r="EQ165" s="31">
        <f t="shared" si="210"/>
        <v>7.9239490223485092</v>
      </c>
      <c r="ER165" s="31">
        <f t="shared" si="210"/>
        <v>0.55045253415762307</v>
      </c>
      <c r="ES165" s="31">
        <f t="shared" si="210"/>
        <v>11.639631489507769</v>
      </c>
      <c r="ET165" s="31">
        <f t="shared" si="210"/>
        <v>8.5263924219855873</v>
      </c>
      <c r="EU165" s="31">
        <f t="shared" si="210"/>
        <v>18.691875484600541</v>
      </c>
      <c r="EV165" s="31">
        <f t="shared" si="210"/>
        <v>20.049715097034852</v>
      </c>
      <c r="EW165" s="31">
        <f t="shared" si="210"/>
        <v>40.751936642677641</v>
      </c>
      <c r="EX165" s="31">
        <f t="shared" si="210"/>
        <v>39.719145255139864</v>
      </c>
      <c r="EY165" s="31">
        <f t="shared" si="210"/>
        <v>41.409357471825814</v>
      </c>
      <c r="EZ165" s="31">
        <f t="shared" si="210"/>
        <v>45.712917552292566</v>
      </c>
      <c r="FA165" s="31">
        <f t="shared" si="210"/>
        <v>123.0404383532882</v>
      </c>
      <c r="FB165" s="31">
        <f t="shared" si="210"/>
        <v>92.194097808009218</v>
      </c>
      <c r="FC165" s="31">
        <f t="shared" si="210"/>
        <v>99.59573417766245</v>
      </c>
      <c r="FD165" s="31">
        <f t="shared" si="210"/>
        <v>136.26285231267215</v>
      </c>
    </row>
    <row r="166" spans="3:214" x14ac:dyDescent="0.25">
      <c r="E166" s="31">
        <f t="shared" si="205"/>
        <v>0</v>
      </c>
      <c r="F166" s="31"/>
      <c r="G166" s="31">
        <f t="shared" si="206"/>
        <v>0</v>
      </c>
      <c r="H166" s="31">
        <f t="shared" si="206"/>
        <v>0</v>
      </c>
      <c r="I166" s="31"/>
      <c r="M166" s="31" t="e">
        <f t="shared" ref="M166:AF166" si="211">(M125-$F$166)/$G$166</f>
        <v>#DIV/0!</v>
      </c>
      <c r="N166" s="31" t="e">
        <f t="shared" si="211"/>
        <v>#DIV/0!</v>
      </c>
      <c r="O166" s="31" t="e">
        <f t="shared" si="211"/>
        <v>#DIV/0!</v>
      </c>
      <c r="P166" s="31" t="e">
        <f t="shared" si="211"/>
        <v>#DIV/0!</v>
      </c>
      <c r="Q166" s="31" t="e">
        <f t="shared" si="211"/>
        <v>#DIV/0!</v>
      </c>
      <c r="R166" s="31" t="e">
        <f t="shared" si="211"/>
        <v>#DIV/0!</v>
      </c>
      <c r="S166" s="31" t="e">
        <f t="shared" si="211"/>
        <v>#DIV/0!</v>
      </c>
      <c r="T166" s="31" t="e">
        <f t="shared" si="211"/>
        <v>#DIV/0!</v>
      </c>
      <c r="U166" s="31" t="e">
        <f t="shared" si="211"/>
        <v>#DIV/0!</v>
      </c>
      <c r="V166" s="31" t="e">
        <f t="shared" si="211"/>
        <v>#DIV/0!</v>
      </c>
      <c r="W166" s="31" t="e">
        <f t="shared" si="211"/>
        <v>#DIV/0!</v>
      </c>
      <c r="X166" s="31" t="e">
        <f t="shared" si="211"/>
        <v>#DIV/0!</v>
      </c>
      <c r="Y166" s="31" t="e">
        <f t="shared" si="211"/>
        <v>#DIV/0!</v>
      </c>
      <c r="Z166" s="31" t="e">
        <f t="shared" si="211"/>
        <v>#DIV/0!</v>
      </c>
      <c r="AA166" s="31" t="e">
        <f t="shared" si="211"/>
        <v>#DIV/0!</v>
      </c>
      <c r="AB166" s="31" t="e">
        <f t="shared" si="211"/>
        <v>#DIV/0!</v>
      </c>
      <c r="AC166" s="31" t="e">
        <f t="shared" si="211"/>
        <v>#DIV/0!</v>
      </c>
      <c r="AD166" s="31" t="e">
        <f t="shared" si="211"/>
        <v>#DIV/0!</v>
      </c>
      <c r="AE166" s="31" t="e">
        <f t="shared" si="211"/>
        <v>#DIV/0!</v>
      </c>
      <c r="AF166" s="31" t="e">
        <f t="shared" si="211"/>
        <v>#DIV/0!</v>
      </c>
      <c r="BB166" s="31"/>
      <c r="BI166" s="31"/>
      <c r="BJ166" s="31"/>
    </row>
    <row r="167" spans="3:214" x14ac:dyDescent="0.25">
      <c r="BB167" s="31"/>
    </row>
    <row r="168" spans="3:214" s="35" customFormat="1" x14ac:dyDescent="0.25">
      <c r="F168" s="96"/>
      <c r="G168" s="96"/>
      <c r="H168" s="100"/>
      <c r="I168" s="97"/>
      <c r="J168" s="97"/>
      <c r="K168" s="97"/>
      <c r="L168" s="97"/>
      <c r="BB168" s="31"/>
      <c r="CI168" s="37"/>
    </row>
    <row r="169" spans="3:214" x14ac:dyDescent="0.25">
      <c r="H169" s="101"/>
      <c r="J169" s="38"/>
      <c r="K169" s="38"/>
      <c r="L169" s="38"/>
      <c r="BB169" s="31"/>
    </row>
    <row r="170" spans="3:214" x14ac:dyDescent="0.25">
      <c r="AG170" s="31" t="str">
        <f>AG127</f>
        <v>Sorghum</v>
      </c>
      <c r="AM170" s="31" t="str">
        <f>AM127</f>
        <v>Pearl millet</v>
      </c>
      <c r="AS170" s="31" t="str">
        <f>AS127</f>
        <v>Finger millet</v>
      </c>
      <c r="AY170" s="31" t="str">
        <f>AY127</f>
        <v>Boabab</v>
      </c>
      <c r="BB170" s="31"/>
      <c r="BE170" s="31" t="str">
        <f>BE127</f>
        <v>Mopane FD</v>
      </c>
      <c r="BI170" s="31"/>
      <c r="BJ170" s="31"/>
      <c r="BK170" s="31" t="str">
        <f>BK127</f>
        <v>Mopane BFD</v>
      </c>
      <c r="BQ170" s="31" t="str">
        <f>BQ127</f>
        <v>White maize</v>
      </c>
      <c r="BW170" s="31" t="str">
        <f>BW127</f>
        <v>Orange maize</v>
      </c>
      <c r="CC170" s="31" t="str">
        <f>CC127</f>
        <v>Finger millet</v>
      </c>
      <c r="FE170" s="75" t="s">
        <v>3</v>
      </c>
      <c r="FF170" s="75"/>
      <c r="FG170" s="75"/>
      <c r="FH170" s="75"/>
      <c r="FI170" s="75"/>
      <c r="FJ170" s="75"/>
      <c r="FK170" s="56" t="s">
        <v>4</v>
      </c>
      <c r="FL170" s="75"/>
      <c r="FM170" s="75"/>
      <c r="FN170" s="75"/>
      <c r="FO170" s="75"/>
      <c r="FP170" s="75"/>
      <c r="FQ170" s="90" t="s">
        <v>5</v>
      </c>
      <c r="FR170" s="90"/>
      <c r="FS170" s="90"/>
      <c r="FT170" s="90"/>
      <c r="FU170" s="90"/>
      <c r="FV170" s="90"/>
      <c r="FW170" s="56" t="s">
        <v>60</v>
      </c>
      <c r="FX170" s="75"/>
      <c r="FY170" s="75"/>
      <c r="FZ170" s="75"/>
      <c r="GA170" s="75"/>
      <c r="GB170" s="75"/>
      <c r="GC170" s="56" t="s">
        <v>350</v>
      </c>
      <c r="GD170" s="75"/>
      <c r="GE170" s="75"/>
      <c r="GF170" s="75"/>
      <c r="GG170" s="75"/>
      <c r="GH170" s="75"/>
      <c r="GI170" s="56" t="s">
        <v>351</v>
      </c>
      <c r="GJ170" s="75"/>
      <c r="GK170" s="75"/>
      <c r="GL170" s="75"/>
      <c r="GM170" s="75"/>
      <c r="GN170" s="75"/>
      <c r="GO170" s="75" t="s">
        <v>35</v>
      </c>
      <c r="GP170" s="75"/>
      <c r="GQ170" s="75"/>
      <c r="GR170" s="75"/>
      <c r="GS170" s="75"/>
      <c r="GT170" s="75"/>
      <c r="GU170" s="56" t="s">
        <v>44</v>
      </c>
      <c r="GV170" s="75"/>
      <c r="GW170" s="75"/>
      <c r="GX170" s="75"/>
      <c r="GY170" s="75"/>
      <c r="GZ170" s="75"/>
      <c r="HA170" s="56" t="s">
        <v>5</v>
      </c>
      <c r="HB170" s="75"/>
      <c r="HC170" s="75"/>
      <c r="HD170" s="75"/>
      <c r="HE170" s="75"/>
      <c r="HF170" s="75"/>
    </row>
    <row r="171" spans="3:214" x14ac:dyDescent="0.25">
      <c r="D171" s="49" t="s">
        <v>246</v>
      </c>
      <c r="E171" s="49" t="s">
        <v>417</v>
      </c>
      <c r="AG171" s="31" t="str">
        <f>AG128</f>
        <v>1_1</v>
      </c>
      <c r="AH171" s="31" t="str">
        <f>AH128</f>
        <v>1_2</v>
      </c>
      <c r="AI171" s="31" t="str">
        <f>AI128</f>
        <v>2_1</v>
      </c>
      <c r="AJ171" s="31" t="str">
        <f>AJ128</f>
        <v>2_2</v>
      </c>
      <c r="AK171" s="31" t="str">
        <f>AK128</f>
        <v>3_1</v>
      </c>
      <c r="AL171" s="31" t="str">
        <f>AL128</f>
        <v>3_2</v>
      </c>
      <c r="AM171" s="31" t="str">
        <f>AM128</f>
        <v>1_1</v>
      </c>
      <c r="AN171" s="31" t="str">
        <f>AN128</f>
        <v>1_2</v>
      </c>
      <c r="AO171" s="31" t="str">
        <f>AO128</f>
        <v>2_1</v>
      </c>
      <c r="AP171" s="31" t="str">
        <f>AP128</f>
        <v>2_2</v>
      </c>
      <c r="AQ171" s="31" t="str">
        <f>AQ128</f>
        <v>3_1</v>
      </c>
      <c r="AR171" s="31" t="str">
        <f>AR128</f>
        <v>3_2</v>
      </c>
      <c r="AS171" s="31" t="str">
        <f>AS128</f>
        <v>1_1</v>
      </c>
      <c r="AT171" s="31" t="str">
        <f>AT128</f>
        <v>1_2</v>
      </c>
      <c r="AU171" s="31" t="str">
        <f>AU128</f>
        <v>2_1</v>
      </c>
      <c r="AV171" s="31" t="str">
        <f>AV128</f>
        <v>2_2</v>
      </c>
      <c r="AW171" s="31" t="str">
        <f>AW128</f>
        <v>3_1</v>
      </c>
      <c r="AX171" s="31" t="str">
        <f>AX128</f>
        <v>3_2</v>
      </c>
      <c r="AY171" s="31" t="str">
        <f>AY128</f>
        <v>1_1</v>
      </c>
      <c r="AZ171" s="31" t="str">
        <f>AZ128</f>
        <v>1_2</v>
      </c>
      <c r="BA171" s="31" t="str">
        <f>BA128</f>
        <v>2_1</v>
      </c>
      <c r="BB171" s="31" t="str">
        <f>BB128</f>
        <v>2_2</v>
      </c>
      <c r="BC171" s="31" t="str">
        <f>BC128</f>
        <v>3_1</v>
      </c>
      <c r="BD171" s="31" t="str">
        <f>BD128</f>
        <v>3_2</v>
      </c>
      <c r="BE171" s="31" t="str">
        <f>BE128</f>
        <v>1_1</v>
      </c>
      <c r="BF171" s="31" t="str">
        <f>BF128</f>
        <v>1_2</v>
      </c>
      <c r="BG171" s="31" t="str">
        <f>BG128</f>
        <v>2_1</v>
      </c>
      <c r="BH171" s="31" t="str">
        <f>BH128</f>
        <v>2_2</v>
      </c>
      <c r="BI171" s="31" t="str">
        <f>BI128</f>
        <v>3_1</v>
      </c>
      <c r="BJ171" s="31" t="str">
        <f>BJ128</f>
        <v>3_2</v>
      </c>
      <c r="BK171" s="31" t="str">
        <f>BK128</f>
        <v>1_1</v>
      </c>
      <c r="BL171" s="31" t="str">
        <f>BL128</f>
        <v>1_2</v>
      </c>
      <c r="BM171" s="31" t="str">
        <f>BM128</f>
        <v>2_1</v>
      </c>
      <c r="BN171" s="31" t="str">
        <f>BN128</f>
        <v>2_2</v>
      </c>
      <c r="BO171" s="31" t="str">
        <f>BO128</f>
        <v>3_1</v>
      </c>
      <c r="BP171" s="31" t="str">
        <f>BP128</f>
        <v>3_2</v>
      </c>
      <c r="BQ171" s="31" t="str">
        <f>BQ128</f>
        <v>1_1</v>
      </c>
      <c r="BR171" s="31" t="str">
        <f>BR128</f>
        <v>1_2</v>
      </c>
      <c r="BS171" s="31" t="str">
        <f>BS128</f>
        <v>2_1</v>
      </c>
      <c r="BT171" s="31" t="str">
        <f>BT128</f>
        <v>2_2</v>
      </c>
      <c r="BU171" s="31" t="str">
        <f>BU128</f>
        <v>3_1</v>
      </c>
      <c r="BV171" s="31" t="str">
        <f>BV128</f>
        <v>3_2</v>
      </c>
      <c r="BW171" s="31" t="str">
        <f>BW128</f>
        <v>1_1</v>
      </c>
      <c r="BX171" s="31" t="str">
        <f>BX128</f>
        <v>1_2</v>
      </c>
      <c r="BY171" s="31" t="str">
        <f>BY128</f>
        <v>2_1</v>
      </c>
      <c r="BZ171" s="31" t="str">
        <f>BZ128</f>
        <v>2_2</v>
      </c>
      <c r="CA171" s="31" t="str">
        <f>CA128</f>
        <v>3_1</v>
      </c>
      <c r="CB171" s="31" t="str">
        <f>CB128</f>
        <v>3_2</v>
      </c>
      <c r="CC171" s="31" t="str">
        <f>CC128</f>
        <v>1_1</v>
      </c>
      <c r="CD171" s="31" t="str">
        <f>CD128</f>
        <v>1_2</v>
      </c>
      <c r="CE171" s="31" t="str">
        <f>CE128</f>
        <v>2_1</v>
      </c>
      <c r="CF171" s="31" t="str">
        <f>CF128</f>
        <v>2_2</v>
      </c>
      <c r="CG171" s="31" t="str">
        <f>CG128</f>
        <v>3_1</v>
      </c>
      <c r="CH171" s="31" t="str">
        <f>CH128</f>
        <v>3_2</v>
      </c>
      <c r="CI171" s="60" t="s">
        <v>361</v>
      </c>
      <c r="CJ171" s="60" t="s">
        <v>361</v>
      </c>
      <c r="CK171" s="37" t="s">
        <v>39</v>
      </c>
      <c r="CL171" s="37" t="s">
        <v>39</v>
      </c>
      <c r="CM171" s="60" t="s">
        <v>362</v>
      </c>
      <c r="CN171" s="60" t="s">
        <v>362</v>
      </c>
      <c r="CO171" s="60" t="s">
        <v>363</v>
      </c>
      <c r="CP171" s="60" t="s">
        <v>363</v>
      </c>
      <c r="CQ171" s="60" t="s">
        <v>364</v>
      </c>
      <c r="CR171" s="60" t="s">
        <v>364</v>
      </c>
      <c r="CS171" s="60" t="s">
        <v>92</v>
      </c>
      <c r="CT171" s="60" t="s">
        <v>55</v>
      </c>
      <c r="CU171" s="60" t="s">
        <v>91</v>
      </c>
      <c r="CV171" s="60" t="s">
        <v>56</v>
      </c>
      <c r="CW171" s="60" t="s">
        <v>365</v>
      </c>
      <c r="CY171" s="60" t="s">
        <v>366</v>
      </c>
      <c r="CZ171" s="60" t="s">
        <v>366</v>
      </c>
      <c r="DA171" s="60" t="s">
        <v>367</v>
      </c>
      <c r="DB171" s="60" t="s">
        <v>367</v>
      </c>
      <c r="DC171" s="60" t="s">
        <v>96</v>
      </c>
      <c r="DD171" s="60" t="s">
        <v>96</v>
      </c>
      <c r="DE171" s="60" t="s">
        <v>97</v>
      </c>
      <c r="DF171" s="60" t="s">
        <v>97</v>
      </c>
      <c r="DG171" s="60" t="s">
        <v>368</v>
      </c>
      <c r="DH171" s="60" t="s">
        <v>368</v>
      </c>
      <c r="DI171" s="60" t="s">
        <v>369</v>
      </c>
      <c r="DJ171" s="60" t="s">
        <v>369</v>
      </c>
      <c r="DK171" s="60" t="s">
        <v>370</v>
      </c>
      <c r="DL171" s="60" t="s">
        <v>370</v>
      </c>
      <c r="DM171" s="60" t="s">
        <v>87</v>
      </c>
      <c r="DN171" s="60" t="s">
        <v>87</v>
      </c>
      <c r="DO171" s="60" t="s">
        <v>93</v>
      </c>
      <c r="DP171" s="60" t="s">
        <v>93</v>
      </c>
      <c r="DQ171" s="60" t="s">
        <v>371</v>
      </c>
      <c r="DR171" s="60" t="s">
        <v>371</v>
      </c>
      <c r="DS171" s="60" t="s">
        <v>372</v>
      </c>
      <c r="DT171" s="60" t="s">
        <v>372</v>
      </c>
      <c r="DU171" s="60" t="s">
        <v>373</v>
      </c>
      <c r="DV171" s="60" t="s">
        <v>373</v>
      </c>
      <c r="DW171" s="60" t="s">
        <v>89</v>
      </c>
      <c r="DX171" s="60" t="s">
        <v>89</v>
      </c>
      <c r="DY171" s="60" t="s">
        <v>88</v>
      </c>
      <c r="DZ171" s="60" t="s">
        <v>88</v>
      </c>
      <c r="EA171" s="60" t="s">
        <v>94</v>
      </c>
      <c r="EB171" s="60" t="s">
        <v>94</v>
      </c>
      <c r="EC171" s="60" t="s">
        <v>374</v>
      </c>
      <c r="ED171" s="60" t="s">
        <v>374</v>
      </c>
      <c r="EE171" s="60" t="s">
        <v>375</v>
      </c>
      <c r="EF171" s="60" t="s">
        <v>375</v>
      </c>
      <c r="EG171" s="60" t="s">
        <v>376</v>
      </c>
      <c r="EH171" s="60" t="s">
        <v>376</v>
      </c>
      <c r="EI171" s="60" t="s">
        <v>377</v>
      </c>
      <c r="EJ171" s="36"/>
      <c r="EK171" s="60" t="s">
        <v>266</v>
      </c>
      <c r="EL171" s="36"/>
      <c r="EM171" s="60" t="s">
        <v>267</v>
      </c>
      <c r="EN171" s="60" t="s">
        <v>267</v>
      </c>
      <c r="EO171" s="60" t="s">
        <v>268</v>
      </c>
      <c r="EP171" s="36"/>
      <c r="EQ171" s="60" t="s">
        <v>269</v>
      </c>
      <c r="ER171" s="36"/>
      <c r="ES171" s="60" t="s">
        <v>270</v>
      </c>
      <c r="ET171" s="60" t="s">
        <v>270</v>
      </c>
      <c r="EU171" s="60" t="s">
        <v>271</v>
      </c>
      <c r="EV171" s="60" t="s">
        <v>271</v>
      </c>
      <c r="EW171" s="60" t="s">
        <v>272</v>
      </c>
      <c r="EX171" s="60" t="s">
        <v>272</v>
      </c>
      <c r="EY171" s="60" t="s">
        <v>273</v>
      </c>
      <c r="EZ171" s="60" t="s">
        <v>273</v>
      </c>
      <c r="FA171" s="60" t="s">
        <v>274</v>
      </c>
      <c r="FB171" s="60" t="s">
        <v>274</v>
      </c>
      <c r="FC171" s="60" t="s">
        <v>275</v>
      </c>
      <c r="FD171" s="60" t="s">
        <v>275</v>
      </c>
      <c r="FE171" s="75" t="s">
        <v>353</v>
      </c>
      <c r="FF171" s="75" t="s">
        <v>354</v>
      </c>
      <c r="FG171" s="75" t="s">
        <v>355</v>
      </c>
      <c r="FH171" s="75" t="s">
        <v>356</v>
      </c>
      <c r="FI171" s="75" t="s">
        <v>357</v>
      </c>
      <c r="FJ171" s="75" t="s">
        <v>358</v>
      </c>
      <c r="FK171" s="75" t="s">
        <v>353</v>
      </c>
      <c r="FL171" s="75" t="s">
        <v>354</v>
      </c>
      <c r="FM171" s="75" t="s">
        <v>355</v>
      </c>
      <c r="FN171" s="75" t="s">
        <v>356</v>
      </c>
      <c r="FO171" s="75" t="s">
        <v>357</v>
      </c>
      <c r="FP171" s="75" t="s">
        <v>358</v>
      </c>
      <c r="FQ171" s="90" t="s">
        <v>353</v>
      </c>
      <c r="FR171" s="90" t="s">
        <v>354</v>
      </c>
      <c r="FS171" s="90" t="s">
        <v>355</v>
      </c>
      <c r="FT171" s="90" t="s">
        <v>356</v>
      </c>
      <c r="FU171" s="90" t="s">
        <v>357</v>
      </c>
      <c r="FV171" s="90" t="s">
        <v>358</v>
      </c>
      <c r="FW171" s="75" t="s">
        <v>353</v>
      </c>
      <c r="FX171" s="75" t="s">
        <v>354</v>
      </c>
      <c r="FY171" s="75" t="s">
        <v>355</v>
      </c>
      <c r="FZ171" s="75" t="s">
        <v>356</v>
      </c>
      <c r="GA171" s="75" t="s">
        <v>357</v>
      </c>
      <c r="GB171" s="75" t="s">
        <v>358</v>
      </c>
      <c r="GC171" s="90" t="s">
        <v>353</v>
      </c>
      <c r="GD171" s="90" t="s">
        <v>354</v>
      </c>
      <c r="GE171" s="90" t="s">
        <v>355</v>
      </c>
      <c r="GF171" s="90" t="s">
        <v>356</v>
      </c>
      <c r="GG171" s="90" t="s">
        <v>357</v>
      </c>
      <c r="GH171" s="90" t="s">
        <v>358</v>
      </c>
      <c r="GI171" s="90" t="s">
        <v>353</v>
      </c>
      <c r="GJ171" s="90" t="s">
        <v>354</v>
      </c>
      <c r="GK171" s="90" t="s">
        <v>355</v>
      </c>
      <c r="GL171" s="90" t="s">
        <v>356</v>
      </c>
      <c r="GM171" s="90" t="s">
        <v>357</v>
      </c>
      <c r="GN171" s="90" t="s">
        <v>358</v>
      </c>
      <c r="GO171" s="75" t="s">
        <v>353</v>
      </c>
      <c r="GP171" s="75" t="s">
        <v>354</v>
      </c>
      <c r="GQ171" s="75" t="s">
        <v>355</v>
      </c>
      <c r="GR171" s="75" t="s">
        <v>356</v>
      </c>
      <c r="GS171" s="75" t="s">
        <v>357</v>
      </c>
      <c r="GT171" s="75" t="s">
        <v>358</v>
      </c>
      <c r="GU171" s="75" t="s">
        <v>353</v>
      </c>
      <c r="GV171" s="75" t="s">
        <v>354</v>
      </c>
      <c r="GW171" s="75" t="s">
        <v>355</v>
      </c>
      <c r="GX171" s="75" t="s">
        <v>356</v>
      </c>
      <c r="GY171" s="75" t="s">
        <v>357</v>
      </c>
      <c r="GZ171" s="75" t="s">
        <v>358</v>
      </c>
      <c r="HA171" s="75" t="s">
        <v>353</v>
      </c>
      <c r="HB171" s="75" t="s">
        <v>354</v>
      </c>
      <c r="HC171" s="75" t="s">
        <v>355</v>
      </c>
      <c r="HD171" s="75" t="s">
        <v>356</v>
      </c>
      <c r="HE171" s="75" t="s">
        <v>357</v>
      </c>
      <c r="HF171" s="75" t="s">
        <v>358</v>
      </c>
    </row>
    <row r="172" spans="3:214" s="52" customFormat="1" x14ac:dyDescent="0.25">
      <c r="C172" s="49"/>
      <c r="F172" s="102"/>
      <c r="G172" s="102"/>
      <c r="H172" s="103"/>
      <c r="I172" s="103"/>
      <c r="AG172" s="31">
        <v>0.31289999999999907</v>
      </c>
      <c r="AH172" s="31">
        <v>0.31289999999999901</v>
      </c>
      <c r="AI172" s="31">
        <v>0.18609999999999616</v>
      </c>
      <c r="AJ172" s="31">
        <v>0.18609999999999616</v>
      </c>
      <c r="AK172" s="31">
        <v>0.24429999999999552</v>
      </c>
      <c r="AL172" s="31">
        <v>0.24429999999999552</v>
      </c>
      <c r="AM172" s="31">
        <v>0.5648000000000053</v>
      </c>
      <c r="AN172" s="31">
        <v>0.5648000000000053</v>
      </c>
      <c r="AO172" s="31">
        <v>0.55379999999999541</v>
      </c>
      <c r="AP172" s="31">
        <v>0.55379999999999541</v>
      </c>
      <c r="AQ172" s="31">
        <v>0.65919999999999845</v>
      </c>
      <c r="AR172" s="31">
        <v>0.65919999999999845</v>
      </c>
      <c r="AS172" s="31">
        <v>0.1419000000000068</v>
      </c>
      <c r="AT172" s="31">
        <v>0.1419000000000068</v>
      </c>
      <c r="AU172" s="31">
        <v>0.147199999999998</v>
      </c>
      <c r="AV172" s="31">
        <v>0.147199999999998</v>
      </c>
      <c r="AW172" s="52">
        <v>1.3613050794515322</v>
      </c>
      <c r="AX172" s="52">
        <f>AW172</f>
        <v>1.3613050794515322</v>
      </c>
      <c r="AY172" s="52">
        <v>0.43541217331436116</v>
      </c>
      <c r="AZ172" s="52">
        <f>AY172</f>
        <v>0.43541217331436116</v>
      </c>
      <c r="BA172" s="52">
        <v>0.58624283480989026</v>
      </c>
      <c r="BB172" s="52">
        <f>BA172</f>
        <v>0.58624283480989026</v>
      </c>
      <c r="BC172" s="52">
        <v>0.50697736598009457</v>
      </c>
      <c r="BD172" s="52">
        <f>BC172</f>
        <v>0.50697736598009457</v>
      </c>
      <c r="BE172" s="52">
        <v>2.1147999999999882</v>
      </c>
      <c r="BF172" s="52">
        <f>BE172</f>
        <v>2.1147999999999882</v>
      </c>
      <c r="BG172" s="52">
        <v>1.6987000000000023</v>
      </c>
      <c r="BH172" s="52">
        <f>BG172</f>
        <v>1.6987000000000023</v>
      </c>
      <c r="BK172" s="52">
        <v>1.5566000000000031</v>
      </c>
      <c r="BL172" s="52">
        <f>BK172</f>
        <v>1.5566000000000031</v>
      </c>
      <c r="BM172" s="52">
        <v>1.5932999999999993</v>
      </c>
      <c r="BN172" s="52">
        <f>BM172</f>
        <v>1.5932999999999993</v>
      </c>
      <c r="BO172" s="52">
        <v>1.2579999999999956</v>
      </c>
      <c r="BP172" s="52">
        <f>BO172</f>
        <v>1.2579999999999956</v>
      </c>
      <c r="BQ172" s="52">
        <v>0.3896000000000015</v>
      </c>
      <c r="BR172" s="52">
        <f>BQ172</f>
        <v>0.3896000000000015</v>
      </c>
      <c r="BS172" s="52">
        <v>0.40290000000000248</v>
      </c>
      <c r="BT172" s="52">
        <f>BS172</f>
        <v>0.40290000000000248</v>
      </c>
      <c r="BU172" s="52">
        <v>0.41445000000000221</v>
      </c>
      <c r="BV172" s="52">
        <f>BU172</f>
        <v>0.41445000000000221</v>
      </c>
      <c r="BW172" s="52">
        <v>0.45940000000000225</v>
      </c>
      <c r="BX172" s="52">
        <f>BW172</f>
        <v>0.45940000000000225</v>
      </c>
      <c r="BY172" s="52">
        <v>0.45060000000000855</v>
      </c>
      <c r="BZ172" s="52">
        <f>BY172</f>
        <v>0.45060000000000855</v>
      </c>
      <c r="CA172" s="52">
        <v>0.54699999999999704</v>
      </c>
      <c r="CB172" s="52">
        <f>CA172</f>
        <v>0.54699999999999704</v>
      </c>
      <c r="CC172" s="52">
        <v>0.14909999999999002</v>
      </c>
      <c r="CD172" s="52">
        <f>CC172</f>
        <v>0.14909999999999002</v>
      </c>
      <c r="CE172" s="52">
        <v>0.15000000000000568</v>
      </c>
      <c r="CF172" s="52">
        <f>CE172</f>
        <v>0.15000000000000568</v>
      </c>
      <c r="CG172" s="52" t="e">
        <f>#REF!/100*1.42</f>
        <v>#REF!</v>
      </c>
      <c r="CH172" s="52" t="e">
        <f>CG172</f>
        <v>#REF!</v>
      </c>
      <c r="CI172" s="104">
        <v>0.19519999999999982</v>
      </c>
      <c r="CJ172" s="61">
        <v>0.19519999999999982</v>
      </c>
      <c r="CK172" s="61">
        <v>0.15029999999998722</v>
      </c>
      <c r="CL172" s="61">
        <v>0.15029999999998722</v>
      </c>
      <c r="CM172" s="52">
        <f>CJ172/10</f>
        <v>1.9519999999999982E-2</v>
      </c>
      <c r="CN172" s="52">
        <f t="shared" ref="CN172:CP172" si="212">CK172/10</f>
        <v>1.5029999999998721E-2</v>
      </c>
      <c r="CO172" s="52">
        <f t="shared" si="212"/>
        <v>1.5029999999998721E-2</v>
      </c>
      <c r="CP172" s="52">
        <f t="shared" si="212"/>
        <v>1.9519999999999982E-3</v>
      </c>
      <c r="CQ172" s="31">
        <v>0.19570000000000221</v>
      </c>
      <c r="CR172" s="31">
        <v>0.19570000000000221</v>
      </c>
      <c r="CS172" s="31">
        <v>0.23340000000000316</v>
      </c>
      <c r="CT172" s="31">
        <v>0.23340000000000316</v>
      </c>
      <c r="CU172" s="31">
        <v>0.24429999999999552</v>
      </c>
      <c r="CV172" s="31">
        <v>0.24429999999999552</v>
      </c>
      <c r="CW172" s="52">
        <f>CQ172/10</f>
        <v>1.9570000000000219E-2</v>
      </c>
      <c r="CX172" s="52">
        <f t="shared" ref="CX172:DB172" si="213">CR172/10</f>
        <v>1.9570000000000219E-2</v>
      </c>
      <c r="CY172" s="52">
        <f t="shared" si="213"/>
        <v>2.3340000000000315E-2</v>
      </c>
      <c r="CZ172" s="52">
        <f t="shared" si="213"/>
        <v>2.3340000000000315E-2</v>
      </c>
      <c r="DA172" s="52">
        <f t="shared" si="213"/>
        <v>2.4429999999999553E-2</v>
      </c>
      <c r="DB172" s="52">
        <f t="shared" si="213"/>
        <v>2.4429999999999553E-2</v>
      </c>
      <c r="DC172" s="31">
        <v>0.1875</v>
      </c>
      <c r="DD172" s="31">
        <v>0.1875</v>
      </c>
      <c r="DE172" s="31">
        <v>0.20629999999999882</v>
      </c>
      <c r="DF172" s="31">
        <v>0.20629999999999882</v>
      </c>
      <c r="DG172" s="52">
        <f>DC172/10</f>
        <v>1.8749999999999999E-2</v>
      </c>
      <c r="DH172" s="52">
        <f t="shared" ref="DH172:DJ172" si="214">DD172/10</f>
        <v>1.8749999999999999E-2</v>
      </c>
      <c r="DI172" s="52">
        <f t="shared" si="214"/>
        <v>2.0629999999999881E-2</v>
      </c>
      <c r="DJ172" s="52">
        <f t="shared" si="214"/>
        <v>2.0629999999999881E-2</v>
      </c>
      <c r="DK172" s="31">
        <v>0.11959999999999127</v>
      </c>
      <c r="DL172" s="31">
        <v>0.11959999999999127</v>
      </c>
      <c r="DM172" s="31">
        <v>0.14900000000000091</v>
      </c>
      <c r="DN172" s="31">
        <v>0.14900000000000091</v>
      </c>
      <c r="DO172" s="31">
        <v>0.1191999999999922</v>
      </c>
      <c r="DP172" s="31">
        <v>0.1191999999999922</v>
      </c>
      <c r="DQ172" s="52">
        <f>DK172/10</f>
        <v>1.1959999999999128E-2</v>
      </c>
      <c r="DR172" s="52">
        <f t="shared" ref="DR172:DV172" si="215">DL172/10</f>
        <v>1.1959999999999128E-2</v>
      </c>
      <c r="DS172" s="52">
        <f t="shared" si="215"/>
        <v>1.490000000000009E-2</v>
      </c>
      <c r="DT172" s="52">
        <f t="shared" si="215"/>
        <v>1.490000000000009E-2</v>
      </c>
      <c r="DU172" s="52">
        <f t="shared" si="215"/>
        <v>1.1919999999999219E-2</v>
      </c>
      <c r="DV172" s="52">
        <f t="shared" si="215"/>
        <v>1.1919999999999219E-2</v>
      </c>
      <c r="DW172" s="31">
        <v>0.11370000000000857</v>
      </c>
      <c r="DX172" s="31">
        <v>0.11370000000000857</v>
      </c>
      <c r="DY172" s="31">
        <v>0.10500000000000398</v>
      </c>
      <c r="DZ172" s="31">
        <v>0.10500000000000398</v>
      </c>
      <c r="EA172" s="31">
        <v>0.11880000000000734</v>
      </c>
      <c r="EB172" s="31">
        <v>0.11880000000000734</v>
      </c>
      <c r="EC172" s="52">
        <f>DW172/10</f>
        <v>1.1370000000000857E-2</v>
      </c>
      <c r="ED172" s="52">
        <f t="shared" ref="ED172:EH172" si="216">DX172/10</f>
        <v>1.1370000000000857E-2</v>
      </c>
      <c r="EE172" s="52">
        <f t="shared" si="216"/>
        <v>1.0500000000000398E-2</v>
      </c>
      <c r="EF172" s="52">
        <f t="shared" si="216"/>
        <v>1.0500000000000398E-2</v>
      </c>
      <c r="EG172" s="52">
        <f t="shared" si="216"/>
        <v>1.1880000000000734E-2</v>
      </c>
      <c r="EH172" s="52">
        <f t="shared" si="216"/>
        <v>1.1880000000000734E-2</v>
      </c>
      <c r="FE172" s="52">
        <v>0.31289999999999907</v>
      </c>
      <c r="FF172" s="52">
        <v>0.31289999999999907</v>
      </c>
      <c r="FG172" s="52">
        <v>0.18609999999999616</v>
      </c>
      <c r="FH172" s="52">
        <v>0.18609999999999616</v>
      </c>
      <c r="FI172" s="52">
        <v>0.24429999999999552</v>
      </c>
      <c r="FJ172" s="52">
        <v>0.24429999999999552</v>
      </c>
      <c r="FK172" s="52">
        <v>0.5648000000000053</v>
      </c>
      <c r="FL172" s="52">
        <v>0.5648000000000053</v>
      </c>
      <c r="FM172" s="52">
        <v>0.55379999999999541</v>
      </c>
      <c r="FN172" s="52">
        <v>0.55379999999999541</v>
      </c>
      <c r="FO172" s="52">
        <v>0.65919999999999845</v>
      </c>
      <c r="FP172" s="52">
        <v>0.65919999999999845</v>
      </c>
      <c r="FQ172" s="52">
        <v>0.1419000000000068</v>
      </c>
      <c r="FR172" s="52">
        <v>0.1419000000000068</v>
      </c>
      <c r="FS172" s="52">
        <v>0.147199999999998</v>
      </c>
      <c r="FT172" s="52">
        <v>0.147199999999998</v>
      </c>
      <c r="FU172" s="52">
        <v>1.3613050794515322</v>
      </c>
      <c r="FV172" s="52">
        <v>1.3613050794515322</v>
      </c>
      <c r="FW172" s="52">
        <v>0.43541217331436116</v>
      </c>
      <c r="FX172" s="52">
        <v>0.43541217331436116</v>
      </c>
      <c r="FY172" s="52">
        <v>0.58624283480989026</v>
      </c>
      <c r="FZ172" s="52">
        <v>0.58624283480989026</v>
      </c>
      <c r="GA172" s="52">
        <v>0.50697736598009457</v>
      </c>
      <c r="GB172" s="52">
        <v>0.50697736598009457</v>
      </c>
      <c r="GC172" s="52">
        <v>2.1147999999999882</v>
      </c>
      <c r="GD172" s="52">
        <v>2.1147999999999882</v>
      </c>
      <c r="GE172" s="52">
        <v>1.6987000000000023</v>
      </c>
      <c r="GF172" s="52">
        <v>1.6987000000000023</v>
      </c>
      <c r="GI172" s="52">
        <v>1.5566000000000031</v>
      </c>
      <c r="GJ172" s="52">
        <v>1.5566000000000031</v>
      </c>
      <c r="GK172" s="52">
        <v>1.5932999999999993</v>
      </c>
      <c r="GL172" s="52">
        <v>1.5932999999999993</v>
      </c>
      <c r="GM172" s="52">
        <v>1.2579999999999956</v>
      </c>
      <c r="GN172" s="52">
        <v>1.2579999999999956</v>
      </c>
      <c r="GO172" s="52">
        <v>0.3896000000000015</v>
      </c>
      <c r="GP172" s="52">
        <v>0.3896000000000015</v>
      </c>
      <c r="GQ172" s="52">
        <v>0.40290000000000248</v>
      </c>
      <c r="GR172" s="52">
        <v>0.40290000000000248</v>
      </c>
      <c r="GS172" s="52">
        <v>0.41445000000000221</v>
      </c>
      <c r="GT172" s="52">
        <v>0.41445000000000221</v>
      </c>
      <c r="GU172" s="52">
        <v>0.45940000000000225</v>
      </c>
      <c r="GV172" s="52">
        <v>0.45940000000000225</v>
      </c>
      <c r="GW172" s="52">
        <v>0.45060000000000855</v>
      </c>
      <c r="GX172" s="52">
        <v>0.45060000000000855</v>
      </c>
      <c r="GY172" s="52">
        <v>0.54699999999999704</v>
      </c>
      <c r="GZ172" s="52">
        <v>0.54699999999999704</v>
      </c>
      <c r="HA172" s="52">
        <v>0.14909999999999002</v>
      </c>
      <c r="HB172" s="52">
        <v>0.14909999999999002</v>
      </c>
      <c r="HC172" s="52">
        <v>0.15000000000000568</v>
      </c>
      <c r="HD172" s="52">
        <v>0.15000000000000568</v>
      </c>
      <c r="HE172" s="52">
        <v>0.14274123999999996</v>
      </c>
      <c r="HF172" s="52">
        <v>0.14274123999999996</v>
      </c>
    </row>
    <row r="173" spans="3:214" x14ac:dyDescent="0.25">
      <c r="D173" s="31" t="str">
        <f t="shared" ref="D173:D209" si="217">D129</f>
        <v>METHYL HEXANOATE (C6:0)</v>
      </c>
      <c r="AG173" s="31">
        <f>AG129*10/AG172</f>
        <v>85.777258550317015</v>
      </c>
      <c r="AH173" s="31">
        <f>AH129*10/AH172</f>
        <v>0</v>
      </c>
      <c r="AI173" s="31">
        <f t="shared" ref="AI173:BH173" si="218">AI129*10/AI172</f>
        <v>0</v>
      </c>
      <c r="AJ173" s="31">
        <f t="shared" si="218"/>
        <v>139.84253945466912</v>
      </c>
      <c r="AK173" s="31">
        <f t="shared" si="218"/>
        <v>104.89638052683304</v>
      </c>
      <c r="AL173" s="31">
        <f t="shared" si="218"/>
        <v>0</v>
      </c>
      <c r="AM173" s="31">
        <f t="shared" si="218"/>
        <v>0</v>
      </c>
      <c r="AN173" s="31">
        <f t="shared" si="218"/>
        <v>46.195933253757211</v>
      </c>
      <c r="AO173" s="31">
        <f t="shared" si="218"/>
        <v>50.109350671691885</v>
      </c>
      <c r="AP173" s="31">
        <f t="shared" si="218"/>
        <v>0</v>
      </c>
      <c r="AQ173" s="31">
        <f t="shared" si="218"/>
        <v>0</v>
      </c>
      <c r="AR173" s="31">
        <f t="shared" si="218"/>
        <v>37.428375483246029</v>
      </c>
      <c r="AS173" s="31">
        <f t="shared" si="218"/>
        <v>228.57868426655367</v>
      </c>
      <c r="AT173" s="31">
        <f t="shared" si="218"/>
        <v>229.22658491744573</v>
      </c>
      <c r="AU173" s="31">
        <f t="shared" si="218"/>
        <v>198.98623207545702</v>
      </c>
      <c r="AV173" s="31">
        <f t="shared" si="218"/>
        <v>199.79117140527256</v>
      </c>
      <c r="AW173" s="31">
        <f t="shared" si="218"/>
        <v>20.709494661160232</v>
      </c>
      <c r="AX173" s="31">
        <f t="shared" si="218"/>
        <v>0</v>
      </c>
      <c r="AY173" s="31">
        <f t="shared" si="218"/>
        <v>0</v>
      </c>
      <c r="AZ173" s="31">
        <f t="shared" si="218"/>
        <v>0</v>
      </c>
      <c r="BA173" s="31">
        <f t="shared" si="218"/>
        <v>0</v>
      </c>
      <c r="BB173" s="31">
        <f t="shared" si="218"/>
        <v>0</v>
      </c>
      <c r="BC173" s="31">
        <f t="shared" si="218"/>
        <v>0</v>
      </c>
      <c r="BD173" s="31">
        <f t="shared" si="218"/>
        <v>0</v>
      </c>
      <c r="BE173" s="31">
        <f t="shared" si="218"/>
        <v>14.425625819890671</v>
      </c>
      <c r="BF173" s="31">
        <f t="shared" si="218"/>
        <v>0</v>
      </c>
      <c r="BG173" s="31">
        <f t="shared" si="218"/>
        <v>0</v>
      </c>
      <c r="BH173" s="31">
        <f t="shared" si="218"/>
        <v>0</v>
      </c>
      <c r="BK173" s="31">
        <f t="shared" ref="BK173:CH173" si="219">BK129*10/BK172</f>
        <v>36.661376809637851</v>
      </c>
      <c r="BL173" s="31">
        <f t="shared" si="219"/>
        <v>35.206528511958645</v>
      </c>
      <c r="BM173" s="31">
        <f t="shared" si="219"/>
        <v>36.460085196118513</v>
      </c>
      <c r="BN173" s="31">
        <f t="shared" si="219"/>
        <v>39.63683806317664</v>
      </c>
      <c r="BO173" s="31">
        <f t="shared" si="219"/>
        <v>189.88615156850099</v>
      </c>
      <c r="BP173" s="31">
        <f t="shared" si="219"/>
        <v>184.91360102834895</v>
      </c>
      <c r="BQ173" s="31">
        <f t="shared" si="219"/>
        <v>79.52715288788616</v>
      </c>
      <c r="BR173" s="31">
        <f t="shared" si="219"/>
        <v>67.184204505188688</v>
      </c>
      <c r="BS173" s="31">
        <f t="shared" si="219"/>
        <v>0</v>
      </c>
      <c r="BT173" s="31">
        <f t="shared" si="219"/>
        <v>0</v>
      </c>
      <c r="BU173" s="31">
        <f t="shared" si="219"/>
        <v>0</v>
      </c>
      <c r="BV173" s="31">
        <f t="shared" si="219"/>
        <v>0</v>
      </c>
      <c r="BW173" s="31">
        <f t="shared" si="219"/>
        <v>64.432615026036132</v>
      </c>
      <c r="BX173" s="31">
        <f t="shared" si="219"/>
        <v>0</v>
      </c>
      <c r="BY173" s="31">
        <f t="shared" si="219"/>
        <v>64.30852041900026</v>
      </c>
      <c r="BZ173" s="31">
        <f t="shared" si="219"/>
        <v>59.497025005024597</v>
      </c>
      <c r="CA173" s="31">
        <f t="shared" si="219"/>
        <v>57.224247211892262</v>
      </c>
      <c r="CB173" s="31">
        <f>CB129*10/CB172</f>
        <v>52.56327353363465</v>
      </c>
      <c r="CC173" s="31">
        <f t="shared" si="219"/>
        <v>0</v>
      </c>
      <c r="CD173" s="31">
        <f t="shared" si="219"/>
        <v>0</v>
      </c>
      <c r="CE173" s="31">
        <f t="shared" si="219"/>
        <v>0</v>
      </c>
      <c r="CF173" s="31">
        <f t="shared" si="219"/>
        <v>0</v>
      </c>
      <c r="CG173" s="31" t="e">
        <f t="shared" si="219"/>
        <v>#REF!</v>
      </c>
      <c r="CH173" s="31" t="e">
        <f t="shared" si="219"/>
        <v>#REF!</v>
      </c>
      <c r="CI173" s="37">
        <f>CI129*10/CI$172</f>
        <v>0</v>
      </c>
      <c r="CJ173" s="31">
        <f>CJ129*10/CJ$172</f>
        <v>0</v>
      </c>
      <c r="CK173" s="31">
        <f t="shared" ref="CK173:EH173" si="220">CK129*10/CK$172</f>
        <v>0</v>
      </c>
      <c r="CL173" s="31">
        <f t="shared" si="220"/>
        <v>0</v>
      </c>
      <c r="CM173" s="31">
        <f t="shared" si="220"/>
        <v>0</v>
      </c>
      <c r="CN173" s="31">
        <f t="shared" si="220"/>
        <v>0</v>
      </c>
      <c r="CO173" s="31">
        <f t="shared" si="220"/>
        <v>0</v>
      </c>
      <c r="CP173" s="31">
        <f t="shared" si="220"/>
        <v>0</v>
      </c>
      <c r="CQ173" s="31">
        <f t="shared" si="220"/>
        <v>0</v>
      </c>
      <c r="CR173" s="31">
        <f t="shared" si="220"/>
        <v>0</v>
      </c>
      <c r="CS173" s="31">
        <f t="shared" si="220"/>
        <v>0</v>
      </c>
      <c r="CT173" s="31">
        <f t="shared" si="220"/>
        <v>0</v>
      </c>
      <c r="CU173" s="31">
        <f t="shared" si="220"/>
        <v>0</v>
      </c>
      <c r="CV173" s="31">
        <f t="shared" si="220"/>
        <v>0</v>
      </c>
      <c r="CW173" s="31">
        <f t="shared" si="220"/>
        <v>0</v>
      </c>
      <c r="CX173" s="31">
        <f t="shared" si="220"/>
        <v>0</v>
      </c>
      <c r="CY173" s="31">
        <f t="shared" si="220"/>
        <v>0</v>
      </c>
      <c r="CZ173" s="31">
        <f t="shared" si="220"/>
        <v>0</v>
      </c>
      <c r="DA173" s="31">
        <f t="shared" si="220"/>
        <v>0</v>
      </c>
      <c r="DB173" s="31">
        <f t="shared" si="220"/>
        <v>0</v>
      </c>
      <c r="DC173" s="31">
        <f t="shared" si="220"/>
        <v>0</v>
      </c>
      <c r="DD173" s="31">
        <f t="shared" si="220"/>
        <v>0</v>
      </c>
      <c r="DE173" s="31">
        <f t="shared" si="220"/>
        <v>0</v>
      </c>
      <c r="DF173" s="31">
        <f t="shared" si="220"/>
        <v>0</v>
      </c>
      <c r="DG173" s="31">
        <f t="shared" si="220"/>
        <v>0</v>
      </c>
      <c r="DH173" s="31">
        <f t="shared" si="220"/>
        <v>0</v>
      </c>
      <c r="DI173" s="31">
        <f t="shared" si="220"/>
        <v>0</v>
      </c>
      <c r="DJ173" s="31">
        <f t="shared" si="220"/>
        <v>0</v>
      </c>
      <c r="DK173" s="31">
        <f t="shared" si="220"/>
        <v>0</v>
      </c>
      <c r="DL173" s="31">
        <f t="shared" si="220"/>
        <v>0</v>
      </c>
      <c r="DM173" s="31">
        <f t="shared" si="220"/>
        <v>0</v>
      </c>
      <c r="DN173" s="31">
        <f t="shared" si="220"/>
        <v>0</v>
      </c>
      <c r="DO173" s="31">
        <f t="shared" si="220"/>
        <v>0</v>
      </c>
      <c r="DP173" s="31">
        <f t="shared" si="220"/>
        <v>0</v>
      </c>
      <c r="DQ173" s="31">
        <f t="shared" si="220"/>
        <v>0</v>
      </c>
      <c r="DR173" s="31">
        <f t="shared" si="220"/>
        <v>0</v>
      </c>
      <c r="DS173" s="31">
        <f t="shared" si="220"/>
        <v>0</v>
      </c>
      <c r="DT173" s="31">
        <f t="shared" si="220"/>
        <v>0</v>
      </c>
      <c r="DU173" s="31">
        <f t="shared" si="220"/>
        <v>0</v>
      </c>
      <c r="DV173" s="31">
        <f t="shared" si="220"/>
        <v>0</v>
      </c>
      <c r="DW173" s="31">
        <f t="shared" si="220"/>
        <v>0</v>
      </c>
      <c r="DX173" s="31">
        <f t="shared" si="220"/>
        <v>0</v>
      </c>
      <c r="DY173" s="31">
        <f t="shared" si="220"/>
        <v>0</v>
      </c>
      <c r="DZ173" s="31">
        <f t="shared" si="220"/>
        <v>0</v>
      </c>
      <c r="EA173" s="31">
        <f t="shared" si="220"/>
        <v>0</v>
      </c>
      <c r="EB173" s="31">
        <f t="shared" si="220"/>
        <v>0</v>
      </c>
      <c r="EC173" s="31">
        <f t="shared" si="220"/>
        <v>0</v>
      </c>
      <c r="ED173" s="31">
        <f t="shared" si="220"/>
        <v>0</v>
      </c>
      <c r="EE173" s="31">
        <f t="shared" si="220"/>
        <v>0</v>
      </c>
      <c r="EF173" s="31">
        <f t="shared" si="220"/>
        <v>0</v>
      </c>
      <c r="EG173" s="31">
        <f t="shared" si="220"/>
        <v>0</v>
      </c>
      <c r="EH173" s="31">
        <f t="shared" si="220"/>
        <v>0</v>
      </c>
      <c r="FE173" s="31">
        <f>FE129*10/FE$172</f>
        <v>0</v>
      </c>
      <c r="FF173" s="31">
        <f t="shared" ref="FF173:HF178" si="221">FF129*10/FF$172</f>
        <v>0</v>
      </c>
      <c r="FG173" s="31">
        <f t="shared" si="221"/>
        <v>0</v>
      </c>
      <c r="FH173" s="31">
        <f t="shared" si="221"/>
        <v>0</v>
      </c>
      <c r="FI173" s="31">
        <f t="shared" si="221"/>
        <v>0</v>
      </c>
      <c r="FJ173" s="31">
        <f t="shared" si="221"/>
        <v>0</v>
      </c>
      <c r="FK173" s="31">
        <f t="shared" si="221"/>
        <v>0</v>
      </c>
      <c r="FL173" s="31">
        <f t="shared" si="221"/>
        <v>0</v>
      </c>
      <c r="FM173" s="31">
        <f t="shared" si="221"/>
        <v>0</v>
      </c>
      <c r="FN173" s="31">
        <f t="shared" si="221"/>
        <v>0</v>
      </c>
      <c r="FO173" s="31">
        <f t="shared" si="221"/>
        <v>0</v>
      </c>
      <c r="FP173" s="31">
        <f t="shared" si="221"/>
        <v>0</v>
      </c>
      <c r="FQ173" s="31">
        <f t="shared" si="221"/>
        <v>87.18325078477082</v>
      </c>
      <c r="FR173" s="31">
        <f t="shared" si="221"/>
        <v>88.623538214251866</v>
      </c>
      <c r="FS173" s="31">
        <f t="shared" si="221"/>
        <v>36.555474033671345</v>
      </c>
      <c r="FT173" s="31">
        <f t="shared" si="221"/>
        <v>38.344859484406513</v>
      </c>
      <c r="FU173" s="31">
        <f t="shared" si="221"/>
        <v>2.1584085800408337</v>
      </c>
      <c r="FV173" s="31">
        <f t="shared" si="221"/>
        <v>0</v>
      </c>
      <c r="FW173" s="31">
        <f t="shared" si="221"/>
        <v>0</v>
      </c>
      <c r="FX173" s="31">
        <f t="shared" si="221"/>
        <v>0</v>
      </c>
      <c r="FY173" s="31">
        <f t="shared" si="221"/>
        <v>0</v>
      </c>
      <c r="FZ173" s="31">
        <f t="shared" si="221"/>
        <v>0</v>
      </c>
      <c r="GA173" s="31">
        <f t="shared" si="221"/>
        <v>0</v>
      </c>
      <c r="GB173" s="31">
        <f t="shared" si="221"/>
        <v>0</v>
      </c>
      <c r="GC173" s="31">
        <f t="shared" si="221"/>
        <v>3.8232185128783587</v>
      </c>
      <c r="GD173" s="31">
        <f t="shared" si="221"/>
        <v>0</v>
      </c>
      <c r="GE173" s="31">
        <f t="shared" si="221"/>
        <v>0</v>
      </c>
      <c r="GF173" s="31">
        <f t="shared" si="221"/>
        <v>0</v>
      </c>
      <c r="GG173" s="31" t="e">
        <f t="shared" si="221"/>
        <v>#DIV/0!</v>
      </c>
      <c r="GH173" s="31" t="e">
        <f t="shared" si="221"/>
        <v>#DIV/0!</v>
      </c>
      <c r="GI173" s="31">
        <f t="shared" si="221"/>
        <v>43.124708715026664</v>
      </c>
      <c r="GJ173" s="31">
        <f t="shared" si="221"/>
        <v>39.890571332907911</v>
      </c>
      <c r="GK173" s="31">
        <f t="shared" si="221"/>
        <v>43.561135905070913</v>
      </c>
      <c r="GL173" s="31">
        <f t="shared" si="221"/>
        <v>50.623078526507733</v>
      </c>
      <c r="GM173" s="31">
        <f t="shared" si="221"/>
        <v>374.63596257924212</v>
      </c>
      <c r="GN173" s="31">
        <f t="shared" si="221"/>
        <v>363.58194986050404</v>
      </c>
      <c r="GO173" s="31">
        <f t="shared" si="221"/>
        <v>23.471581058927494</v>
      </c>
      <c r="GP173" s="31">
        <f t="shared" si="221"/>
        <v>0</v>
      </c>
      <c r="GQ173" s="31">
        <f t="shared" si="221"/>
        <v>0</v>
      </c>
      <c r="GR173" s="31">
        <f t="shared" si="221"/>
        <v>0</v>
      </c>
      <c r="GS173" s="31">
        <f t="shared" si="221"/>
        <v>0</v>
      </c>
      <c r="GT173" s="31">
        <f t="shared" si="221"/>
        <v>0</v>
      </c>
      <c r="GU173" s="31">
        <f t="shared" si="221"/>
        <v>13.211018486614467</v>
      </c>
      <c r="GV173" s="31">
        <f t="shared" si="221"/>
        <v>0</v>
      </c>
      <c r="GW173" s="31">
        <f t="shared" si="221"/>
        <v>10.395866909843791</v>
      </c>
      <c r="GX173" s="31">
        <f t="shared" si="221"/>
        <v>0</v>
      </c>
      <c r="GY173" s="31">
        <f t="shared" si="221"/>
        <v>18.009483063689366</v>
      </c>
      <c r="GZ173" s="31">
        <f t="shared" si="221"/>
        <v>7.6481077684293508</v>
      </c>
      <c r="HA173" s="31">
        <f t="shared" si="221"/>
        <v>0</v>
      </c>
      <c r="HB173" s="31">
        <f t="shared" si="221"/>
        <v>0</v>
      </c>
      <c r="HC173" s="31">
        <f t="shared" si="221"/>
        <v>0</v>
      </c>
      <c r="HD173" s="31">
        <f t="shared" si="221"/>
        <v>0</v>
      </c>
      <c r="HE173" s="31">
        <f t="shared" si="221"/>
        <v>0</v>
      </c>
      <c r="HF173" s="31">
        <f t="shared" si="221"/>
        <v>0</v>
      </c>
    </row>
    <row r="174" spans="3:214" x14ac:dyDescent="0.25">
      <c r="D174" s="31" t="str">
        <f t="shared" si="217"/>
        <v>METHYL OCTANOATE (C8:0)</v>
      </c>
      <c r="AG174" s="31">
        <f t="shared" ref="AG174:BH174" si="222">AG130*10/AG172</f>
        <v>73.784781144631353</v>
      </c>
      <c r="AH174" s="31">
        <f t="shared" si="222"/>
        <v>83.11075687268135</v>
      </c>
      <c r="AI174" s="31">
        <f t="shared" si="222"/>
        <v>125.97737794704945</v>
      </c>
      <c r="AJ174" s="31">
        <f t="shared" si="222"/>
        <v>137.71851400106661</v>
      </c>
      <c r="AK174" s="31">
        <f t="shared" si="222"/>
        <v>105.03366419493716</v>
      </c>
      <c r="AL174" s="31">
        <f t="shared" si="222"/>
        <v>94.685753667535906</v>
      </c>
      <c r="AM174" s="31">
        <f t="shared" si="222"/>
        <v>50.224770145800747</v>
      </c>
      <c r="AN174" s="31">
        <f t="shared" si="222"/>
        <v>48.351203930271105</v>
      </c>
      <c r="AO174" s="31">
        <f t="shared" si="222"/>
        <v>45.637420233060915</v>
      </c>
      <c r="AP174" s="31">
        <f t="shared" si="222"/>
        <v>49.709056436258791</v>
      </c>
      <c r="AQ174" s="31">
        <f t="shared" si="222"/>
        <v>37.358871975276507</v>
      </c>
      <c r="AR174" s="31">
        <f t="shared" si="222"/>
        <v>43.240948921842524</v>
      </c>
      <c r="AS174" s="31">
        <f t="shared" si="222"/>
        <v>344.42495148926412</v>
      </c>
      <c r="AT174" s="31">
        <f t="shared" si="222"/>
        <v>362.63940551092679</v>
      </c>
      <c r="AU174" s="31">
        <f t="shared" si="222"/>
        <v>159.8722072340164</v>
      </c>
      <c r="AV174" s="31">
        <f t="shared" si="222"/>
        <v>161.3940630197136</v>
      </c>
      <c r="AW174" s="31">
        <f t="shared" si="222"/>
        <v>17.929736112056947</v>
      </c>
      <c r="AX174" s="31">
        <f t="shared" si="222"/>
        <v>17.71685814102851</v>
      </c>
      <c r="AY174" s="31">
        <f t="shared" si="222"/>
        <v>60.070592837612338</v>
      </c>
      <c r="AZ174" s="31">
        <f t="shared" si="222"/>
        <v>55.086425208777882</v>
      </c>
      <c r="BA174" s="31">
        <f t="shared" si="222"/>
        <v>0</v>
      </c>
      <c r="BB174" s="31">
        <f t="shared" si="222"/>
        <v>0</v>
      </c>
      <c r="BC174" s="31">
        <f t="shared" si="222"/>
        <v>48.926012756319615</v>
      </c>
      <c r="BD174" s="31">
        <f t="shared" si="222"/>
        <v>48.666443068632866</v>
      </c>
      <c r="BE174" s="31">
        <f t="shared" si="222"/>
        <v>16.024772700858136</v>
      </c>
      <c r="BF174" s="31">
        <f t="shared" si="222"/>
        <v>15.060814581957299</v>
      </c>
      <c r="BG174" s="31">
        <f t="shared" si="222"/>
        <v>0</v>
      </c>
      <c r="BH174" s="31">
        <f t="shared" si="222"/>
        <v>19.306057039581752</v>
      </c>
      <c r="BK174" s="31">
        <f t="shared" ref="BK174:CH174" si="223">BK130*10/BK172</f>
        <v>22.580658473465672</v>
      </c>
      <c r="BL174" s="31">
        <f t="shared" si="223"/>
        <v>17.693750668507775</v>
      </c>
      <c r="BM174" s="31">
        <f t="shared" si="223"/>
        <v>0</v>
      </c>
      <c r="BN174" s="31">
        <f t="shared" si="223"/>
        <v>23.527625127439254</v>
      </c>
      <c r="BO174" s="31">
        <f t="shared" si="223"/>
        <v>568.98737986891206</v>
      </c>
      <c r="BP174" s="31">
        <f t="shared" si="223"/>
        <v>565.63019734851571</v>
      </c>
      <c r="BQ174" s="31">
        <f t="shared" si="223"/>
        <v>0</v>
      </c>
      <c r="BR174" s="31">
        <f t="shared" si="223"/>
        <v>0</v>
      </c>
      <c r="BS174" s="31">
        <f t="shared" si="223"/>
        <v>62.464681990171051</v>
      </c>
      <c r="BT174" s="31">
        <f t="shared" si="223"/>
        <v>56.575463257419109</v>
      </c>
      <c r="BU174" s="31">
        <f t="shared" si="223"/>
        <v>0</v>
      </c>
      <c r="BV174" s="31">
        <f t="shared" si="223"/>
        <v>0</v>
      </c>
      <c r="BW174" s="31">
        <f t="shared" si="223"/>
        <v>0</v>
      </c>
      <c r="BX174" s="31">
        <f t="shared" si="223"/>
        <v>0</v>
      </c>
      <c r="BY174" s="31">
        <f t="shared" si="223"/>
        <v>49.790130714403901</v>
      </c>
      <c r="BZ174" s="31">
        <f t="shared" si="223"/>
        <v>0</v>
      </c>
      <c r="CA174" s="31">
        <f t="shared" si="223"/>
        <v>43.264988745344098</v>
      </c>
      <c r="CB174" s="31">
        <f t="shared" si="223"/>
        <v>42.639770125634918</v>
      </c>
      <c r="CC174" s="31">
        <f t="shared" si="223"/>
        <v>0</v>
      </c>
      <c r="CD174" s="31">
        <f t="shared" si="223"/>
        <v>0</v>
      </c>
      <c r="CE174" s="31">
        <f t="shared" si="223"/>
        <v>0</v>
      </c>
      <c r="CF174" s="31">
        <f t="shared" si="223"/>
        <v>0</v>
      </c>
      <c r="CG174" s="31" t="e">
        <f t="shared" si="223"/>
        <v>#REF!</v>
      </c>
      <c r="CH174" s="31" t="e">
        <f t="shared" si="223"/>
        <v>#REF!</v>
      </c>
      <c r="CI174" s="37">
        <f t="shared" ref="CI174:EH178" si="224">CI130*10/CI$172</f>
        <v>0</v>
      </c>
      <c r="CJ174" s="31">
        <f t="shared" si="224"/>
        <v>0</v>
      </c>
      <c r="CK174" s="31">
        <f t="shared" si="224"/>
        <v>0</v>
      </c>
      <c r="CL174" s="31">
        <f t="shared" si="224"/>
        <v>0</v>
      </c>
      <c r="CM174" s="31">
        <f t="shared" si="224"/>
        <v>0</v>
      </c>
      <c r="CN174" s="31">
        <f t="shared" si="224"/>
        <v>0</v>
      </c>
      <c r="CO174" s="31">
        <f t="shared" si="224"/>
        <v>0</v>
      </c>
      <c r="CP174" s="31">
        <f t="shared" si="224"/>
        <v>0</v>
      </c>
      <c r="CQ174" s="31">
        <f t="shared" si="224"/>
        <v>0</v>
      </c>
      <c r="CR174" s="31">
        <f t="shared" si="224"/>
        <v>0</v>
      </c>
      <c r="CS174" s="31">
        <f t="shared" si="224"/>
        <v>0</v>
      </c>
      <c r="CT174" s="31">
        <f t="shared" si="224"/>
        <v>0</v>
      </c>
      <c r="CU174" s="31">
        <f t="shared" si="224"/>
        <v>0</v>
      </c>
      <c r="CV174" s="31">
        <f t="shared" si="224"/>
        <v>0</v>
      </c>
      <c r="CW174" s="31">
        <f t="shared" si="224"/>
        <v>0</v>
      </c>
      <c r="CX174" s="31">
        <f t="shared" si="224"/>
        <v>0</v>
      </c>
      <c r="CY174" s="31">
        <f t="shared" si="224"/>
        <v>0</v>
      </c>
      <c r="CZ174" s="31">
        <f t="shared" si="224"/>
        <v>0</v>
      </c>
      <c r="DA174" s="31">
        <f t="shared" si="224"/>
        <v>0</v>
      </c>
      <c r="DB174" s="31">
        <f t="shared" si="224"/>
        <v>0</v>
      </c>
      <c r="DC174" s="31">
        <f>DC130*10/DC$172</f>
        <v>0</v>
      </c>
      <c r="DD174" s="31">
        <f t="shared" si="224"/>
        <v>0</v>
      </c>
      <c r="DE174" s="31">
        <f t="shared" si="224"/>
        <v>0</v>
      </c>
      <c r="DF174" s="31">
        <f t="shared" si="224"/>
        <v>0</v>
      </c>
      <c r="DG174" s="31">
        <f t="shared" si="224"/>
        <v>0</v>
      </c>
      <c r="DH174" s="31">
        <f t="shared" si="224"/>
        <v>0</v>
      </c>
      <c r="DI174" s="31">
        <f t="shared" si="224"/>
        <v>0</v>
      </c>
      <c r="DJ174" s="31">
        <f t="shared" si="224"/>
        <v>0</v>
      </c>
      <c r="DK174" s="31">
        <f t="shared" si="224"/>
        <v>0</v>
      </c>
      <c r="DL174" s="31">
        <f t="shared" si="224"/>
        <v>0</v>
      </c>
      <c r="DM174" s="31">
        <f t="shared" si="224"/>
        <v>0</v>
      </c>
      <c r="DN174" s="31">
        <f t="shared" si="224"/>
        <v>0</v>
      </c>
      <c r="DO174" s="31">
        <f t="shared" si="224"/>
        <v>0</v>
      </c>
      <c r="DP174" s="31">
        <f t="shared" si="224"/>
        <v>0</v>
      </c>
      <c r="DQ174" s="31">
        <f t="shared" si="224"/>
        <v>0</v>
      </c>
      <c r="DR174" s="31">
        <f t="shared" si="224"/>
        <v>0</v>
      </c>
      <c r="DS174" s="31">
        <f t="shared" si="224"/>
        <v>0</v>
      </c>
      <c r="DT174" s="31">
        <f t="shared" si="224"/>
        <v>0</v>
      </c>
      <c r="DU174" s="31">
        <f t="shared" si="224"/>
        <v>0</v>
      </c>
      <c r="DV174" s="31">
        <f t="shared" si="224"/>
        <v>0</v>
      </c>
      <c r="DW174" s="31">
        <f t="shared" si="224"/>
        <v>0</v>
      </c>
      <c r="DX174" s="31">
        <f t="shared" si="224"/>
        <v>0</v>
      </c>
      <c r="DY174" s="31">
        <f t="shared" si="224"/>
        <v>0</v>
      </c>
      <c r="DZ174" s="31">
        <f t="shared" si="224"/>
        <v>2.1461586555917944</v>
      </c>
      <c r="EA174" s="31">
        <f t="shared" si="224"/>
        <v>0</v>
      </c>
      <c r="EB174" s="31">
        <f t="shared" si="224"/>
        <v>0</v>
      </c>
      <c r="EC174" s="31">
        <f t="shared" si="224"/>
        <v>0</v>
      </c>
      <c r="ED174" s="31">
        <f t="shared" si="224"/>
        <v>0</v>
      </c>
      <c r="EE174" s="31">
        <f t="shared" si="224"/>
        <v>0</v>
      </c>
      <c r="EF174" s="31">
        <f t="shared" si="224"/>
        <v>0</v>
      </c>
      <c r="EG174" s="31">
        <f t="shared" si="224"/>
        <v>0</v>
      </c>
      <c r="EH174" s="31">
        <f t="shared" si="224"/>
        <v>0</v>
      </c>
      <c r="FE174" s="31">
        <f t="shared" ref="FE174:GF178" si="225">FE130*10/FE$172</f>
        <v>0</v>
      </c>
      <c r="FF174" s="31">
        <f t="shared" si="225"/>
        <v>0</v>
      </c>
      <c r="FG174" s="31">
        <f t="shared" si="225"/>
        <v>0</v>
      </c>
      <c r="FH174" s="31">
        <f t="shared" si="225"/>
        <v>0</v>
      </c>
      <c r="FI174" s="31">
        <f t="shared" si="225"/>
        <v>0</v>
      </c>
      <c r="FJ174" s="31">
        <f t="shared" si="225"/>
        <v>0</v>
      </c>
      <c r="FK174" s="31">
        <f t="shared" si="225"/>
        <v>0</v>
      </c>
      <c r="FL174" s="31">
        <f t="shared" si="225"/>
        <v>0</v>
      </c>
      <c r="FM174" s="31">
        <f t="shared" si="225"/>
        <v>0</v>
      </c>
      <c r="FN174" s="31">
        <f t="shared" si="225"/>
        <v>0</v>
      </c>
      <c r="FO174" s="31">
        <f t="shared" si="225"/>
        <v>0</v>
      </c>
      <c r="FP174" s="31">
        <f t="shared" si="225"/>
        <v>0</v>
      </c>
      <c r="FQ174" s="31">
        <f t="shared" si="225"/>
        <v>314.28873491979937</v>
      </c>
      <c r="FR174" s="31">
        <f t="shared" si="225"/>
        <v>358.23730180178848</v>
      </c>
      <c r="FS174" s="31">
        <f t="shared" si="225"/>
        <v>0</v>
      </c>
      <c r="FT174" s="31">
        <f t="shared" si="225"/>
        <v>0</v>
      </c>
      <c r="FU174" s="31">
        <f t="shared" si="225"/>
        <v>0</v>
      </c>
      <c r="FV174" s="31">
        <f t="shared" si="225"/>
        <v>0</v>
      </c>
      <c r="FW174" s="31">
        <f t="shared" si="225"/>
        <v>0</v>
      </c>
      <c r="FX174" s="31">
        <f t="shared" si="225"/>
        <v>0</v>
      </c>
      <c r="FY174" s="31">
        <f t="shared" si="225"/>
        <v>0</v>
      </c>
      <c r="FZ174" s="31">
        <f t="shared" si="225"/>
        <v>0</v>
      </c>
      <c r="GA174" s="31">
        <f t="shared" si="225"/>
        <v>0</v>
      </c>
      <c r="GB174" s="31">
        <f t="shared" si="225"/>
        <v>0</v>
      </c>
      <c r="GC174" s="31">
        <f t="shared" si="225"/>
        <v>3.9917995349578801</v>
      </c>
      <c r="GD174" s="31">
        <f t="shared" si="225"/>
        <v>1.6659226346914697</v>
      </c>
      <c r="GE174" s="31">
        <f t="shared" si="225"/>
        <v>0</v>
      </c>
      <c r="GF174" s="31">
        <f t="shared" si="225"/>
        <v>3.4156908744322028</v>
      </c>
      <c r="GG174" s="31" t="e">
        <f t="shared" si="221"/>
        <v>#DIV/0!</v>
      </c>
      <c r="GH174" s="31" t="e">
        <f t="shared" si="221"/>
        <v>#DIV/0!</v>
      </c>
      <c r="GI174" s="31">
        <f t="shared" si="221"/>
        <v>7.3761450409408127</v>
      </c>
      <c r="GJ174" s="31">
        <f t="shared" si="221"/>
        <v>0</v>
      </c>
      <c r="GK174" s="31">
        <f t="shared" si="221"/>
        <v>0</v>
      </c>
      <c r="GL174" s="31">
        <f t="shared" si="221"/>
        <v>10.74609340333557</v>
      </c>
      <c r="GM174" s="31">
        <f t="shared" si="221"/>
        <v>1314.5867993184349</v>
      </c>
      <c r="GN174" s="31">
        <f t="shared" si="221"/>
        <v>1306.4864543749518</v>
      </c>
      <c r="GO174" s="31">
        <f t="shared" si="221"/>
        <v>0</v>
      </c>
      <c r="GP174" s="31">
        <f t="shared" si="221"/>
        <v>0</v>
      </c>
      <c r="GQ174" s="31">
        <f t="shared" si="221"/>
        <v>0</v>
      </c>
      <c r="GR174" s="31">
        <f t="shared" si="221"/>
        <v>0</v>
      </c>
      <c r="GS174" s="31">
        <f t="shared" si="221"/>
        <v>0</v>
      </c>
      <c r="GT174" s="31">
        <f t="shared" si="221"/>
        <v>0</v>
      </c>
      <c r="GU174" s="31">
        <f t="shared" si="221"/>
        <v>0</v>
      </c>
      <c r="GV174" s="31">
        <f t="shared" si="221"/>
        <v>0</v>
      </c>
      <c r="GW174" s="31">
        <f t="shared" si="221"/>
        <v>0</v>
      </c>
      <c r="GX174" s="31">
        <f t="shared" si="221"/>
        <v>0</v>
      </c>
      <c r="GY174" s="31">
        <f t="shared" si="221"/>
        <v>0</v>
      </c>
      <c r="GZ174" s="31">
        <f t="shared" si="221"/>
        <v>0</v>
      </c>
      <c r="HA174" s="31">
        <f t="shared" si="221"/>
        <v>0</v>
      </c>
      <c r="HB174" s="31">
        <f t="shared" si="221"/>
        <v>0</v>
      </c>
      <c r="HC174" s="31">
        <f t="shared" si="221"/>
        <v>0</v>
      </c>
      <c r="HD174" s="31">
        <f t="shared" si="221"/>
        <v>0</v>
      </c>
      <c r="HE174" s="31">
        <f t="shared" si="221"/>
        <v>0</v>
      </c>
      <c r="HF174" s="31">
        <f t="shared" si="221"/>
        <v>0</v>
      </c>
    </row>
    <row r="175" spans="3:214" x14ac:dyDescent="0.25">
      <c r="C175" s="49"/>
      <c r="D175" s="31" t="str">
        <f t="shared" si="217"/>
        <v>METHYL DECANOATE (CAPRATE) (C10:0)</v>
      </c>
      <c r="AG175" s="31">
        <f t="shared" ref="AG175:BH175" si="226">AG131*10/AG172</f>
        <v>76.329626105033171</v>
      </c>
      <c r="AH175" s="31">
        <f t="shared" si="226"/>
        <v>103.48875837520757</v>
      </c>
      <c r="AI175" s="31">
        <f t="shared" si="226"/>
        <v>0</v>
      </c>
      <c r="AJ175" s="31">
        <f t="shared" si="226"/>
        <v>0</v>
      </c>
      <c r="AK175" s="31">
        <f t="shared" si="226"/>
        <v>0</v>
      </c>
      <c r="AL175" s="31">
        <f t="shared" si="226"/>
        <v>0</v>
      </c>
      <c r="AM175" s="31">
        <f t="shared" si="226"/>
        <v>44.937015341813243</v>
      </c>
      <c r="AN175" s="31">
        <f t="shared" si="226"/>
        <v>44.465941689686396</v>
      </c>
      <c r="AO175" s="31">
        <f t="shared" si="226"/>
        <v>43.576717309260118</v>
      </c>
      <c r="AP175" s="31">
        <f t="shared" si="226"/>
        <v>45.833966669033408</v>
      </c>
      <c r="AQ175" s="31">
        <f t="shared" si="226"/>
        <v>35.774684909244932</v>
      </c>
      <c r="AR175" s="31">
        <f t="shared" si="226"/>
        <v>0</v>
      </c>
      <c r="AS175" s="31">
        <f t="shared" si="226"/>
        <v>1117.6674737567439</v>
      </c>
      <c r="AT175" s="31">
        <f t="shared" si="226"/>
        <v>1134.9867926868628</v>
      </c>
      <c r="AU175" s="31">
        <f t="shared" si="226"/>
        <v>0</v>
      </c>
      <c r="AV175" s="31">
        <f t="shared" si="226"/>
        <v>0</v>
      </c>
      <c r="AW175" s="31">
        <f t="shared" si="226"/>
        <v>0</v>
      </c>
      <c r="AX175" s="31">
        <f t="shared" si="226"/>
        <v>0</v>
      </c>
      <c r="AY175" s="31">
        <f t="shared" si="226"/>
        <v>56.157132108611385</v>
      </c>
      <c r="AZ175" s="31">
        <f t="shared" si="226"/>
        <v>0</v>
      </c>
      <c r="BA175" s="31">
        <f t="shared" si="226"/>
        <v>41.075778625758502</v>
      </c>
      <c r="BB175" s="31">
        <f t="shared" si="226"/>
        <v>0</v>
      </c>
      <c r="BC175" s="31">
        <f t="shared" si="226"/>
        <v>46.810153184435933</v>
      </c>
      <c r="BD175" s="31">
        <f t="shared" si="226"/>
        <v>0</v>
      </c>
      <c r="BE175" s="31">
        <f t="shared" si="226"/>
        <v>14.943020711732819</v>
      </c>
      <c r="BF175" s="31">
        <f t="shared" si="226"/>
        <v>15.457691859699063</v>
      </c>
      <c r="BG175" s="31">
        <f t="shared" si="226"/>
        <v>0</v>
      </c>
      <c r="BH175" s="31">
        <f t="shared" si="226"/>
        <v>20.425827809881984</v>
      </c>
      <c r="BK175" s="31">
        <f t="shared" ref="BK175:CH175" si="227">BK131*10/BK172</f>
        <v>0</v>
      </c>
      <c r="BL175" s="31">
        <f t="shared" si="227"/>
        <v>19.818035478588261</v>
      </c>
      <c r="BM175" s="31">
        <f t="shared" si="227"/>
        <v>0</v>
      </c>
      <c r="BN175" s="31">
        <f t="shared" si="227"/>
        <v>18.497841087946046</v>
      </c>
      <c r="BO175" s="31">
        <f t="shared" si="227"/>
        <v>1459.2004281199952</v>
      </c>
      <c r="BP175" s="31">
        <f t="shared" si="227"/>
        <v>1309.9057295300568</v>
      </c>
      <c r="BQ175" s="31">
        <f t="shared" si="227"/>
        <v>0</v>
      </c>
      <c r="BR175" s="31">
        <f t="shared" si="227"/>
        <v>0</v>
      </c>
      <c r="BS175" s="31">
        <f t="shared" si="227"/>
        <v>0</v>
      </c>
      <c r="BT175" s="31">
        <f t="shared" si="227"/>
        <v>0</v>
      </c>
      <c r="BU175" s="31">
        <f t="shared" si="227"/>
        <v>0</v>
      </c>
      <c r="BV175" s="31">
        <f t="shared" si="227"/>
        <v>0</v>
      </c>
      <c r="BW175" s="31">
        <f t="shared" si="227"/>
        <v>0</v>
      </c>
      <c r="BX175" s="31">
        <f t="shared" si="227"/>
        <v>0</v>
      </c>
      <c r="BY175" s="31">
        <f t="shared" si="227"/>
        <v>0</v>
      </c>
      <c r="BZ175" s="31">
        <f t="shared" si="227"/>
        <v>0</v>
      </c>
      <c r="CA175" s="31">
        <f t="shared" si="227"/>
        <v>46.019791322400188</v>
      </c>
      <c r="CB175" s="31">
        <f t="shared" si="227"/>
        <v>0</v>
      </c>
      <c r="CC175" s="31">
        <f t="shared" si="227"/>
        <v>0</v>
      </c>
      <c r="CD175" s="31">
        <f t="shared" si="227"/>
        <v>0</v>
      </c>
      <c r="CE175" s="31">
        <f t="shared" si="227"/>
        <v>0</v>
      </c>
      <c r="CF175" s="31">
        <f t="shared" si="227"/>
        <v>0</v>
      </c>
      <c r="CG175" s="31" t="e">
        <f t="shared" si="227"/>
        <v>#REF!</v>
      </c>
      <c r="CH175" s="31" t="e">
        <f t="shared" si="227"/>
        <v>#REF!</v>
      </c>
      <c r="CI175" s="37">
        <f t="shared" si="224"/>
        <v>0</v>
      </c>
      <c r="CJ175" s="31">
        <f t="shared" si="224"/>
        <v>0</v>
      </c>
      <c r="CK175" s="31">
        <f t="shared" si="224"/>
        <v>0</v>
      </c>
      <c r="CL175" s="31">
        <f t="shared" si="224"/>
        <v>0</v>
      </c>
      <c r="CM175" s="31">
        <f t="shared" si="224"/>
        <v>0</v>
      </c>
      <c r="CN175" s="31">
        <f t="shared" si="224"/>
        <v>0</v>
      </c>
      <c r="CO175" s="31">
        <f t="shared" si="224"/>
        <v>0</v>
      </c>
      <c r="CP175" s="31">
        <f t="shared" si="224"/>
        <v>0</v>
      </c>
      <c r="CQ175" s="31">
        <f t="shared" si="224"/>
        <v>0</v>
      </c>
      <c r="CR175" s="31">
        <f t="shared" si="224"/>
        <v>0</v>
      </c>
      <c r="CS175" s="31">
        <f t="shared" si="224"/>
        <v>0</v>
      </c>
      <c r="CT175" s="31">
        <f t="shared" si="224"/>
        <v>0</v>
      </c>
      <c r="CU175" s="31">
        <f t="shared" si="224"/>
        <v>0</v>
      </c>
      <c r="CV175" s="31">
        <f t="shared" si="224"/>
        <v>0</v>
      </c>
      <c r="CW175" s="31">
        <f t="shared" si="224"/>
        <v>0</v>
      </c>
      <c r="CX175" s="31">
        <f t="shared" si="224"/>
        <v>0</v>
      </c>
      <c r="CY175" s="31">
        <f t="shared" si="224"/>
        <v>0</v>
      </c>
      <c r="CZ175" s="31">
        <f t="shared" si="224"/>
        <v>0</v>
      </c>
      <c r="DA175" s="31">
        <f t="shared" si="224"/>
        <v>0</v>
      </c>
      <c r="DB175" s="31">
        <f t="shared" si="224"/>
        <v>0</v>
      </c>
      <c r="DC175" s="31">
        <f t="shared" si="224"/>
        <v>0</v>
      </c>
      <c r="DD175" s="31">
        <f t="shared" si="224"/>
        <v>0</v>
      </c>
      <c r="DE175" s="31">
        <f t="shared" si="224"/>
        <v>0</v>
      </c>
      <c r="DF175" s="31">
        <f t="shared" si="224"/>
        <v>0</v>
      </c>
      <c r="DG175" s="31">
        <f t="shared" si="224"/>
        <v>0</v>
      </c>
      <c r="DH175" s="31">
        <f t="shared" si="224"/>
        <v>0</v>
      </c>
      <c r="DI175" s="31">
        <f t="shared" si="224"/>
        <v>0</v>
      </c>
      <c r="DJ175" s="31">
        <f t="shared" si="224"/>
        <v>0</v>
      </c>
      <c r="DK175" s="31">
        <f t="shared" si="224"/>
        <v>0</v>
      </c>
      <c r="DL175" s="31">
        <f t="shared" si="224"/>
        <v>0</v>
      </c>
      <c r="DM175" s="31">
        <f t="shared" si="224"/>
        <v>0</v>
      </c>
      <c r="DN175" s="31">
        <f t="shared" si="224"/>
        <v>0</v>
      </c>
      <c r="DO175" s="31">
        <f t="shared" si="224"/>
        <v>0</v>
      </c>
      <c r="DP175" s="31">
        <f t="shared" si="224"/>
        <v>0</v>
      </c>
      <c r="DQ175" s="31">
        <f t="shared" si="224"/>
        <v>0</v>
      </c>
      <c r="DR175" s="31">
        <f t="shared" si="224"/>
        <v>0</v>
      </c>
      <c r="DS175" s="31">
        <f t="shared" si="224"/>
        <v>0</v>
      </c>
      <c r="DT175" s="31">
        <f t="shared" si="224"/>
        <v>0</v>
      </c>
      <c r="DU175" s="31">
        <f t="shared" si="224"/>
        <v>0</v>
      </c>
      <c r="DV175" s="31">
        <f t="shared" si="224"/>
        <v>0</v>
      </c>
      <c r="DW175" s="31">
        <f t="shared" si="224"/>
        <v>0</v>
      </c>
      <c r="DX175" s="31">
        <f t="shared" si="224"/>
        <v>0</v>
      </c>
      <c r="DY175" s="31">
        <f t="shared" si="224"/>
        <v>0</v>
      </c>
      <c r="DZ175" s="31">
        <f t="shared" si="224"/>
        <v>0</v>
      </c>
      <c r="EA175" s="31">
        <f t="shared" si="224"/>
        <v>0</v>
      </c>
      <c r="EB175" s="31">
        <f t="shared" si="224"/>
        <v>0</v>
      </c>
      <c r="EC175" s="31">
        <f t="shared" si="224"/>
        <v>0</v>
      </c>
      <c r="ED175" s="31">
        <f t="shared" si="224"/>
        <v>0</v>
      </c>
      <c r="EE175" s="31">
        <f t="shared" si="224"/>
        <v>0</v>
      </c>
      <c r="EF175" s="31">
        <f t="shared" si="224"/>
        <v>0</v>
      </c>
      <c r="EG175" s="31">
        <f t="shared" si="224"/>
        <v>0</v>
      </c>
      <c r="EH175" s="31">
        <f t="shared" si="224"/>
        <v>0</v>
      </c>
      <c r="FE175" s="31">
        <f t="shared" si="225"/>
        <v>0</v>
      </c>
      <c r="FF175" s="31">
        <f t="shared" si="225"/>
        <v>0</v>
      </c>
      <c r="FG175" s="31">
        <f t="shared" si="225"/>
        <v>0</v>
      </c>
      <c r="FH175" s="31">
        <f t="shared" si="225"/>
        <v>0</v>
      </c>
      <c r="FI175" s="31">
        <f t="shared" si="225"/>
        <v>0</v>
      </c>
      <c r="FJ175" s="31">
        <f t="shared" si="225"/>
        <v>0</v>
      </c>
      <c r="FK175" s="31">
        <f t="shared" si="225"/>
        <v>0</v>
      </c>
      <c r="FL175" s="31">
        <f t="shared" si="225"/>
        <v>0</v>
      </c>
      <c r="FM175" s="31">
        <f t="shared" si="225"/>
        <v>0</v>
      </c>
      <c r="FN175" s="31">
        <f t="shared" si="225"/>
        <v>0</v>
      </c>
      <c r="FO175" s="31">
        <f t="shared" si="225"/>
        <v>0</v>
      </c>
      <c r="FP175" s="31">
        <f t="shared" si="225"/>
        <v>0</v>
      </c>
      <c r="FQ175" s="31">
        <f t="shared" si="225"/>
        <v>1188.8133893698268</v>
      </c>
      <c r="FR175" s="31">
        <f t="shared" si="225"/>
        <v>1232.05869319361</v>
      </c>
      <c r="FS175" s="31">
        <f t="shared" si="225"/>
        <v>0</v>
      </c>
      <c r="FT175" s="31">
        <f t="shared" si="225"/>
        <v>0</v>
      </c>
      <c r="FU175" s="31">
        <f t="shared" si="225"/>
        <v>0</v>
      </c>
      <c r="FV175" s="31">
        <f t="shared" si="225"/>
        <v>0</v>
      </c>
      <c r="FW175" s="31">
        <f t="shared" si="225"/>
        <v>0</v>
      </c>
      <c r="FX175" s="31">
        <f t="shared" si="225"/>
        <v>0</v>
      </c>
      <c r="FY175" s="31">
        <f t="shared" si="225"/>
        <v>0</v>
      </c>
      <c r="FZ175" s="31">
        <f t="shared" si="225"/>
        <v>0</v>
      </c>
      <c r="GA175" s="31">
        <f t="shared" si="225"/>
        <v>0</v>
      </c>
      <c r="GB175" s="31">
        <f t="shared" si="225"/>
        <v>0</v>
      </c>
      <c r="GC175" s="31">
        <f t="shared" si="225"/>
        <v>0</v>
      </c>
      <c r="GD175" s="31">
        <f t="shared" si="225"/>
        <v>0</v>
      </c>
      <c r="GE175" s="31">
        <f t="shared" si="225"/>
        <v>0</v>
      </c>
      <c r="GF175" s="31">
        <f t="shared" si="225"/>
        <v>0</v>
      </c>
      <c r="GG175" s="31" t="e">
        <f t="shared" si="221"/>
        <v>#DIV/0!</v>
      </c>
      <c r="GH175" s="31" t="e">
        <f t="shared" si="221"/>
        <v>#DIV/0!</v>
      </c>
      <c r="GI175" s="31">
        <f t="shared" si="221"/>
        <v>0</v>
      </c>
      <c r="GJ175" s="31">
        <f t="shared" si="221"/>
        <v>0</v>
      </c>
      <c r="GK175" s="31">
        <f t="shared" si="221"/>
        <v>0</v>
      </c>
      <c r="GL175" s="31">
        <f t="shared" si="221"/>
        <v>0</v>
      </c>
      <c r="GM175" s="31">
        <f t="shared" si="221"/>
        <v>3462.8409571284583</v>
      </c>
      <c r="GN175" s="31">
        <f t="shared" si="221"/>
        <v>3090.0610212746114</v>
      </c>
      <c r="GO175" s="31">
        <f t="shared" si="221"/>
        <v>0</v>
      </c>
      <c r="GP175" s="31">
        <f t="shared" si="221"/>
        <v>0</v>
      </c>
      <c r="GQ175" s="31">
        <f t="shared" si="221"/>
        <v>0</v>
      </c>
      <c r="GR175" s="31">
        <f t="shared" si="221"/>
        <v>0</v>
      </c>
      <c r="GS175" s="31">
        <f t="shared" si="221"/>
        <v>0</v>
      </c>
      <c r="GT175" s="31">
        <f t="shared" si="221"/>
        <v>0</v>
      </c>
      <c r="GU175" s="31">
        <f t="shared" si="221"/>
        <v>0</v>
      </c>
      <c r="GV175" s="31">
        <f t="shared" si="221"/>
        <v>0</v>
      </c>
      <c r="GW175" s="31">
        <f t="shared" si="221"/>
        <v>0</v>
      </c>
      <c r="GX175" s="31">
        <f t="shared" si="221"/>
        <v>0</v>
      </c>
      <c r="GY175" s="31">
        <f t="shared" si="221"/>
        <v>0</v>
      </c>
      <c r="GZ175" s="31">
        <f t="shared" si="221"/>
        <v>0</v>
      </c>
      <c r="HA175" s="31">
        <f t="shared" si="221"/>
        <v>0</v>
      </c>
      <c r="HB175" s="31">
        <f t="shared" si="221"/>
        <v>0</v>
      </c>
      <c r="HC175" s="31">
        <f t="shared" si="221"/>
        <v>0</v>
      </c>
      <c r="HD175" s="31">
        <f t="shared" si="221"/>
        <v>0</v>
      </c>
      <c r="HE175" s="31">
        <f t="shared" si="221"/>
        <v>0</v>
      </c>
      <c r="HF175" s="31">
        <f t="shared" si="221"/>
        <v>0</v>
      </c>
    </row>
    <row r="176" spans="3:214" x14ac:dyDescent="0.25">
      <c r="D176" s="31" t="str">
        <f t="shared" si="217"/>
        <v>METHYL UNDECANOATE (C11:0)</v>
      </c>
      <c r="AG176" s="31">
        <f t="shared" ref="AG176:BH176" si="228">AG132*10/AG172</f>
        <v>0</v>
      </c>
      <c r="AH176" s="31">
        <f t="shared" si="228"/>
        <v>0</v>
      </c>
      <c r="AI176" s="31">
        <f t="shared" si="228"/>
        <v>0</v>
      </c>
      <c r="AJ176" s="31">
        <f t="shared" si="228"/>
        <v>0</v>
      </c>
      <c r="AK176" s="31">
        <f t="shared" si="228"/>
        <v>0</v>
      </c>
      <c r="AL176" s="31">
        <f t="shared" si="228"/>
        <v>0</v>
      </c>
      <c r="AM176" s="31">
        <f t="shared" si="228"/>
        <v>0</v>
      </c>
      <c r="AN176" s="31">
        <f t="shared" si="228"/>
        <v>0</v>
      </c>
      <c r="AO176" s="31">
        <f t="shared" si="228"/>
        <v>0</v>
      </c>
      <c r="AP176" s="31">
        <f t="shared" si="228"/>
        <v>0</v>
      </c>
      <c r="AQ176" s="31">
        <f t="shared" si="228"/>
        <v>0</v>
      </c>
      <c r="AR176" s="31">
        <f t="shared" si="228"/>
        <v>0</v>
      </c>
      <c r="AS176" s="31">
        <f t="shared" si="228"/>
        <v>304.50745562641424</v>
      </c>
      <c r="AT176" s="31">
        <f t="shared" si="228"/>
        <v>290.87735148391954</v>
      </c>
      <c r="AU176" s="31">
        <f t="shared" si="228"/>
        <v>0</v>
      </c>
      <c r="AV176" s="31">
        <f t="shared" si="228"/>
        <v>0</v>
      </c>
      <c r="AW176" s="31">
        <f t="shared" si="228"/>
        <v>0</v>
      </c>
      <c r="AX176" s="31">
        <f t="shared" si="228"/>
        <v>0</v>
      </c>
      <c r="AY176" s="31">
        <f t="shared" si="228"/>
        <v>0</v>
      </c>
      <c r="AZ176" s="31">
        <f t="shared" si="228"/>
        <v>0</v>
      </c>
      <c r="BA176" s="31">
        <f t="shared" si="228"/>
        <v>0</v>
      </c>
      <c r="BB176" s="31">
        <f t="shared" si="228"/>
        <v>0</v>
      </c>
      <c r="BC176" s="31">
        <f t="shared" si="228"/>
        <v>0</v>
      </c>
      <c r="BD176" s="31">
        <f t="shared" si="228"/>
        <v>0</v>
      </c>
      <c r="BE176" s="31">
        <f t="shared" si="228"/>
        <v>7.8012639386579972</v>
      </c>
      <c r="BF176" s="31">
        <f t="shared" si="228"/>
        <v>8.0707148770195065</v>
      </c>
      <c r="BG176" s="31">
        <f t="shared" si="228"/>
        <v>10.569157819501147</v>
      </c>
      <c r="BH176" s="31">
        <f t="shared" si="228"/>
        <v>17.402698215757503</v>
      </c>
      <c r="BK176" s="31">
        <f t="shared" ref="BK176:CH176" si="229">BK132*10/BK172</f>
        <v>12.319079857044507</v>
      </c>
      <c r="BL176" s="31">
        <f t="shared" si="229"/>
        <v>22.375956179835136</v>
      </c>
      <c r="BM176" s="31">
        <f t="shared" si="229"/>
        <v>14.954091233779968</v>
      </c>
      <c r="BN176" s="31">
        <f t="shared" si="229"/>
        <v>11.865266687505434</v>
      </c>
      <c r="BO176" s="31">
        <f t="shared" si="229"/>
        <v>248.70655376004015</v>
      </c>
      <c r="BP176" s="31">
        <f t="shared" si="229"/>
        <v>307.51393090376519</v>
      </c>
      <c r="BQ176" s="31">
        <f t="shared" si="229"/>
        <v>0</v>
      </c>
      <c r="BR176" s="31">
        <f t="shared" si="229"/>
        <v>0</v>
      </c>
      <c r="BS176" s="31">
        <f t="shared" si="229"/>
        <v>85.518990205210073</v>
      </c>
      <c r="BT176" s="31">
        <f t="shared" si="229"/>
        <v>0</v>
      </c>
      <c r="BU176" s="31">
        <f t="shared" si="229"/>
        <v>0</v>
      </c>
      <c r="BV176" s="31">
        <f t="shared" si="229"/>
        <v>0</v>
      </c>
      <c r="BW176" s="31">
        <f t="shared" si="229"/>
        <v>0</v>
      </c>
      <c r="BX176" s="31">
        <f t="shared" si="229"/>
        <v>0</v>
      </c>
      <c r="BY176" s="31">
        <f t="shared" si="229"/>
        <v>0</v>
      </c>
      <c r="BZ176" s="31">
        <f t="shared" si="229"/>
        <v>0</v>
      </c>
      <c r="CA176" s="31">
        <f t="shared" si="229"/>
        <v>0</v>
      </c>
      <c r="CB176" s="31">
        <f t="shared" si="229"/>
        <v>0</v>
      </c>
      <c r="CC176" s="31">
        <f t="shared" si="229"/>
        <v>0</v>
      </c>
      <c r="CD176" s="31">
        <f t="shared" si="229"/>
        <v>0</v>
      </c>
      <c r="CE176" s="31">
        <f t="shared" si="229"/>
        <v>0</v>
      </c>
      <c r="CF176" s="31">
        <f t="shared" si="229"/>
        <v>0</v>
      </c>
      <c r="CG176" s="31" t="e">
        <f t="shared" si="229"/>
        <v>#REF!</v>
      </c>
      <c r="CH176" s="31" t="e">
        <f t="shared" si="229"/>
        <v>#REF!</v>
      </c>
      <c r="CI176" s="37">
        <f t="shared" si="224"/>
        <v>0</v>
      </c>
      <c r="CJ176" s="31">
        <f t="shared" si="224"/>
        <v>0</v>
      </c>
      <c r="CK176" s="31">
        <f t="shared" si="224"/>
        <v>0</v>
      </c>
      <c r="CL176" s="31">
        <f t="shared" si="224"/>
        <v>0</v>
      </c>
      <c r="CM176" s="31">
        <f t="shared" si="224"/>
        <v>0</v>
      </c>
      <c r="CN176" s="31">
        <f t="shared" si="224"/>
        <v>0</v>
      </c>
      <c r="CO176" s="31">
        <f t="shared" si="224"/>
        <v>0</v>
      </c>
      <c r="CP176" s="31">
        <f t="shared" si="224"/>
        <v>0</v>
      </c>
      <c r="CQ176" s="31">
        <f t="shared" si="224"/>
        <v>0</v>
      </c>
      <c r="CR176" s="31">
        <f t="shared" si="224"/>
        <v>0</v>
      </c>
      <c r="CS176" s="31">
        <f t="shared" si="224"/>
        <v>0</v>
      </c>
      <c r="CT176" s="31">
        <f t="shared" si="224"/>
        <v>0</v>
      </c>
      <c r="CU176" s="31">
        <f t="shared" si="224"/>
        <v>0</v>
      </c>
      <c r="CV176" s="31">
        <f t="shared" si="224"/>
        <v>0</v>
      </c>
      <c r="CW176" s="31">
        <f t="shared" si="224"/>
        <v>0</v>
      </c>
      <c r="CX176" s="31">
        <f t="shared" si="224"/>
        <v>0</v>
      </c>
      <c r="CY176" s="31">
        <f t="shared" si="224"/>
        <v>0</v>
      </c>
      <c r="CZ176" s="31">
        <f t="shared" si="224"/>
        <v>0</v>
      </c>
      <c r="DA176" s="31">
        <f t="shared" si="224"/>
        <v>0</v>
      </c>
      <c r="DB176" s="31">
        <f t="shared" si="224"/>
        <v>0</v>
      </c>
      <c r="DC176" s="31">
        <f t="shared" si="224"/>
        <v>0</v>
      </c>
      <c r="DD176" s="31">
        <f t="shared" si="224"/>
        <v>0</v>
      </c>
      <c r="DE176" s="31">
        <f t="shared" si="224"/>
        <v>0</v>
      </c>
      <c r="DF176" s="31">
        <f t="shared" si="224"/>
        <v>0</v>
      </c>
      <c r="DG176" s="31">
        <f t="shared" si="224"/>
        <v>0</v>
      </c>
      <c r="DH176" s="31">
        <f t="shared" si="224"/>
        <v>0</v>
      </c>
      <c r="DI176" s="31">
        <f t="shared" si="224"/>
        <v>0</v>
      </c>
      <c r="DJ176" s="31">
        <f t="shared" si="224"/>
        <v>0</v>
      </c>
      <c r="DK176" s="31">
        <f t="shared" si="224"/>
        <v>0</v>
      </c>
      <c r="DL176" s="31">
        <f t="shared" si="224"/>
        <v>0</v>
      </c>
      <c r="DM176" s="31">
        <f t="shared" si="224"/>
        <v>0</v>
      </c>
      <c r="DN176" s="31">
        <f t="shared" si="224"/>
        <v>0</v>
      </c>
      <c r="DO176" s="31">
        <f t="shared" si="224"/>
        <v>0</v>
      </c>
      <c r="DP176" s="31">
        <f t="shared" si="224"/>
        <v>0</v>
      </c>
      <c r="DQ176" s="31">
        <f t="shared" si="224"/>
        <v>0</v>
      </c>
      <c r="DR176" s="31">
        <f t="shared" si="224"/>
        <v>0</v>
      </c>
      <c r="DS176" s="31">
        <f t="shared" si="224"/>
        <v>0</v>
      </c>
      <c r="DT176" s="31">
        <f t="shared" si="224"/>
        <v>0</v>
      </c>
      <c r="DU176" s="31">
        <f t="shared" si="224"/>
        <v>0</v>
      </c>
      <c r="DV176" s="31">
        <f t="shared" si="224"/>
        <v>0</v>
      </c>
      <c r="DW176" s="31">
        <f t="shared" si="224"/>
        <v>0</v>
      </c>
      <c r="DX176" s="31">
        <f t="shared" si="224"/>
        <v>0</v>
      </c>
      <c r="DY176" s="31">
        <f t="shared" si="224"/>
        <v>0</v>
      </c>
      <c r="DZ176" s="31">
        <f t="shared" si="224"/>
        <v>0</v>
      </c>
      <c r="EA176" s="31">
        <f t="shared" si="224"/>
        <v>0</v>
      </c>
      <c r="EB176" s="31">
        <f t="shared" si="224"/>
        <v>0</v>
      </c>
      <c r="EC176" s="31">
        <f t="shared" si="224"/>
        <v>0</v>
      </c>
      <c r="ED176" s="31">
        <f t="shared" si="224"/>
        <v>0</v>
      </c>
      <c r="EE176" s="31">
        <f t="shared" si="224"/>
        <v>0</v>
      </c>
      <c r="EF176" s="31">
        <f t="shared" si="224"/>
        <v>0</v>
      </c>
      <c r="EG176" s="31">
        <f t="shared" si="224"/>
        <v>0</v>
      </c>
      <c r="EH176" s="31">
        <f t="shared" si="224"/>
        <v>0</v>
      </c>
      <c r="FE176" s="31">
        <f t="shared" si="225"/>
        <v>0</v>
      </c>
      <c r="FF176" s="31">
        <f t="shared" si="225"/>
        <v>0</v>
      </c>
      <c r="FG176" s="31">
        <f t="shared" si="225"/>
        <v>0</v>
      </c>
      <c r="FH176" s="31">
        <f t="shared" si="225"/>
        <v>0</v>
      </c>
      <c r="FI176" s="31">
        <f t="shared" si="225"/>
        <v>0</v>
      </c>
      <c r="FJ176" s="31">
        <f t="shared" si="225"/>
        <v>0</v>
      </c>
      <c r="FK176" s="31">
        <f t="shared" si="225"/>
        <v>0</v>
      </c>
      <c r="FL176" s="31">
        <f t="shared" si="225"/>
        <v>0</v>
      </c>
      <c r="FM176" s="31">
        <f t="shared" si="225"/>
        <v>0</v>
      </c>
      <c r="FN176" s="31">
        <f t="shared" si="225"/>
        <v>0</v>
      </c>
      <c r="FO176" s="31">
        <f t="shared" si="225"/>
        <v>0</v>
      </c>
      <c r="FP176" s="31">
        <f t="shared" si="225"/>
        <v>0</v>
      </c>
      <c r="FQ176" s="31">
        <f t="shared" si="225"/>
        <v>531.63138818655113</v>
      </c>
      <c r="FR176" s="31">
        <f t="shared" si="225"/>
        <v>497.99218261472282</v>
      </c>
      <c r="FS176" s="31">
        <f t="shared" si="225"/>
        <v>0</v>
      </c>
      <c r="FT176" s="31">
        <f t="shared" si="225"/>
        <v>0</v>
      </c>
      <c r="FU176" s="31">
        <f t="shared" si="225"/>
        <v>0</v>
      </c>
      <c r="FV176" s="31">
        <f t="shared" si="225"/>
        <v>0</v>
      </c>
      <c r="FW176" s="31">
        <f t="shared" si="225"/>
        <v>0</v>
      </c>
      <c r="FX176" s="31">
        <f t="shared" si="225"/>
        <v>0</v>
      </c>
      <c r="FY176" s="31">
        <f t="shared" si="225"/>
        <v>0</v>
      </c>
      <c r="FZ176" s="31">
        <f t="shared" si="225"/>
        <v>0</v>
      </c>
      <c r="GA176" s="31">
        <f t="shared" si="225"/>
        <v>0</v>
      </c>
      <c r="GB176" s="31">
        <f t="shared" si="225"/>
        <v>0</v>
      </c>
      <c r="GC176" s="31">
        <f t="shared" si="225"/>
        <v>4.4989179386624327</v>
      </c>
      <c r="GD176" s="31">
        <f t="shared" si="225"/>
        <v>5.1639250004064063</v>
      </c>
      <c r="GE176" s="31">
        <f t="shared" si="225"/>
        <v>7.7159173973820616</v>
      </c>
      <c r="GF176" s="31">
        <f t="shared" si="225"/>
        <v>24.581149516656716</v>
      </c>
      <c r="GG176" s="31" t="e">
        <f t="shared" si="221"/>
        <v>#DIV/0!</v>
      </c>
      <c r="GH176" s="31" t="e">
        <f t="shared" si="221"/>
        <v>#DIV/0!</v>
      </c>
      <c r="GI176" s="31">
        <f t="shared" si="221"/>
        <v>10.357870529829782</v>
      </c>
      <c r="GJ176" s="31">
        <f t="shared" si="221"/>
        <v>35.178321385965823</v>
      </c>
      <c r="GK176" s="31">
        <f t="shared" si="221"/>
        <v>17.322831721745175</v>
      </c>
      <c r="GL176" s="31">
        <f t="shared" si="221"/>
        <v>9.6995881425937434</v>
      </c>
      <c r="GM176" s="31">
        <f t="shared" si="221"/>
        <v>589.00596952333558</v>
      </c>
      <c r="GN176" s="31">
        <f t="shared" si="221"/>
        <v>734.14304464737961</v>
      </c>
      <c r="GO176" s="31">
        <f t="shared" si="221"/>
        <v>0</v>
      </c>
      <c r="GP176" s="31">
        <f t="shared" si="221"/>
        <v>0</v>
      </c>
      <c r="GQ176" s="31">
        <f t="shared" si="221"/>
        <v>133.61512903043311</v>
      </c>
      <c r="GR176" s="31">
        <f t="shared" si="221"/>
        <v>0</v>
      </c>
      <c r="GS176" s="31">
        <f t="shared" si="221"/>
        <v>0</v>
      </c>
      <c r="GT176" s="31">
        <f t="shared" si="221"/>
        <v>0</v>
      </c>
      <c r="GU176" s="31">
        <f t="shared" si="221"/>
        <v>0</v>
      </c>
      <c r="GV176" s="31">
        <f t="shared" si="221"/>
        <v>0</v>
      </c>
      <c r="GW176" s="31">
        <f t="shared" si="221"/>
        <v>55.120749089712973</v>
      </c>
      <c r="GX176" s="31">
        <f t="shared" si="221"/>
        <v>0</v>
      </c>
      <c r="GY176" s="31">
        <f t="shared" si="221"/>
        <v>45.76939102551755</v>
      </c>
      <c r="GZ176" s="31">
        <f t="shared" si="221"/>
        <v>0</v>
      </c>
      <c r="HA176" s="31">
        <f t="shared" si="221"/>
        <v>0</v>
      </c>
      <c r="HB176" s="31">
        <f t="shared" si="221"/>
        <v>0</v>
      </c>
      <c r="HC176" s="31">
        <f t="shared" si="221"/>
        <v>0</v>
      </c>
      <c r="HD176" s="31">
        <f t="shared" si="221"/>
        <v>0</v>
      </c>
      <c r="HE176" s="31">
        <f t="shared" si="221"/>
        <v>0</v>
      </c>
      <c r="HF176" s="31">
        <f t="shared" si="221"/>
        <v>0</v>
      </c>
    </row>
    <row r="177" spans="3:214" x14ac:dyDescent="0.25">
      <c r="D177" s="31" t="str">
        <f t="shared" si="217"/>
        <v>METHYL LAURATE (C12:0)</v>
      </c>
      <c r="AG177" s="31">
        <f t="shared" ref="AG177:BH177" si="230">AG133*10/AG172</f>
        <v>87.68558240912246</v>
      </c>
      <c r="AH177" s="31">
        <f t="shared" si="230"/>
        <v>0</v>
      </c>
      <c r="AI177" s="31">
        <f t="shared" si="230"/>
        <v>143.54072223596054</v>
      </c>
      <c r="AJ177" s="31">
        <f t="shared" si="230"/>
        <v>150.95335330318727</v>
      </c>
      <c r="AK177" s="31">
        <f t="shared" si="230"/>
        <v>94.718301157797143</v>
      </c>
      <c r="AL177" s="31">
        <f t="shared" si="230"/>
        <v>0</v>
      </c>
      <c r="AM177" s="31">
        <f t="shared" si="230"/>
        <v>48.931263183199817</v>
      </c>
      <c r="AN177" s="31">
        <f t="shared" si="230"/>
        <v>48.227508598726864</v>
      </c>
      <c r="AO177" s="31">
        <f t="shared" si="230"/>
        <v>45.211129697359027</v>
      </c>
      <c r="AP177" s="31">
        <f t="shared" si="230"/>
        <v>0</v>
      </c>
      <c r="AQ177" s="31">
        <f t="shared" si="230"/>
        <v>36.82896762286196</v>
      </c>
      <c r="AR177" s="31">
        <f t="shared" si="230"/>
        <v>36.25550052562005</v>
      </c>
      <c r="AS177" s="31">
        <f t="shared" si="230"/>
        <v>210.86643374753385</v>
      </c>
      <c r="AT177" s="31">
        <f t="shared" si="230"/>
        <v>217.81757059935771</v>
      </c>
      <c r="AU177" s="31">
        <f t="shared" si="230"/>
        <v>192.31969564176251</v>
      </c>
      <c r="AV177" s="31">
        <f t="shared" si="230"/>
        <v>186.30668663995874</v>
      </c>
      <c r="AW177" s="31">
        <f t="shared" si="230"/>
        <v>21.031344804939422</v>
      </c>
      <c r="AX177" s="31">
        <f t="shared" si="230"/>
        <v>19.21596141477669</v>
      </c>
      <c r="AY177" s="31">
        <f t="shared" si="230"/>
        <v>67.583814057275077</v>
      </c>
      <c r="AZ177" s="31">
        <f t="shared" si="230"/>
        <v>66.359824945314244</v>
      </c>
      <c r="BA177" s="31">
        <f t="shared" si="230"/>
        <v>49.339358098787798</v>
      </c>
      <c r="BB177" s="31">
        <f t="shared" si="230"/>
        <v>49.292839640869062</v>
      </c>
      <c r="BC177" s="31">
        <f t="shared" si="230"/>
        <v>58.725424987356448</v>
      </c>
      <c r="BD177" s="31">
        <f t="shared" si="230"/>
        <v>60.140811217460424</v>
      </c>
      <c r="BE177" s="31">
        <f t="shared" si="230"/>
        <v>71.80233650159316</v>
      </c>
      <c r="BF177" s="31">
        <f t="shared" si="230"/>
        <v>70.163771611964279</v>
      </c>
      <c r="BG177" s="31">
        <f t="shared" si="230"/>
        <v>105.99361437085179</v>
      </c>
      <c r="BH177" s="31">
        <f t="shared" si="230"/>
        <v>105.81281700275485</v>
      </c>
      <c r="BK177" s="31">
        <f t="shared" ref="BK177:CH177" si="231">BK133*10/BK172</f>
        <v>83.082696381636367</v>
      </c>
      <c r="BL177" s="31">
        <f t="shared" si="231"/>
        <v>81.593862904074598</v>
      </c>
      <c r="BM177" s="31">
        <f t="shared" si="231"/>
        <v>72.807535275880909</v>
      </c>
      <c r="BN177" s="31">
        <f t="shared" si="231"/>
        <v>72.642591306708582</v>
      </c>
      <c r="BO177" s="31">
        <f t="shared" si="231"/>
        <v>280.94968078806505</v>
      </c>
      <c r="BP177" s="31">
        <f t="shared" si="231"/>
        <v>260.26146053075564</v>
      </c>
      <c r="BQ177" s="31">
        <f t="shared" si="231"/>
        <v>0</v>
      </c>
      <c r="BR177" s="31">
        <f t="shared" si="231"/>
        <v>0</v>
      </c>
      <c r="BS177" s="31">
        <f t="shared" si="231"/>
        <v>69.052875185591446</v>
      </c>
      <c r="BT177" s="31">
        <f t="shared" si="231"/>
        <v>0</v>
      </c>
      <c r="BU177" s="31">
        <f t="shared" si="231"/>
        <v>0</v>
      </c>
      <c r="BV177" s="31">
        <f t="shared" si="231"/>
        <v>0</v>
      </c>
      <c r="BW177" s="31">
        <f t="shared" si="231"/>
        <v>54.376585066849131</v>
      </c>
      <c r="BX177" s="31">
        <f t="shared" si="231"/>
        <v>0</v>
      </c>
      <c r="BY177" s="31">
        <f t="shared" si="231"/>
        <v>0</v>
      </c>
      <c r="BZ177" s="31">
        <f t="shared" si="231"/>
        <v>0</v>
      </c>
      <c r="CA177" s="31">
        <f t="shared" si="231"/>
        <v>0</v>
      </c>
      <c r="CB177" s="31">
        <f t="shared" si="231"/>
        <v>44.956328673631901</v>
      </c>
      <c r="CC177" s="31">
        <f t="shared" si="231"/>
        <v>0</v>
      </c>
      <c r="CD177" s="31">
        <f t="shared" si="231"/>
        <v>0</v>
      </c>
      <c r="CE177" s="31">
        <f t="shared" si="231"/>
        <v>0</v>
      </c>
      <c r="CF177" s="31">
        <f t="shared" si="231"/>
        <v>0</v>
      </c>
      <c r="CG177" s="31" t="e">
        <f t="shared" si="231"/>
        <v>#REF!</v>
      </c>
      <c r="CH177" s="31" t="e">
        <f t="shared" si="231"/>
        <v>#REF!</v>
      </c>
      <c r="CI177" s="37">
        <f t="shared" si="224"/>
        <v>0</v>
      </c>
      <c r="CJ177" s="31">
        <f t="shared" si="224"/>
        <v>0</v>
      </c>
      <c r="CK177" s="31">
        <f t="shared" si="224"/>
        <v>0</v>
      </c>
      <c r="CL177" s="31">
        <f t="shared" si="224"/>
        <v>0</v>
      </c>
      <c r="CM177" s="31">
        <f t="shared" si="224"/>
        <v>0</v>
      </c>
      <c r="CN177" s="31">
        <f t="shared" si="224"/>
        <v>0</v>
      </c>
      <c r="CO177" s="31">
        <f t="shared" si="224"/>
        <v>0</v>
      </c>
      <c r="CP177" s="31">
        <f t="shared" si="224"/>
        <v>0</v>
      </c>
      <c r="CQ177" s="31">
        <f t="shared" si="224"/>
        <v>0</v>
      </c>
      <c r="CR177" s="31">
        <f t="shared" si="224"/>
        <v>0</v>
      </c>
      <c r="CS177" s="31">
        <f t="shared" si="224"/>
        <v>0</v>
      </c>
      <c r="CT177" s="31">
        <f t="shared" si="224"/>
        <v>0</v>
      </c>
      <c r="CU177" s="31">
        <f t="shared" si="224"/>
        <v>0</v>
      </c>
      <c r="CV177" s="31">
        <f t="shared" si="224"/>
        <v>0</v>
      </c>
      <c r="CW177" s="31">
        <f t="shared" si="224"/>
        <v>0</v>
      </c>
      <c r="CX177" s="31">
        <f t="shared" si="224"/>
        <v>0</v>
      </c>
      <c r="CY177" s="31">
        <f t="shared" si="224"/>
        <v>0</v>
      </c>
      <c r="CZ177" s="31">
        <f t="shared" si="224"/>
        <v>0</v>
      </c>
      <c r="DA177" s="31">
        <f t="shared" si="224"/>
        <v>0</v>
      </c>
      <c r="DB177" s="31">
        <f t="shared" si="224"/>
        <v>0</v>
      </c>
      <c r="DC177" s="31">
        <f t="shared" si="224"/>
        <v>0</v>
      </c>
      <c r="DD177" s="31">
        <f t="shared" si="224"/>
        <v>0</v>
      </c>
      <c r="DE177" s="31">
        <f t="shared" si="224"/>
        <v>0</v>
      </c>
      <c r="DF177" s="31">
        <f t="shared" si="224"/>
        <v>0</v>
      </c>
      <c r="DG177" s="31">
        <f t="shared" si="224"/>
        <v>0</v>
      </c>
      <c r="DH177" s="31">
        <f t="shared" si="224"/>
        <v>0</v>
      </c>
      <c r="DI177" s="31">
        <f t="shared" si="224"/>
        <v>0</v>
      </c>
      <c r="DJ177" s="31">
        <f t="shared" si="224"/>
        <v>0</v>
      </c>
      <c r="DK177" s="31">
        <f t="shared" si="224"/>
        <v>204.76305803445965</v>
      </c>
      <c r="DL177" s="31">
        <f t="shared" si="224"/>
        <v>219.50823759608591</v>
      </c>
      <c r="DM177" s="31">
        <f t="shared" si="224"/>
        <v>117.2068409003801</v>
      </c>
      <c r="DN177" s="31">
        <f t="shared" si="224"/>
        <v>111.66891718380238</v>
      </c>
      <c r="DO177" s="31">
        <f t="shared" si="224"/>
        <v>57.427057362605339</v>
      </c>
      <c r="DP177" s="31">
        <f t="shared" si="224"/>
        <v>36.139523469258606</v>
      </c>
      <c r="DQ177" s="31">
        <f t="shared" si="224"/>
        <v>0</v>
      </c>
      <c r="DR177" s="31">
        <f t="shared" si="224"/>
        <v>0</v>
      </c>
      <c r="DS177" s="31">
        <f t="shared" si="224"/>
        <v>0</v>
      </c>
      <c r="DT177" s="31">
        <f t="shared" si="224"/>
        <v>0</v>
      </c>
      <c r="DU177" s="31">
        <f t="shared" si="224"/>
        <v>0</v>
      </c>
      <c r="DV177" s="31">
        <f t="shared" si="224"/>
        <v>0</v>
      </c>
      <c r="DW177" s="31">
        <f t="shared" si="224"/>
        <v>192.7092399013188</v>
      </c>
      <c r="DX177" s="31">
        <f t="shared" si="224"/>
        <v>181.50677104361242</v>
      </c>
      <c r="DY177" s="31">
        <f t="shared" si="224"/>
        <v>265.72603710346471</v>
      </c>
      <c r="DZ177" s="31">
        <f t="shared" si="224"/>
        <v>268.78717823084781</v>
      </c>
      <c r="EA177" s="31">
        <f t="shared" si="224"/>
        <v>142.25158585963192</v>
      </c>
      <c r="EB177" s="31">
        <f t="shared" si="224"/>
        <v>115.51390377502887</v>
      </c>
      <c r="EC177" s="31">
        <f t="shared" si="224"/>
        <v>0</v>
      </c>
      <c r="ED177" s="31">
        <f t="shared" si="224"/>
        <v>0</v>
      </c>
      <c r="EE177" s="31">
        <f t="shared" si="224"/>
        <v>0</v>
      </c>
      <c r="EF177" s="31">
        <f t="shared" si="224"/>
        <v>0</v>
      </c>
      <c r="EG177" s="31">
        <f t="shared" si="224"/>
        <v>0</v>
      </c>
      <c r="EH177" s="31">
        <f t="shared" si="224"/>
        <v>0</v>
      </c>
      <c r="FE177" s="31">
        <f t="shared" si="225"/>
        <v>0</v>
      </c>
      <c r="FF177" s="31">
        <f t="shared" si="225"/>
        <v>0</v>
      </c>
      <c r="FG177" s="31">
        <f t="shared" si="225"/>
        <v>0</v>
      </c>
      <c r="FH177" s="31">
        <f t="shared" si="225"/>
        <v>0</v>
      </c>
      <c r="FI177" s="31">
        <f t="shared" si="225"/>
        <v>0</v>
      </c>
      <c r="FJ177" s="31">
        <f t="shared" si="225"/>
        <v>0</v>
      </c>
      <c r="FK177" s="31">
        <f t="shared" si="225"/>
        <v>0</v>
      </c>
      <c r="FL177" s="31">
        <f t="shared" si="225"/>
        <v>0</v>
      </c>
      <c r="FM177" s="31">
        <f t="shared" si="225"/>
        <v>0</v>
      </c>
      <c r="FN177" s="31">
        <f t="shared" si="225"/>
        <v>0</v>
      </c>
      <c r="FO177" s="31">
        <f t="shared" si="225"/>
        <v>0</v>
      </c>
      <c r="FP177" s="31">
        <f t="shared" si="225"/>
        <v>0</v>
      </c>
      <c r="FQ177" s="31">
        <f t="shared" si="225"/>
        <v>8.3812021575077456</v>
      </c>
      <c r="FR177" s="31">
        <f t="shared" si="225"/>
        <v>24.811254081343698</v>
      </c>
      <c r="FS177" s="31">
        <f t="shared" si="225"/>
        <v>0</v>
      </c>
      <c r="FT177" s="31">
        <f t="shared" si="225"/>
        <v>0</v>
      </c>
      <c r="FU177" s="31">
        <f t="shared" si="225"/>
        <v>0</v>
      </c>
      <c r="FV177" s="31">
        <f t="shared" si="225"/>
        <v>0</v>
      </c>
      <c r="FW177" s="31">
        <f t="shared" si="225"/>
        <v>4.3579390925987935E-2</v>
      </c>
      <c r="FX177" s="31">
        <f t="shared" si="225"/>
        <v>0</v>
      </c>
      <c r="FY177" s="31">
        <f t="shared" si="225"/>
        <v>0</v>
      </c>
      <c r="FZ177" s="31">
        <f t="shared" si="225"/>
        <v>0</v>
      </c>
      <c r="GA177" s="31">
        <f t="shared" si="225"/>
        <v>1.6489115493589279</v>
      </c>
      <c r="GB177" s="31">
        <f t="shared" si="225"/>
        <v>4.9943886631909349</v>
      </c>
      <c r="GC177" s="31">
        <f t="shared" si="225"/>
        <v>136.8350533265137</v>
      </c>
      <c r="GD177" s="31">
        <f t="shared" si="225"/>
        <v>132.96206006065486</v>
      </c>
      <c r="GE177" s="31">
        <f t="shared" si="225"/>
        <v>209.59710622115543</v>
      </c>
      <c r="GF177" s="31">
        <f t="shared" si="225"/>
        <v>209.16976459217486</v>
      </c>
      <c r="GG177" s="31" t="e">
        <f t="shared" si="221"/>
        <v>#DIV/0!</v>
      </c>
      <c r="GH177" s="31" t="e">
        <f t="shared" si="221"/>
        <v>#DIV/0!</v>
      </c>
      <c r="GI177" s="31">
        <f t="shared" si="221"/>
        <v>151.70685171958792</v>
      </c>
      <c r="GJ177" s="31">
        <f t="shared" si="221"/>
        <v>148.18777104778863</v>
      </c>
      <c r="GK177" s="31">
        <f t="shared" si="221"/>
        <v>128.44893318621419</v>
      </c>
      <c r="GL177" s="31">
        <f t="shared" si="221"/>
        <v>128.05906343745303</v>
      </c>
      <c r="GM177" s="31">
        <f t="shared" si="221"/>
        <v>608.79179821508433</v>
      </c>
      <c r="GN177" s="31">
        <f t="shared" si="221"/>
        <v>559.89209442775848</v>
      </c>
      <c r="GO177" s="31">
        <f t="shared" si="221"/>
        <v>0</v>
      </c>
      <c r="GP177" s="31">
        <f t="shared" si="221"/>
        <v>0</v>
      </c>
      <c r="GQ177" s="31">
        <f t="shared" si="221"/>
        <v>0</v>
      </c>
      <c r="GR177" s="31">
        <f t="shared" si="221"/>
        <v>0</v>
      </c>
      <c r="GS177" s="31">
        <f t="shared" si="221"/>
        <v>0</v>
      </c>
      <c r="GT177" s="31">
        <f t="shared" si="221"/>
        <v>0</v>
      </c>
      <c r="GU177" s="31">
        <f t="shared" si="221"/>
        <v>0</v>
      </c>
      <c r="GV177" s="31">
        <f t="shared" si="221"/>
        <v>0</v>
      </c>
      <c r="GW177" s="31">
        <f t="shared" si="221"/>
        <v>0</v>
      </c>
      <c r="GX177" s="31">
        <f t="shared" si="221"/>
        <v>0</v>
      </c>
      <c r="GY177" s="31">
        <f t="shared" si="221"/>
        <v>0</v>
      </c>
      <c r="GZ177" s="31">
        <f t="shared" si="221"/>
        <v>0</v>
      </c>
      <c r="HA177" s="31">
        <f t="shared" si="221"/>
        <v>0</v>
      </c>
      <c r="HB177" s="31">
        <f t="shared" si="221"/>
        <v>0</v>
      </c>
      <c r="HC177" s="31">
        <f t="shared" si="221"/>
        <v>0</v>
      </c>
      <c r="HD177" s="31">
        <f t="shared" si="221"/>
        <v>0</v>
      </c>
      <c r="HE177" s="31">
        <f t="shared" si="221"/>
        <v>0</v>
      </c>
      <c r="HF177" s="31">
        <f t="shared" si="221"/>
        <v>0</v>
      </c>
    </row>
    <row r="178" spans="3:214" x14ac:dyDescent="0.25">
      <c r="D178" s="31" t="str">
        <f t="shared" si="217"/>
        <v>METHYL TRIDECANOATE (C13:0)</v>
      </c>
      <c r="AG178" s="31">
        <f t="shared" ref="AG178:BH178" si="232">AG134*10/AG172</f>
        <v>63.732528366833421</v>
      </c>
      <c r="AH178" s="31">
        <f t="shared" si="232"/>
        <v>0</v>
      </c>
      <c r="AI178" s="31">
        <f t="shared" si="232"/>
        <v>76.931679494897082</v>
      </c>
      <c r="AJ178" s="31">
        <f t="shared" si="232"/>
        <v>70.22412704609475</v>
      </c>
      <c r="AK178" s="31">
        <f t="shared" si="232"/>
        <v>0</v>
      </c>
      <c r="AL178" s="31">
        <f t="shared" si="232"/>
        <v>0</v>
      </c>
      <c r="AM178" s="31">
        <f t="shared" si="232"/>
        <v>0</v>
      </c>
      <c r="AN178" s="31">
        <f t="shared" si="232"/>
        <v>29.191516125312088</v>
      </c>
      <c r="AO178" s="31">
        <f t="shared" si="232"/>
        <v>0</v>
      </c>
      <c r="AP178" s="31">
        <f t="shared" si="232"/>
        <v>0</v>
      </c>
      <c r="AQ178" s="31">
        <f t="shared" si="232"/>
        <v>0</v>
      </c>
      <c r="AR178" s="31">
        <f t="shared" si="232"/>
        <v>0</v>
      </c>
      <c r="AS178" s="31">
        <f t="shared" si="232"/>
        <v>0</v>
      </c>
      <c r="AT178" s="31">
        <f t="shared" si="232"/>
        <v>0</v>
      </c>
      <c r="AU178" s="31">
        <f t="shared" si="232"/>
        <v>0</v>
      </c>
      <c r="AV178" s="31">
        <f t="shared" si="232"/>
        <v>0</v>
      </c>
      <c r="AW178" s="31">
        <f t="shared" si="232"/>
        <v>0</v>
      </c>
      <c r="AX178" s="31">
        <f t="shared" si="232"/>
        <v>0</v>
      </c>
      <c r="AY178" s="31">
        <f t="shared" si="232"/>
        <v>0</v>
      </c>
      <c r="AZ178" s="31">
        <f t="shared" si="232"/>
        <v>0</v>
      </c>
      <c r="BA178" s="31">
        <f t="shared" si="232"/>
        <v>0</v>
      </c>
      <c r="BB178" s="31">
        <f t="shared" si="232"/>
        <v>0</v>
      </c>
      <c r="BC178" s="31">
        <f t="shared" si="232"/>
        <v>0</v>
      </c>
      <c r="BD178" s="31">
        <f t="shared" si="232"/>
        <v>34.600648417033845</v>
      </c>
      <c r="BE178" s="31">
        <f t="shared" si="232"/>
        <v>0</v>
      </c>
      <c r="BF178" s="31">
        <f t="shared" si="232"/>
        <v>32.033685386435295</v>
      </c>
      <c r="BG178" s="31">
        <f t="shared" si="232"/>
        <v>0</v>
      </c>
      <c r="BH178" s="31">
        <f t="shared" si="232"/>
        <v>39.444562204540084</v>
      </c>
      <c r="BK178" s="31">
        <f t="shared" ref="BK178:CH178" si="233">BK134*10/BK172</f>
        <v>0</v>
      </c>
      <c r="BL178" s="31">
        <f t="shared" si="233"/>
        <v>42.535228674777414</v>
      </c>
      <c r="BM178" s="31">
        <f t="shared" si="233"/>
        <v>0</v>
      </c>
      <c r="BN178" s="31">
        <f t="shared" si="233"/>
        <v>36.05299497786266</v>
      </c>
      <c r="BO178" s="31">
        <f t="shared" si="233"/>
        <v>39.713330637802066</v>
      </c>
      <c r="BP178" s="31">
        <f t="shared" si="233"/>
        <v>44.055513220003469</v>
      </c>
      <c r="BQ178" s="31">
        <f t="shared" si="233"/>
        <v>47.815674595280562</v>
      </c>
      <c r="BR178" s="31">
        <f t="shared" si="233"/>
        <v>39.377883567189883</v>
      </c>
      <c r="BS178" s="31">
        <f t="shared" si="233"/>
        <v>0</v>
      </c>
      <c r="BT178" s="31">
        <f t="shared" si="233"/>
        <v>0</v>
      </c>
      <c r="BU178" s="31">
        <f t="shared" si="233"/>
        <v>0</v>
      </c>
      <c r="BV178" s="31">
        <f t="shared" si="233"/>
        <v>0</v>
      </c>
      <c r="BW178" s="31">
        <f t="shared" si="233"/>
        <v>0</v>
      </c>
      <c r="BX178" s="31">
        <f t="shared" si="233"/>
        <v>32.822683536712425</v>
      </c>
      <c r="BY178" s="31">
        <f t="shared" si="233"/>
        <v>0</v>
      </c>
      <c r="BZ178" s="31">
        <f t="shared" si="233"/>
        <v>0</v>
      </c>
      <c r="CA178" s="31">
        <f t="shared" si="233"/>
        <v>0</v>
      </c>
      <c r="CB178" s="31">
        <f t="shared" si="233"/>
        <v>0</v>
      </c>
      <c r="CC178" s="31">
        <f t="shared" si="233"/>
        <v>0</v>
      </c>
      <c r="CD178" s="31">
        <f t="shared" si="233"/>
        <v>0</v>
      </c>
      <c r="CE178" s="31">
        <f t="shared" si="233"/>
        <v>0</v>
      </c>
      <c r="CF178" s="31">
        <f t="shared" si="233"/>
        <v>0</v>
      </c>
      <c r="CG178" s="31" t="e">
        <f t="shared" si="233"/>
        <v>#REF!</v>
      </c>
      <c r="CH178" s="31" t="e">
        <f t="shared" si="233"/>
        <v>#REF!</v>
      </c>
      <c r="CI178" s="37">
        <f t="shared" si="224"/>
        <v>0</v>
      </c>
      <c r="CJ178" s="31">
        <f t="shared" si="224"/>
        <v>0</v>
      </c>
      <c r="CK178" s="31">
        <f t="shared" si="224"/>
        <v>0</v>
      </c>
      <c r="CL178" s="31">
        <f t="shared" si="224"/>
        <v>0</v>
      </c>
      <c r="CM178" s="31">
        <f t="shared" si="224"/>
        <v>0</v>
      </c>
      <c r="CN178" s="31">
        <f t="shared" si="224"/>
        <v>0</v>
      </c>
      <c r="CO178" s="31">
        <f t="shared" si="224"/>
        <v>0</v>
      </c>
      <c r="CP178" s="31">
        <f t="shared" si="224"/>
        <v>0</v>
      </c>
      <c r="CQ178" s="31">
        <f t="shared" si="224"/>
        <v>0</v>
      </c>
      <c r="CR178" s="31">
        <f t="shared" si="224"/>
        <v>0</v>
      </c>
      <c r="CS178" s="31">
        <f t="shared" si="224"/>
        <v>0</v>
      </c>
      <c r="CT178" s="31">
        <f t="shared" si="224"/>
        <v>0</v>
      </c>
      <c r="CU178" s="31">
        <f t="shared" si="224"/>
        <v>0</v>
      </c>
      <c r="CV178" s="31">
        <f t="shared" si="224"/>
        <v>0</v>
      </c>
      <c r="CW178" s="31">
        <f t="shared" si="224"/>
        <v>0</v>
      </c>
      <c r="CX178" s="31">
        <f t="shared" si="224"/>
        <v>0</v>
      </c>
      <c r="CY178" s="31">
        <f t="shared" si="224"/>
        <v>0</v>
      </c>
      <c r="CZ178" s="31">
        <f t="shared" si="224"/>
        <v>0</v>
      </c>
      <c r="DA178" s="31">
        <f t="shared" si="224"/>
        <v>0</v>
      </c>
      <c r="DB178" s="31">
        <f t="shared" si="224"/>
        <v>0</v>
      </c>
      <c r="DC178" s="31">
        <f t="shared" si="224"/>
        <v>0</v>
      </c>
      <c r="DD178" s="31">
        <f t="shared" si="224"/>
        <v>0</v>
      </c>
      <c r="DE178" s="31">
        <f t="shared" si="224"/>
        <v>0</v>
      </c>
      <c r="DF178" s="31">
        <f t="shared" si="224"/>
        <v>0</v>
      </c>
      <c r="DG178" s="31">
        <f t="shared" si="224"/>
        <v>0</v>
      </c>
      <c r="DH178" s="31">
        <f t="shared" si="224"/>
        <v>0</v>
      </c>
      <c r="DI178" s="31">
        <f t="shared" si="224"/>
        <v>0</v>
      </c>
      <c r="DJ178" s="31">
        <f t="shared" si="224"/>
        <v>0</v>
      </c>
      <c r="DK178" s="31">
        <f t="shared" si="224"/>
        <v>0</v>
      </c>
      <c r="DL178" s="31">
        <f t="shared" si="224"/>
        <v>0</v>
      </c>
      <c r="DM178" s="31">
        <f t="shared" si="224"/>
        <v>106.81882944856646</v>
      </c>
      <c r="DN178" s="31">
        <f t="shared" si="224"/>
        <v>83.845559297648691</v>
      </c>
      <c r="DO178" s="31">
        <f t="shared" si="224"/>
        <v>57.568240818183746</v>
      </c>
      <c r="DP178" s="31">
        <f t="shared" si="224"/>
        <v>9.4902212597839011</v>
      </c>
      <c r="DQ178" s="31">
        <f t="shared" si="224"/>
        <v>0</v>
      </c>
      <c r="DR178" s="31">
        <f t="shared" si="224"/>
        <v>0</v>
      </c>
      <c r="DS178" s="31">
        <f t="shared" si="224"/>
        <v>0</v>
      </c>
      <c r="DT178" s="31">
        <f t="shared" si="224"/>
        <v>0</v>
      </c>
      <c r="DU178" s="31">
        <f t="shared" si="224"/>
        <v>0</v>
      </c>
      <c r="DV178" s="31">
        <f t="shared" si="224"/>
        <v>0</v>
      </c>
      <c r="DW178" s="31">
        <f t="shared" si="224"/>
        <v>0</v>
      </c>
      <c r="DX178" s="31">
        <f t="shared" si="224"/>
        <v>0</v>
      </c>
      <c r="DY178" s="31">
        <f t="shared" si="224"/>
        <v>112.61226805602561</v>
      </c>
      <c r="DZ178" s="31">
        <f t="shared" si="224"/>
        <v>20.259996145217912</v>
      </c>
      <c r="EA178" s="31">
        <f t="shared" si="224"/>
        <v>20.605494923066392</v>
      </c>
      <c r="EB178" s="31">
        <f t="shared" si="224"/>
        <v>27.892971470544719</v>
      </c>
      <c r="EC178" s="31">
        <f t="shared" si="224"/>
        <v>0</v>
      </c>
      <c r="ED178" s="31">
        <f t="shared" si="224"/>
        <v>0</v>
      </c>
      <c r="EE178" s="31">
        <f t="shared" ref="EE178:EH178" si="234">EE134*10/EE$172</f>
        <v>0</v>
      </c>
      <c r="EF178" s="31">
        <f t="shared" si="234"/>
        <v>0</v>
      </c>
      <c r="EG178" s="31">
        <f t="shared" si="234"/>
        <v>0</v>
      </c>
      <c r="EH178" s="31">
        <f t="shared" si="234"/>
        <v>0</v>
      </c>
      <c r="FE178" s="31">
        <f t="shared" si="225"/>
        <v>36.338882298284943</v>
      </c>
      <c r="FF178" s="31">
        <f t="shared" si="225"/>
        <v>0</v>
      </c>
      <c r="FG178" s="31">
        <f t="shared" si="225"/>
        <v>0</v>
      </c>
      <c r="FH178" s="31">
        <f t="shared" si="225"/>
        <v>0</v>
      </c>
      <c r="FI178" s="31">
        <f t="shared" si="225"/>
        <v>0</v>
      </c>
      <c r="FJ178" s="31">
        <f t="shared" si="225"/>
        <v>0</v>
      </c>
      <c r="FK178" s="31">
        <f t="shared" si="225"/>
        <v>0</v>
      </c>
      <c r="FL178" s="31">
        <f t="shared" si="225"/>
        <v>6.0876976566541838</v>
      </c>
      <c r="FM178" s="31">
        <f t="shared" si="225"/>
        <v>0</v>
      </c>
      <c r="FN178" s="31">
        <f t="shared" si="225"/>
        <v>0</v>
      </c>
      <c r="FO178" s="31">
        <f t="shared" si="225"/>
        <v>0</v>
      </c>
      <c r="FP178" s="31">
        <f t="shared" si="225"/>
        <v>0</v>
      </c>
      <c r="FQ178" s="31">
        <f t="shared" si="225"/>
        <v>0</v>
      </c>
      <c r="FR178" s="31">
        <f t="shared" si="225"/>
        <v>0</v>
      </c>
      <c r="FS178" s="31">
        <f t="shared" si="225"/>
        <v>0</v>
      </c>
      <c r="FT178" s="31">
        <f t="shared" si="225"/>
        <v>0</v>
      </c>
      <c r="FU178" s="31">
        <f t="shared" si="225"/>
        <v>0</v>
      </c>
      <c r="FV178" s="31">
        <f t="shared" si="225"/>
        <v>0</v>
      </c>
      <c r="FW178" s="31">
        <f t="shared" si="225"/>
        <v>0</v>
      </c>
      <c r="FX178" s="31">
        <f t="shared" si="225"/>
        <v>0</v>
      </c>
      <c r="FY178" s="31">
        <f t="shared" si="225"/>
        <v>0</v>
      </c>
      <c r="FZ178" s="31">
        <f t="shared" si="225"/>
        <v>0</v>
      </c>
      <c r="GA178" s="31">
        <f t="shared" si="225"/>
        <v>0</v>
      </c>
      <c r="GB178" s="31">
        <f t="shared" si="225"/>
        <v>11.557377421775255</v>
      </c>
      <c r="GC178" s="31">
        <f t="shared" si="225"/>
        <v>0</v>
      </c>
      <c r="GD178" s="31">
        <f t="shared" si="225"/>
        <v>57.27852364163526</v>
      </c>
      <c r="GE178" s="31">
        <f t="shared" si="225"/>
        <v>0</v>
      </c>
      <c r="GF178" s="31">
        <f t="shared" si="225"/>
        <v>70.308266332075931</v>
      </c>
      <c r="GG178" s="31" t="e">
        <f t="shared" si="221"/>
        <v>#DIV/0!</v>
      </c>
      <c r="GH178" s="31" t="e">
        <f t="shared" si="221"/>
        <v>#DIV/0!</v>
      </c>
      <c r="GI178" s="31">
        <f t="shared" si="221"/>
        <v>0</v>
      </c>
      <c r="GJ178" s="31">
        <f t="shared" si="221"/>
        <v>75.555180507105334</v>
      </c>
      <c r="GK178" s="31">
        <f t="shared" si="221"/>
        <v>0</v>
      </c>
      <c r="GL178" s="31">
        <f t="shared" si="221"/>
        <v>61.180387249314947</v>
      </c>
      <c r="GM178" s="31">
        <f t="shared" si="221"/>
        <v>63.827273436842859</v>
      </c>
      <c r="GN178" s="31">
        <f t="shared" si="221"/>
        <v>73.797529504319186</v>
      </c>
      <c r="GO178" s="31">
        <f t="shared" si="221"/>
        <v>21.447089502554963</v>
      </c>
      <c r="GP178" s="31">
        <f t="shared" si="221"/>
        <v>2.0727459319380426</v>
      </c>
      <c r="GQ178" s="31">
        <f t="shared" si="221"/>
        <v>0</v>
      </c>
      <c r="GR178" s="31">
        <f t="shared" si="221"/>
        <v>0</v>
      </c>
      <c r="GS178" s="31">
        <f t="shared" si="221"/>
        <v>0</v>
      </c>
      <c r="GT178" s="31">
        <f t="shared" si="221"/>
        <v>0</v>
      </c>
      <c r="GU178" s="31">
        <f t="shared" si="221"/>
        <v>0</v>
      </c>
      <c r="GV178" s="31">
        <f t="shared" si="221"/>
        <v>0.44389790625394343</v>
      </c>
      <c r="GW178" s="31">
        <f t="shared" si="221"/>
        <v>0</v>
      </c>
      <c r="GX178" s="31">
        <f t="shared" si="221"/>
        <v>0</v>
      </c>
      <c r="GY178" s="31">
        <f t="shared" si="221"/>
        <v>0</v>
      </c>
      <c r="GZ178" s="31">
        <f t="shared" si="221"/>
        <v>0</v>
      </c>
      <c r="HA178" s="31">
        <f t="shared" si="221"/>
        <v>0</v>
      </c>
      <c r="HB178" s="31">
        <f t="shared" si="221"/>
        <v>0</v>
      </c>
      <c r="HC178" s="31">
        <f t="shared" si="221"/>
        <v>0</v>
      </c>
      <c r="HD178" s="31">
        <f t="shared" si="221"/>
        <v>0</v>
      </c>
      <c r="HE178" s="31">
        <f t="shared" si="221"/>
        <v>0</v>
      </c>
      <c r="HF178" s="31">
        <f t="shared" si="221"/>
        <v>0</v>
      </c>
    </row>
    <row r="179" spans="3:214" x14ac:dyDescent="0.25">
      <c r="C179" s="49"/>
      <c r="D179" s="31" t="str">
        <f t="shared" si="217"/>
        <v>1,9-DICHLORONONANE</v>
      </c>
      <c r="AG179" s="31">
        <f t="shared" ref="AG179:BH179" si="235">AG135*10/AG172</f>
        <v>0</v>
      </c>
      <c r="AH179" s="31">
        <f t="shared" si="235"/>
        <v>0</v>
      </c>
      <c r="AI179" s="31">
        <f t="shared" si="235"/>
        <v>0</v>
      </c>
      <c r="AJ179" s="31">
        <f t="shared" si="235"/>
        <v>0</v>
      </c>
      <c r="AK179" s="31">
        <f t="shared" si="235"/>
        <v>0</v>
      </c>
      <c r="AL179" s="31">
        <f t="shared" si="235"/>
        <v>0</v>
      </c>
      <c r="AM179" s="31">
        <f t="shared" si="235"/>
        <v>0</v>
      </c>
      <c r="AN179" s="31">
        <f t="shared" si="235"/>
        <v>0</v>
      </c>
      <c r="AO179" s="31">
        <f t="shared" si="235"/>
        <v>0</v>
      </c>
      <c r="AP179" s="31">
        <f t="shared" si="235"/>
        <v>0</v>
      </c>
      <c r="AQ179" s="31">
        <f t="shared" si="235"/>
        <v>0</v>
      </c>
      <c r="AR179" s="31">
        <f t="shared" si="235"/>
        <v>0</v>
      </c>
      <c r="AS179" s="31">
        <f t="shared" si="235"/>
        <v>0</v>
      </c>
      <c r="AT179" s="31">
        <f t="shared" si="235"/>
        <v>0</v>
      </c>
      <c r="AU179" s="31">
        <f t="shared" si="235"/>
        <v>0</v>
      </c>
      <c r="AV179" s="31">
        <f t="shared" si="235"/>
        <v>0</v>
      </c>
      <c r="AW179" s="31">
        <f t="shared" si="235"/>
        <v>0</v>
      </c>
      <c r="AX179" s="31">
        <f t="shared" si="235"/>
        <v>0</v>
      </c>
      <c r="AY179" s="31">
        <f t="shared" si="235"/>
        <v>0</v>
      </c>
      <c r="AZ179" s="31">
        <f t="shared" si="235"/>
        <v>0</v>
      </c>
      <c r="BA179" s="31">
        <f t="shared" si="235"/>
        <v>0</v>
      </c>
      <c r="BB179" s="31">
        <f t="shared" si="235"/>
        <v>0</v>
      </c>
      <c r="BC179" s="31">
        <f t="shared" si="235"/>
        <v>0</v>
      </c>
      <c r="BD179" s="31">
        <f t="shared" si="235"/>
        <v>0</v>
      </c>
      <c r="BE179" s="31">
        <f t="shared" si="235"/>
        <v>0</v>
      </c>
      <c r="BF179" s="31">
        <f t="shared" si="235"/>
        <v>0</v>
      </c>
      <c r="BG179" s="31">
        <f t="shared" si="235"/>
        <v>0</v>
      </c>
      <c r="BH179" s="31">
        <f t="shared" si="235"/>
        <v>0</v>
      </c>
      <c r="BK179" s="31">
        <f t="shared" ref="BK179:CH179" si="236">BK135*10/BK172</f>
        <v>0</v>
      </c>
      <c r="BL179" s="31">
        <f t="shared" si="236"/>
        <v>0</v>
      </c>
      <c r="BM179" s="31">
        <f t="shared" si="236"/>
        <v>0</v>
      </c>
      <c r="BN179" s="31">
        <f t="shared" si="236"/>
        <v>0</v>
      </c>
      <c r="BO179" s="31">
        <f t="shared" si="236"/>
        <v>0</v>
      </c>
      <c r="BP179" s="31">
        <f t="shared" si="236"/>
        <v>0</v>
      </c>
      <c r="BQ179" s="31">
        <f t="shared" si="236"/>
        <v>0</v>
      </c>
      <c r="BR179" s="31">
        <f t="shared" si="236"/>
        <v>0</v>
      </c>
      <c r="BS179" s="31">
        <f t="shared" si="236"/>
        <v>0</v>
      </c>
      <c r="BT179" s="31">
        <f t="shared" si="236"/>
        <v>0</v>
      </c>
      <c r="BU179" s="31">
        <f t="shared" si="236"/>
        <v>0</v>
      </c>
      <c r="BV179" s="31">
        <f t="shared" si="236"/>
        <v>0</v>
      </c>
      <c r="BW179" s="31">
        <f t="shared" si="236"/>
        <v>0</v>
      </c>
      <c r="BX179" s="31">
        <f t="shared" si="236"/>
        <v>0</v>
      </c>
      <c r="BY179" s="31">
        <f t="shared" si="236"/>
        <v>0</v>
      </c>
      <c r="BZ179" s="31">
        <f t="shared" si="236"/>
        <v>0</v>
      </c>
      <c r="CA179" s="31">
        <f t="shared" si="236"/>
        <v>0</v>
      </c>
      <c r="CB179" s="31">
        <f t="shared" si="236"/>
        <v>0</v>
      </c>
      <c r="CC179" s="31">
        <f t="shared" si="236"/>
        <v>0</v>
      </c>
      <c r="CD179" s="31">
        <f t="shared" si="236"/>
        <v>0</v>
      </c>
      <c r="CE179" s="31">
        <f t="shared" si="236"/>
        <v>0</v>
      </c>
      <c r="CF179" s="31">
        <f t="shared" si="236"/>
        <v>0</v>
      </c>
      <c r="CG179" s="31" t="e">
        <f t="shared" si="236"/>
        <v>#REF!</v>
      </c>
      <c r="CH179" s="31" t="e">
        <f t="shared" si="236"/>
        <v>#REF!</v>
      </c>
    </row>
    <row r="180" spans="3:214" x14ac:dyDescent="0.25">
      <c r="D180" s="31" t="str">
        <f t="shared" si="217"/>
        <v>METHYL MYRISTATE (C14:0)</v>
      </c>
      <c r="AG180" s="31">
        <f t="shared" ref="AG180:BH180" si="237">AG136*10/AG172</f>
        <v>126.95471978448808</v>
      </c>
      <c r="AH180" s="31">
        <f>AH136*10/AH172</f>
        <v>137.35602463485716</v>
      </c>
      <c r="AI180" s="31">
        <f t="shared" si="237"/>
        <v>204.86859982834534</v>
      </c>
      <c r="AJ180" s="31">
        <f t="shared" si="237"/>
        <v>215.49643599729728</v>
      </c>
      <c r="AK180" s="31">
        <f t="shared" si="237"/>
        <v>136.43392488246934</v>
      </c>
      <c r="AL180" s="31">
        <f t="shared" si="237"/>
        <v>146.7310716031902</v>
      </c>
      <c r="AM180" s="31">
        <f t="shared" si="237"/>
        <v>66.927890487062996</v>
      </c>
      <c r="AN180" s="31">
        <f t="shared" si="237"/>
        <v>71.745341364550782</v>
      </c>
      <c r="AO180" s="31">
        <f t="shared" si="237"/>
        <v>69.954197050850865</v>
      </c>
      <c r="AP180" s="31">
        <f t="shared" si="237"/>
        <v>78.468618838525785</v>
      </c>
      <c r="AQ180" s="31">
        <f t="shared" si="237"/>
        <v>53.369848142875718</v>
      </c>
      <c r="AR180" s="31">
        <f t="shared" si="237"/>
        <v>54.459639632376991</v>
      </c>
      <c r="AS180" s="31">
        <f t="shared" si="237"/>
        <v>303.80495328570782</v>
      </c>
      <c r="AT180" s="31">
        <f t="shared" si="237"/>
        <v>317.61105814139319</v>
      </c>
      <c r="AU180" s="31">
        <f t="shared" si="237"/>
        <v>249.32952187231109</v>
      </c>
      <c r="AV180" s="31">
        <f t="shared" si="237"/>
        <v>244.78752209755984</v>
      </c>
      <c r="AW180" s="31">
        <f t="shared" si="237"/>
        <v>29.384636151291598</v>
      </c>
      <c r="AX180" s="31">
        <f t="shared" si="237"/>
        <v>28.785895977465838</v>
      </c>
      <c r="AY180" s="31">
        <f t="shared" si="237"/>
        <v>95.439584394765959</v>
      </c>
      <c r="AZ180" s="31">
        <f t="shared" si="237"/>
        <v>99.361225131946227</v>
      </c>
      <c r="BA180" s="31">
        <f t="shared" si="237"/>
        <v>67.816370028930393</v>
      </c>
      <c r="BB180" s="31">
        <f t="shared" si="237"/>
        <v>64.526503711664063</v>
      </c>
      <c r="BC180" s="31">
        <f t="shared" si="237"/>
        <v>78.523768865710409</v>
      </c>
      <c r="BD180" s="31">
        <f t="shared" si="237"/>
        <v>77.256228711532458</v>
      </c>
      <c r="BE180" s="31">
        <f t="shared" si="237"/>
        <v>592.31357624806549</v>
      </c>
      <c r="BF180" s="31">
        <f t="shared" si="237"/>
        <v>550.20140461884148</v>
      </c>
      <c r="BG180" s="31">
        <f t="shared" si="237"/>
        <v>857.86987557816269</v>
      </c>
      <c r="BH180" s="31">
        <f t="shared" si="237"/>
        <v>868.12672771229973</v>
      </c>
      <c r="BK180" s="31">
        <f t="shared" ref="BK180:CH180" si="238">BK136*10/BK172</f>
        <v>691.06388175028076</v>
      </c>
      <c r="BL180" s="31">
        <f t="shared" si="238"/>
        <v>635.69908352177129</v>
      </c>
      <c r="BM180" s="31">
        <f t="shared" si="238"/>
        <v>622.68613504165398</v>
      </c>
      <c r="BN180" s="31">
        <f t="shared" si="238"/>
        <v>579.55175690767817</v>
      </c>
      <c r="BO180" s="31">
        <f t="shared" si="238"/>
        <v>661.29906643954121</v>
      </c>
      <c r="BP180" s="31">
        <f t="shared" si="238"/>
        <v>598.45469180126997</v>
      </c>
      <c r="BQ180" s="31">
        <f t="shared" si="238"/>
        <v>94.122022156165471</v>
      </c>
      <c r="BR180" s="31">
        <f t="shared" si="238"/>
        <v>90.433393911283815</v>
      </c>
      <c r="BS180" s="31">
        <f t="shared" si="238"/>
        <v>87.973080057785907</v>
      </c>
      <c r="BT180" s="31">
        <f t="shared" si="238"/>
        <v>98.635976396628664</v>
      </c>
      <c r="BU180" s="31">
        <f t="shared" si="238"/>
        <v>90.58715142196175</v>
      </c>
      <c r="BV180" s="31">
        <f t="shared" si="238"/>
        <v>87.359876194036531</v>
      </c>
      <c r="BW180" s="31">
        <f t="shared" si="238"/>
        <v>0</v>
      </c>
      <c r="BX180" s="31">
        <f t="shared" si="238"/>
        <v>86.568604157748638</v>
      </c>
      <c r="BY180" s="31">
        <f t="shared" si="238"/>
        <v>95.392865941040071</v>
      </c>
      <c r="BZ180" s="31">
        <f t="shared" si="238"/>
        <v>81.010253743046917</v>
      </c>
      <c r="CA180" s="31">
        <f t="shared" si="238"/>
        <v>90.484085152722812</v>
      </c>
      <c r="CB180" s="31">
        <f t="shared" si="238"/>
        <v>82.601828128727178</v>
      </c>
      <c r="CC180" s="31">
        <f t="shared" si="238"/>
        <v>0</v>
      </c>
      <c r="CD180" s="31">
        <f t="shared" si="238"/>
        <v>0</v>
      </c>
      <c r="CE180" s="31">
        <f t="shared" si="238"/>
        <v>0</v>
      </c>
      <c r="CF180" s="31">
        <f t="shared" si="238"/>
        <v>0</v>
      </c>
      <c r="CG180" s="31" t="e">
        <f t="shared" si="238"/>
        <v>#REF!</v>
      </c>
      <c r="CH180" s="31" t="e">
        <f t="shared" si="238"/>
        <v>#REF!</v>
      </c>
      <c r="CI180" s="37">
        <f t="shared" ref="CI180:EH184" si="239">CI136*10/CI$172</f>
        <v>140.54436504288284</v>
      </c>
      <c r="CJ180" s="31">
        <f t="shared" si="239"/>
        <v>140.29020195250612</v>
      </c>
      <c r="CK180" s="31">
        <f t="shared" si="239"/>
        <v>189.71513758034962</v>
      </c>
      <c r="CL180" s="31">
        <f t="shared" si="239"/>
        <v>191.44637980268868</v>
      </c>
      <c r="CM180" s="31">
        <f>CM136*10/CM$172</f>
        <v>103.17143700804951</v>
      </c>
      <c r="CN180" s="31">
        <f t="shared" si="239"/>
        <v>133.99244513621395</v>
      </c>
      <c r="CO180" s="31">
        <f t="shared" si="239"/>
        <v>133.99244513621395</v>
      </c>
      <c r="CP180" s="31">
        <f t="shared" si="239"/>
        <v>1031.714370080495</v>
      </c>
      <c r="CQ180" s="31">
        <f t="shared" si="239"/>
        <v>0</v>
      </c>
      <c r="CR180" s="31">
        <f t="shared" si="239"/>
        <v>146.8752308914836</v>
      </c>
      <c r="CS180" s="31">
        <f t="shared" si="239"/>
        <v>0</v>
      </c>
      <c r="CT180" s="31">
        <f t="shared" si="239"/>
        <v>0</v>
      </c>
      <c r="CU180" s="31">
        <f t="shared" si="239"/>
        <v>352.11184367315599</v>
      </c>
      <c r="CV180" s="31">
        <f t="shared" si="239"/>
        <v>351.22110130007638</v>
      </c>
      <c r="CW180" s="31">
        <f t="shared" si="239"/>
        <v>0</v>
      </c>
      <c r="CX180" s="31">
        <f t="shared" si="239"/>
        <v>0</v>
      </c>
      <c r="CY180" s="31">
        <f t="shared" si="239"/>
        <v>0</v>
      </c>
      <c r="CZ180" s="31">
        <f t="shared" si="239"/>
        <v>0</v>
      </c>
      <c r="DA180" s="31">
        <f t="shared" si="239"/>
        <v>0</v>
      </c>
      <c r="DB180" s="31">
        <f t="shared" si="239"/>
        <v>0</v>
      </c>
      <c r="DC180" s="31">
        <f t="shared" si="239"/>
        <v>159.78025076371128</v>
      </c>
      <c r="DD180" s="31">
        <f t="shared" si="239"/>
        <v>147.39203348639518</v>
      </c>
      <c r="DE180" s="31">
        <f t="shared" si="239"/>
        <v>149.83931193743646</v>
      </c>
      <c r="DF180" s="31">
        <f t="shared" si="239"/>
        <v>146.01293552591275</v>
      </c>
      <c r="DG180" s="31">
        <f t="shared" si="239"/>
        <v>0</v>
      </c>
      <c r="DH180" s="31">
        <f t="shared" si="239"/>
        <v>0</v>
      </c>
      <c r="DI180" s="31">
        <f t="shared" si="239"/>
        <v>0</v>
      </c>
      <c r="DJ180" s="31">
        <f t="shared" si="239"/>
        <v>0</v>
      </c>
      <c r="DK180" s="31">
        <f t="shared" si="239"/>
        <v>2412.5835917937402</v>
      </c>
      <c r="DL180" s="31">
        <f t="shared" si="239"/>
        <v>2395.036549116875</v>
      </c>
      <c r="DM180" s="31">
        <f t="shared" si="239"/>
        <v>1893.5150721471477</v>
      </c>
      <c r="DN180" s="31">
        <f t="shared" si="239"/>
        <v>1893.3831172862435</v>
      </c>
      <c r="DO180" s="31">
        <f t="shared" si="239"/>
        <v>1682.812052396652</v>
      </c>
      <c r="DP180" s="31">
        <f t="shared" si="239"/>
        <v>1660.7702405251498</v>
      </c>
      <c r="DQ180" s="31">
        <f t="shared" si="239"/>
        <v>2215.9840983130562</v>
      </c>
      <c r="DR180" s="31">
        <f t="shared" si="239"/>
        <v>2241.9020977501941</v>
      </c>
      <c r="DS180" s="31">
        <f t="shared" si="239"/>
        <v>1905.2073510025348</v>
      </c>
      <c r="DT180" s="31">
        <f t="shared" si="239"/>
        <v>1772.6586563757164</v>
      </c>
      <c r="DU180" s="31">
        <f t="shared" si="239"/>
        <v>1914.9617243528105</v>
      </c>
      <c r="DV180" s="31">
        <f t="shared" si="239"/>
        <v>2019.7139120737543</v>
      </c>
      <c r="DW180" s="31">
        <f t="shared" si="239"/>
        <v>3263.3010512421979</v>
      </c>
      <c r="DX180" s="31">
        <f t="shared" si="239"/>
        <v>3206.0181194423508</v>
      </c>
      <c r="DY180" s="31">
        <f t="shared" si="239"/>
        <v>3861.5284843686063</v>
      </c>
      <c r="DZ180" s="31">
        <f t="shared" si="239"/>
        <v>3898.6076559341764</v>
      </c>
      <c r="EA180" s="31">
        <f t="shared" si="239"/>
        <v>2831.1789911444671</v>
      </c>
      <c r="EB180" s="31">
        <f t="shared" si="239"/>
        <v>2728.5793372849921</v>
      </c>
      <c r="EC180" s="31">
        <f t="shared" si="239"/>
        <v>3580.1559516809839</v>
      </c>
      <c r="ED180" s="31">
        <f t="shared" si="239"/>
        <v>3488.414208966381</v>
      </c>
      <c r="EE180" s="31">
        <f t="shared" si="239"/>
        <v>3738.7270631956421</v>
      </c>
      <c r="EF180" s="31">
        <f t="shared" si="239"/>
        <v>3735.3888387699558</v>
      </c>
      <c r="EG180" s="31">
        <f t="shared" si="239"/>
        <v>2735.3104662536721</v>
      </c>
      <c r="EH180" s="31">
        <f t="shared" si="239"/>
        <v>2889.961593023399</v>
      </c>
      <c r="FE180" s="31">
        <f t="shared" ref="FE180:HF184" si="240">FE136*10/FE$172</f>
        <v>114.83365792528836</v>
      </c>
      <c r="FF180" s="31">
        <f t="shared" si="240"/>
        <v>138.46576982148267</v>
      </c>
      <c r="FG180" s="31">
        <f t="shared" si="240"/>
        <v>173.56554646191407</v>
      </c>
      <c r="FH180" s="31">
        <f t="shared" si="240"/>
        <v>197.71234507729946</v>
      </c>
      <c r="FI180" s="31">
        <f t="shared" si="240"/>
        <v>87.620163906032303</v>
      </c>
      <c r="FJ180" s="31">
        <f t="shared" si="240"/>
        <v>111.01562505406042</v>
      </c>
      <c r="FK180" s="31">
        <f t="shared" si="240"/>
        <v>55.881271746095067</v>
      </c>
      <c r="FL180" s="31">
        <f t="shared" si="240"/>
        <v>66.826680983588147</v>
      </c>
      <c r="FM180" s="31">
        <f t="shared" si="240"/>
        <v>60.846717988677774</v>
      </c>
      <c r="FN180" s="31">
        <f t="shared" si="240"/>
        <v>80.191768567652915</v>
      </c>
      <c r="FO180" s="31">
        <f t="shared" si="240"/>
        <v>38.850458204273011</v>
      </c>
      <c r="FP180" s="31">
        <f t="shared" si="240"/>
        <v>41.326500854104609</v>
      </c>
      <c r="FQ180" s="31">
        <f t="shared" si="240"/>
        <v>307.42834302961484</v>
      </c>
      <c r="FR180" s="31">
        <f t="shared" si="240"/>
        <v>338.79627421649576</v>
      </c>
      <c r="FS180" s="31">
        <f t="shared" si="240"/>
        <v>197.442184177131</v>
      </c>
      <c r="FT180" s="31">
        <f t="shared" si="240"/>
        <v>187.12260904174758</v>
      </c>
      <c r="FU180" s="31">
        <f t="shared" si="240"/>
        <v>26.857710583245574</v>
      </c>
      <c r="FV180" s="31">
        <f t="shared" si="240"/>
        <v>25.49735291772679</v>
      </c>
      <c r="FW180" s="31">
        <f t="shared" si="240"/>
        <v>92.079443024985366</v>
      </c>
      <c r="FX180" s="31">
        <f t="shared" si="240"/>
        <v>100.98954171461571</v>
      </c>
      <c r="FY180" s="31">
        <f t="shared" si="240"/>
        <v>61.417916336357266</v>
      </c>
      <c r="FZ180" s="31">
        <f t="shared" si="240"/>
        <v>53.943230222297267</v>
      </c>
      <c r="GA180" s="31">
        <f t="shared" si="240"/>
        <v>71.257682805044539</v>
      </c>
      <c r="GB180" s="31">
        <f t="shared" si="240"/>
        <v>68.377789254439705</v>
      </c>
      <c r="GC180" s="31">
        <f t="shared" si="240"/>
        <v>1320.0691103055685</v>
      </c>
      <c r="GD180" s="31">
        <f t="shared" si="240"/>
        <v>1224.3888503333544</v>
      </c>
      <c r="GE180" s="31">
        <f t="shared" si="240"/>
        <v>1917.1297789413445</v>
      </c>
      <c r="GF180" s="31">
        <f t="shared" si="240"/>
        <v>1940.4336894433088</v>
      </c>
      <c r="GG180" s="31" t="e">
        <f t="shared" si="240"/>
        <v>#DIV/0!</v>
      </c>
      <c r="GH180" s="31" t="e">
        <f t="shared" si="240"/>
        <v>#DIV/0!</v>
      </c>
      <c r="GI180" s="31">
        <f t="shared" si="240"/>
        <v>1535.2216500047175</v>
      </c>
      <c r="GJ180" s="31">
        <f t="shared" si="240"/>
        <v>1409.4309799235564</v>
      </c>
      <c r="GK180" s="31">
        <f t="shared" si="240"/>
        <v>1380.6689784085588</v>
      </c>
      <c r="GL180" s="31">
        <f t="shared" si="240"/>
        <v>1282.6662311283742</v>
      </c>
      <c r="GM180" s="31">
        <f t="shared" si="240"/>
        <v>1459.3114419971589</v>
      </c>
      <c r="GN180" s="31">
        <f t="shared" si="240"/>
        <v>1316.5269245867989</v>
      </c>
      <c r="GO180" s="31">
        <f t="shared" si="240"/>
        <v>74.415362921715698</v>
      </c>
      <c r="GP180" s="31">
        <f t="shared" si="240"/>
        <v>66.03467639435047</v>
      </c>
      <c r="GQ180" s="31">
        <f t="shared" si="240"/>
        <v>65.047538750925497</v>
      </c>
      <c r="GR180" s="31">
        <f t="shared" si="240"/>
        <v>89.273995242883089</v>
      </c>
      <c r="GS180" s="31">
        <f t="shared" si="240"/>
        <v>74.744280134990092</v>
      </c>
      <c r="GT180" s="31">
        <f t="shared" si="240"/>
        <v>67.411803065688659</v>
      </c>
      <c r="GU180" s="31">
        <f t="shared" si="240"/>
        <v>0</v>
      </c>
      <c r="GV180" s="31">
        <f t="shared" si="240"/>
        <v>78.438822035904039</v>
      </c>
      <c r="GW180" s="31">
        <f t="shared" si="240"/>
        <v>96.178514429595808</v>
      </c>
      <c r="GX180" s="31">
        <f t="shared" si="240"/>
        <v>63.500739312709008</v>
      </c>
      <c r="GY180" s="31">
        <f t="shared" si="240"/>
        <v>106.27188952719072</v>
      </c>
      <c r="GZ180" s="31">
        <f t="shared" si="240"/>
        <v>88.363138397853405</v>
      </c>
      <c r="HA180" s="31">
        <f t="shared" si="240"/>
        <v>0</v>
      </c>
      <c r="HB180" s="31">
        <f t="shared" si="240"/>
        <v>0</v>
      </c>
      <c r="HC180" s="31">
        <f t="shared" si="240"/>
        <v>0</v>
      </c>
      <c r="HD180" s="31">
        <f t="shared" si="240"/>
        <v>0</v>
      </c>
      <c r="HE180" s="31">
        <f t="shared" si="240"/>
        <v>0</v>
      </c>
      <c r="HF180" s="31">
        <f t="shared" si="240"/>
        <v>0</v>
      </c>
    </row>
    <row r="181" spans="3:214" x14ac:dyDescent="0.25">
      <c r="C181" s="49"/>
      <c r="D181" s="31" t="str">
        <f t="shared" si="217"/>
        <v>METHYL MYRISTOLEATE (C14:1)</v>
      </c>
      <c r="AG181" s="31">
        <f t="shared" ref="AG181:BH181" si="241">AG137*10/AG172</f>
        <v>118.24426308998419</v>
      </c>
      <c r="AH181" s="31">
        <f>AH137*10/AH172</f>
        <v>129.65934968847449</v>
      </c>
      <c r="AI181" s="31">
        <f t="shared" si="241"/>
        <v>82.754783977909838</v>
      </c>
      <c r="AJ181" s="31">
        <f t="shared" si="241"/>
        <v>76.364141926214145</v>
      </c>
      <c r="AK181" s="31">
        <f t="shared" si="241"/>
        <v>0</v>
      </c>
      <c r="AL181" s="31">
        <f t="shared" si="241"/>
        <v>0</v>
      </c>
      <c r="AM181" s="31">
        <f t="shared" si="241"/>
        <v>0</v>
      </c>
      <c r="AN181" s="31">
        <f t="shared" si="241"/>
        <v>0</v>
      </c>
      <c r="AO181" s="31">
        <f t="shared" si="241"/>
        <v>0</v>
      </c>
      <c r="AP181" s="31">
        <f t="shared" si="241"/>
        <v>0</v>
      </c>
      <c r="AQ181" s="31">
        <f t="shared" si="241"/>
        <v>0</v>
      </c>
      <c r="AR181" s="31">
        <f t="shared" si="241"/>
        <v>0</v>
      </c>
      <c r="AS181" s="31">
        <f t="shared" si="241"/>
        <v>0</v>
      </c>
      <c r="AT181" s="31">
        <f t="shared" si="241"/>
        <v>0</v>
      </c>
      <c r="AU181" s="31">
        <f t="shared" si="241"/>
        <v>0</v>
      </c>
      <c r="AV181" s="31">
        <f t="shared" si="241"/>
        <v>0</v>
      </c>
      <c r="AW181" s="31">
        <f t="shared" si="241"/>
        <v>0</v>
      </c>
      <c r="AX181" s="31">
        <f t="shared" si="241"/>
        <v>0</v>
      </c>
      <c r="AY181" s="31">
        <f t="shared" si="241"/>
        <v>0</v>
      </c>
      <c r="AZ181" s="31">
        <f t="shared" si="241"/>
        <v>0</v>
      </c>
      <c r="BA181" s="31">
        <f t="shared" si="241"/>
        <v>0</v>
      </c>
      <c r="BB181" s="31">
        <f t="shared" si="241"/>
        <v>0</v>
      </c>
      <c r="BC181" s="31">
        <f t="shared" si="241"/>
        <v>0</v>
      </c>
      <c r="BD181" s="31">
        <f t="shared" si="241"/>
        <v>0</v>
      </c>
      <c r="BE181" s="31">
        <f t="shared" si="241"/>
        <v>0</v>
      </c>
      <c r="BF181" s="31">
        <f t="shared" si="241"/>
        <v>8.4869976183754829</v>
      </c>
      <c r="BG181" s="31">
        <f t="shared" si="241"/>
        <v>0</v>
      </c>
      <c r="BH181" s="31">
        <f t="shared" si="241"/>
        <v>8.6730228964801945</v>
      </c>
      <c r="BK181" s="31">
        <f t="shared" ref="BK181:CH181" si="242">BK137*10/BK172</f>
        <v>0</v>
      </c>
      <c r="BL181" s="31">
        <f t="shared" si="242"/>
        <v>0</v>
      </c>
      <c r="BM181" s="31">
        <f t="shared" si="242"/>
        <v>0</v>
      </c>
      <c r="BN181" s="31">
        <f t="shared" si="242"/>
        <v>0</v>
      </c>
      <c r="BO181" s="31">
        <f t="shared" si="242"/>
        <v>0</v>
      </c>
      <c r="BP181" s="31">
        <f t="shared" si="242"/>
        <v>60.769053157279679</v>
      </c>
      <c r="BQ181" s="31">
        <f t="shared" si="242"/>
        <v>0</v>
      </c>
      <c r="BR181" s="31">
        <f t="shared" si="242"/>
        <v>0</v>
      </c>
      <c r="BS181" s="31">
        <f t="shared" si="242"/>
        <v>0</v>
      </c>
      <c r="BT181" s="31">
        <f t="shared" si="242"/>
        <v>0</v>
      </c>
      <c r="BU181" s="31">
        <f t="shared" si="242"/>
        <v>0</v>
      </c>
      <c r="BV181" s="31">
        <f t="shared" si="242"/>
        <v>36.041234306377397</v>
      </c>
      <c r="BW181" s="31">
        <f t="shared" si="242"/>
        <v>55.190534941602508</v>
      </c>
      <c r="BX181" s="31">
        <f t="shared" si="242"/>
        <v>0</v>
      </c>
      <c r="BY181" s="31">
        <f t="shared" si="242"/>
        <v>36.448951767094812</v>
      </c>
      <c r="BZ181" s="31">
        <f t="shared" si="242"/>
        <v>20.602304313190334</v>
      </c>
      <c r="CA181" s="31">
        <f t="shared" si="242"/>
        <v>31.183212931147064</v>
      </c>
      <c r="CB181" s="31">
        <f t="shared" si="242"/>
        <v>23.337639322248343</v>
      </c>
      <c r="CC181" s="31">
        <f t="shared" si="242"/>
        <v>0</v>
      </c>
      <c r="CD181" s="31">
        <f t="shared" si="242"/>
        <v>0</v>
      </c>
      <c r="CE181" s="31">
        <f t="shared" si="242"/>
        <v>0</v>
      </c>
      <c r="CF181" s="31">
        <f t="shared" si="242"/>
        <v>0</v>
      </c>
      <c r="CG181" s="31" t="e">
        <f t="shared" si="242"/>
        <v>#REF!</v>
      </c>
      <c r="CH181" s="31" t="e">
        <f t="shared" si="242"/>
        <v>#REF!</v>
      </c>
      <c r="CI181" s="37">
        <f t="shared" si="239"/>
        <v>0</v>
      </c>
      <c r="CJ181" s="31">
        <f t="shared" si="239"/>
        <v>0</v>
      </c>
      <c r="CK181" s="31">
        <f t="shared" si="239"/>
        <v>0</v>
      </c>
      <c r="CL181" s="31">
        <f t="shared" si="239"/>
        <v>0</v>
      </c>
      <c r="CM181" s="31">
        <f t="shared" si="239"/>
        <v>0</v>
      </c>
      <c r="CN181" s="31">
        <f t="shared" si="239"/>
        <v>0</v>
      </c>
      <c r="CO181" s="31">
        <f t="shared" si="239"/>
        <v>0</v>
      </c>
      <c r="CP181" s="31">
        <f t="shared" si="239"/>
        <v>0</v>
      </c>
      <c r="CQ181" s="31">
        <f t="shared" si="239"/>
        <v>0</v>
      </c>
      <c r="CR181" s="31">
        <f t="shared" si="239"/>
        <v>57.390760644998977</v>
      </c>
      <c r="CS181" s="31">
        <f t="shared" si="239"/>
        <v>57.90607848892013</v>
      </c>
      <c r="CT181" s="31">
        <f t="shared" si="239"/>
        <v>45.487209065299808</v>
      </c>
      <c r="CU181" s="31">
        <f t="shared" si="239"/>
        <v>0</v>
      </c>
      <c r="CV181" s="31">
        <f t="shared" si="239"/>
        <v>0</v>
      </c>
      <c r="CW181" s="31">
        <f t="shared" si="239"/>
        <v>0</v>
      </c>
      <c r="CX181" s="31">
        <f t="shared" si="239"/>
        <v>0</v>
      </c>
      <c r="CY181" s="31">
        <f t="shared" si="239"/>
        <v>0</v>
      </c>
      <c r="CZ181" s="31">
        <f t="shared" si="239"/>
        <v>0</v>
      </c>
      <c r="DA181" s="31">
        <f t="shared" si="239"/>
        <v>0</v>
      </c>
      <c r="DB181" s="31">
        <f t="shared" si="239"/>
        <v>0</v>
      </c>
      <c r="DC181" s="31">
        <f t="shared" si="239"/>
        <v>57.369524526116855</v>
      </c>
      <c r="DD181" s="31">
        <f t="shared" si="239"/>
        <v>54.119357017818345</v>
      </c>
      <c r="DE181" s="31">
        <f t="shared" si="239"/>
        <v>58.368312302931166</v>
      </c>
      <c r="DF181" s="31">
        <f t="shared" si="239"/>
        <v>0</v>
      </c>
      <c r="DG181" s="31">
        <f t="shared" si="239"/>
        <v>0</v>
      </c>
      <c r="DH181" s="31">
        <f t="shared" si="239"/>
        <v>0</v>
      </c>
      <c r="DI181" s="31">
        <f t="shared" si="239"/>
        <v>0</v>
      </c>
      <c r="DJ181" s="31">
        <f t="shared" si="239"/>
        <v>0</v>
      </c>
      <c r="DK181" s="31">
        <f t="shared" si="239"/>
        <v>0</v>
      </c>
      <c r="DL181" s="31">
        <f t="shared" si="239"/>
        <v>0</v>
      </c>
      <c r="DM181" s="31">
        <f t="shared" si="239"/>
        <v>0</v>
      </c>
      <c r="DN181" s="31">
        <f t="shared" si="239"/>
        <v>0</v>
      </c>
      <c r="DO181" s="31">
        <f t="shared" si="239"/>
        <v>0</v>
      </c>
      <c r="DP181" s="31">
        <f t="shared" si="239"/>
        <v>0</v>
      </c>
      <c r="DQ181" s="31">
        <f t="shared" si="239"/>
        <v>0</v>
      </c>
      <c r="DR181" s="31">
        <f t="shared" si="239"/>
        <v>0</v>
      </c>
      <c r="DS181" s="31">
        <f t="shared" si="239"/>
        <v>0</v>
      </c>
      <c r="DT181" s="31">
        <f t="shared" si="239"/>
        <v>0</v>
      </c>
      <c r="DU181" s="31">
        <f t="shared" si="239"/>
        <v>0</v>
      </c>
      <c r="DV181" s="31">
        <f t="shared" si="239"/>
        <v>0</v>
      </c>
      <c r="DW181" s="31">
        <f t="shared" si="239"/>
        <v>0</v>
      </c>
      <c r="DX181" s="31">
        <f t="shared" si="239"/>
        <v>0</v>
      </c>
      <c r="DY181" s="31">
        <f t="shared" si="239"/>
        <v>0</v>
      </c>
      <c r="DZ181" s="31">
        <f t="shared" si="239"/>
        <v>0</v>
      </c>
      <c r="EA181" s="31">
        <f t="shared" si="239"/>
        <v>0</v>
      </c>
      <c r="EB181" s="31">
        <f t="shared" si="239"/>
        <v>0</v>
      </c>
      <c r="EC181" s="31">
        <f t="shared" si="239"/>
        <v>0</v>
      </c>
      <c r="ED181" s="31">
        <f t="shared" si="239"/>
        <v>0</v>
      </c>
      <c r="EE181" s="31">
        <f t="shared" si="239"/>
        <v>0</v>
      </c>
      <c r="EF181" s="31">
        <f t="shared" si="239"/>
        <v>0</v>
      </c>
      <c r="EG181" s="31">
        <f t="shared" si="239"/>
        <v>0</v>
      </c>
      <c r="EH181" s="31">
        <f t="shared" si="239"/>
        <v>0</v>
      </c>
      <c r="FE181" s="31">
        <f t="shared" si="240"/>
        <v>204.80988311593026</v>
      </c>
      <c r="FF181" s="31">
        <f t="shared" si="240"/>
        <v>229.78520337824037</v>
      </c>
      <c r="FG181" s="31">
        <f t="shared" si="240"/>
        <v>90.437121312672033</v>
      </c>
      <c r="FH181" s="31">
        <f t="shared" si="240"/>
        <v>76.454894323347645</v>
      </c>
      <c r="FI181" s="31">
        <f t="shared" si="240"/>
        <v>0</v>
      </c>
      <c r="FJ181" s="31">
        <f t="shared" si="240"/>
        <v>0</v>
      </c>
      <c r="FK181" s="31">
        <f t="shared" si="240"/>
        <v>0</v>
      </c>
      <c r="FL181" s="31">
        <f t="shared" si="240"/>
        <v>0</v>
      </c>
      <c r="FM181" s="31">
        <f t="shared" si="240"/>
        <v>0</v>
      </c>
      <c r="FN181" s="31">
        <f t="shared" si="240"/>
        <v>0</v>
      </c>
      <c r="FO181" s="31">
        <f t="shared" si="240"/>
        <v>0</v>
      </c>
      <c r="FP181" s="31">
        <f t="shared" si="240"/>
        <v>0</v>
      </c>
      <c r="FQ181" s="31">
        <f t="shared" si="240"/>
        <v>0</v>
      </c>
      <c r="FR181" s="31">
        <f t="shared" si="240"/>
        <v>0</v>
      </c>
      <c r="FS181" s="31">
        <f t="shared" si="240"/>
        <v>0</v>
      </c>
      <c r="FT181" s="31">
        <f t="shared" si="240"/>
        <v>0</v>
      </c>
      <c r="FU181" s="31">
        <f t="shared" si="240"/>
        <v>0</v>
      </c>
      <c r="FV181" s="31">
        <f t="shared" si="240"/>
        <v>0</v>
      </c>
      <c r="FW181" s="31">
        <f t="shared" si="240"/>
        <v>0</v>
      </c>
      <c r="FX181" s="31">
        <f t="shared" si="240"/>
        <v>0</v>
      </c>
      <c r="FY181" s="31">
        <f t="shared" si="240"/>
        <v>0</v>
      </c>
      <c r="FZ181" s="31">
        <f t="shared" si="240"/>
        <v>0</v>
      </c>
      <c r="GA181" s="31">
        <f t="shared" si="240"/>
        <v>0</v>
      </c>
      <c r="GB181" s="31">
        <f t="shared" si="240"/>
        <v>0</v>
      </c>
      <c r="GC181" s="31">
        <f t="shared" si="240"/>
        <v>0</v>
      </c>
      <c r="GD181" s="31">
        <f t="shared" si="240"/>
        <v>10.59408934923162</v>
      </c>
      <c r="GE181" s="31">
        <f t="shared" si="240"/>
        <v>0</v>
      </c>
      <c r="GF181" s="31">
        <f t="shared" si="240"/>
        <v>9.0476547027734888</v>
      </c>
      <c r="GG181" s="31" t="e">
        <f t="shared" si="240"/>
        <v>#DIV/0!</v>
      </c>
      <c r="GH181" s="31" t="e">
        <f t="shared" si="240"/>
        <v>#DIV/0!</v>
      </c>
      <c r="GI181" s="31">
        <f t="shared" si="240"/>
        <v>0</v>
      </c>
      <c r="GJ181" s="31">
        <f t="shared" si="240"/>
        <v>0</v>
      </c>
      <c r="GK181" s="31">
        <f t="shared" si="240"/>
        <v>0</v>
      </c>
      <c r="GL181" s="31">
        <f t="shared" si="240"/>
        <v>0</v>
      </c>
      <c r="GM181" s="31">
        <f t="shared" si="240"/>
        <v>0</v>
      </c>
      <c r="GN181" s="31">
        <f t="shared" si="240"/>
        <v>119.55166856640254</v>
      </c>
      <c r="GO181" s="31">
        <f t="shared" si="240"/>
        <v>19.768569423055421</v>
      </c>
      <c r="GP181" s="31">
        <f t="shared" si="240"/>
        <v>0</v>
      </c>
      <c r="GQ181" s="31">
        <f t="shared" si="240"/>
        <v>0</v>
      </c>
      <c r="GR181" s="31">
        <f t="shared" si="240"/>
        <v>0</v>
      </c>
      <c r="GS181" s="31">
        <f t="shared" si="240"/>
        <v>0</v>
      </c>
      <c r="GT181" s="31">
        <f t="shared" si="240"/>
        <v>38.162669208108831</v>
      </c>
      <c r="GU181" s="31">
        <f t="shared" si="240"/>
        <v>84.041429448584992</v>
      </c>
      <c r="GV181" s="31">
        <f t="shared" si="240"/>
        <v>0</v>
      </c>
      <c r="GW181" s="31">
        <f t="shared" si="240"/>
        <v>42.319354170862361</v>
      </c>
      <c r="GX181" s="31">
        <f t="shared" si="240"/>
        <v>7.6481239677092052</v>
      </c>
      <c r="GY181" s="31">
        <f t="shared" si="240"/>
        <v>37.394433990477218</v>
      </c>
      <c r="GZ181" s="31">
        <f t="shared" si="240"/>
        <v>20.22893009060418</v>
      </c>
      <c r="HA181" s="31">
        <f t="shared" si="240"/>
        <v>0</v>
      </c>
      <c r="HB181" s="31">
        <f t="shared" si="240"/>
        <v>0</v>
      </c>
      <c r="HC181" s="31">
        <f t="shared" si="240"/>
        <v>0</v>
      </c>
      <c r="HD181" s="31">
        <f t="shared" si="240"/>
        <v>0</v>
      </c>
      <c r="HE181" s="31">
        <f t="shared" si="240"/>
        <v>0</v>
      </c>
      <c r="HF181" s="31">
        <f t="shared" si="240"/>
        <v>0</v>
      </c>
    </row>
    <row r="182" spans="3:214" x14ac:dyDescent="0.25">
      <c r="D182" s="31" t="str">
        <f t="shared" si="217"/>
        <v>METHYL PENTADECANOATE (C15:0)</v>
      </c>
      <c r="AG182" s="31">
        <f t="shared" ref="AG182:BH182" si="243">AG138*10/AG172</f>
        <v>41.068964035994384</v>
      </c>
      <c r="AH182" s="31">
        <f>AH138*10/AH172</f>
        <v>66.377329816552333</v>
      </c>
      <c r="AI182" s="31">
        <f t="shared" si="243"/>
        <v>98.715798535489967</v>
      </c>
      <c r="AJ182" s="31">
        <f t="shared" si="243"/>
        <v>103.55172892413788</v>
      </c>
      <c r="AK182" s="31">
        <f t="shared" si="243"/>
        <v>65.274098994901721</v>
      </c>
      <c r="AL182" s="31">
        <f t="shared" si="243"/>
        <v>63.965765260982934</v>
      </c>
      <c r="AM182" s="31">
        <f t="shared" si="243"/>
        <v>31.364771507444424</v>
      </c>
      <c r="AN182" s="31">
        <f t="shared" si="243"/>
        <v>33.697203613858271</v>
      </c>
      <c r="AO182" s="31">
        <f t="shared" si="243"/>
        <v>37.238440470143622</v>
      </c>
      <c r="AP182" s="31">
        <f t="shared" si="243"/>
        <v>33.973660248607089</v>
      </c>
      <c r="AQ182" s="31">
        <f t="shared" si="243"/>
        <v>31.378905915178688</v>
      </c>
      <c r="AR182" s="31">
        <f t="shared" si="243"/>
        <v>26.756299273096236</v>
      </c>
      <c r="AS182" s="31">
        <f t="shared" si="243"/>
        <v>0</v>
      </c>
      <c r="AT182" s="31">
        <f t="shared" si="243"/>
        <v>236.35507122838615</v>
      </c>
      <c r="AU182" s="31">
        <f t="shared" si="243"/>
        <v>175.71693009209329</v>
      </c>
      <c r="AV182" s="31">
        <f t="shared" si="243"/>
        <v>167.75484488450522</v>
      </c>
      <c r="AW182" s="31">
        <f t="shared" si="243"/>
        <v>23.379790659451999</v>
      </c>
      <c r="AX182" s="31">
        <f t="shared" si="243"/>
        <v>23.222675220859056</v>
      </c>
      <c r="AY182" s="31">
        <f t="shared" si="243"/>
        <v>38.947972273176823</v>
      </c>
      <c r="AZ182" s="31">
        <f t="shared" si="243"/>
        <v>39.236936741223403</v>
      </c>
      <c r="BA182" s="31">
        <f t="shared" si="243"/>
        <v>30.391669900226692</v>
      </c>
      <c r="BB182" s="31">
        <f t="shared" si="243"/>
        <v>35.465564730528286</v>
      </c>
      <c r="BC182" s="31">
        <f t="shared" si="243"/>
        <v>32.188468379005933</v>
      </c>
      <c r="BD182" s="31">
        <f t="shared" si="243"/>
        <v>0</v>
      </c>
      <c r="BE182" s="31">
        <f t="shared" si="243"/>
        <v>237.69290586003191</v>
      </c>
      <c r="BF182" s="31">
        <f t="shared" si="243"/>
        <v>216.4675092640293</v>
      </c>
      <c r="BG182" s="31">
        <f t="shared" si="243"/>
        <v>336.44320615587344</v>
      </c>
      <c r="BH182" s="31">
        <f t="shared" si="243"/>
        <v>368.76777848115671</v>
      </c>
      <c r="BK182" s="31">
        <f t="shared" ref="BK182:CH182" si="244">BK138*10/BK172</f>
        <v>217.33995394523498</v>
      </c>
      <c r="BL182" s="31">
        <f t="shared" si="244"/>
        <v>219.36897011546449</v>
      </c>
      <c r="BM182" s="31">
        <f t="shared" si="244"/>
        <v>201.85138757189586</v>
      </c>
      <c r="BN182" s="31">
        <f t="shared" si="244"/>
        <v>202.06442558664546</v>
      </c>
      <c r="BO182" s="31">
        <f t="shared" si="244"/>
        <v>0</v>
      </c>
      <c r="BP182" s="31">
        <f t="shared" si="244"/>
        <v>184.80669451247519</v>
      </c>
      <c r="BQ182" s="31">
        <f t="shared" si="244"/>
        <v>0</v>
      </c>
      <c r="BR182" s="31">
        <f t="shared" si="244"/>
        <v>0</v>
      </c>
      <c r="BS182" s="31">
        <f t="shared" si="244"/>
        <v>0</v>
      </c>
      <c r="BT182" s="31">
        <f t="shared" si="244"/>
        <v>0</v>
      </c>
      <c r="BU182" s="31">
        <f t="shared" si="244"/>
        <v>0</v>
      </c>
      <c r="BV182" s="31">
        <f t="shared" si="244"/>
        <v>0</v>
      </c>
      <c r="BW182" s="31">
        <f t="shared" si="244"/>
        <v>0</v>
      </c>
      <c r="BX182" s="31">
        <f t="shared" si="244"/>
        <v>0</v>
      </c>
      <c r="BY182" s="31">
        <f t="shared" si="244"/>
        <v>0</v>
      </c>
      <c r="BZ182" s="31">
        <f t="shared" si="244"/>
        <v>0</v>
      </c>
      <c r="CA182" s="31">
        <f t="shared" si="244"/>
        <v>0</v>
      </c>
      <c r="CB182" s="31">
        <f t="shared" si="244"/>
        <v>35.005710298410925</v>
      </c>
      <c r="CC182" s="31">
        <f t="shared" si="244"/>
        <v>0</v>
      </c>
      <c r="CD182" s="31">
        <f t="shared" si="244"/>
        <v>0</v>
      </c>
      <c r="CE182" s="31">
        <f t="shared" si="244"/>
        <v>0</v>
      </c>
      <c r="CF182" s="31">
        <f t="shared" si="244"/>
        <v>0</v>
      </c>
      <c r="CG182" s="31" t="e">
        <f t="shared" si="244"/>
        <v>#REF!</v>
      </c>
      <c r="CH182" s="31" t="e">
        <f t="shared" si="244"/>
        <v>#REF!</v>
      </c>
      <c r="CI182" s="37">
        <f t="shared" si="239"/>
        <v>0</v>
      </c>
      <c r="CJ182" s="31">
        <f t="shared" si="239"/>
        <v>0</v>
      </c>
      <c r="CK182" s="31">
        <f t="shared" si="239"/>
        <v>0</v>
      </c>
      <c r="CL182" s="31">
        <f t="shared" si="239"/>
        <v>0</v>
      </c>
      <c r="CM182" s="31">
        <f t="shared" si="239"/>
        <v>0</v>
      </c>
      <c r="CN182" s="31">
        <f t="shared" si="239"/>
        <v>0</v>
      </c>
      <c r="CO182" s="31">
        <f t="shared" si="239"/>
        <v>0</v>
      </c>
      <c r="CP182" s="31">
        <f t="shared" si="239"/>
        <v>0</v>
      </c>
      <c r="CQ182" s="31">
        <f t="shared" si="239"/>
        <v>0</v>
      </c>
      <c r="CR182" s="31">
        <f t="shared" si="239"/>
        <v>0</v>
      </c>
      <c r="CS182" s="31">
        <f t="shared" si="239"/>
        <v>0</v>
      </c>
      <c r="CT182" s="31">
        <f t="shared" si="239"/>
        <v>0</v>
      </c>
      <c r="CU182" s="31">
        <f t="shared" si="239"/>
        <v>0</v>
      </c>
      <c r="CV182" s="31">
        <f t="shared" si="239"/>
        <v>0</v>
      </c>
      <c r="CW182" s="31">
        <f t="shared" si="239"/>
        <v>0</v>
      </c>
      <c r="CX182" s="31">
        <f t="shared" si="239"/>
        <v>0</v>
      </c>
      <c r="CY182" s="31">
        <f t="shared" si="239"/>
        <v>0</v>
      </c>
      <c r="CZ182" s="31">
        <f t="shared" si="239"/>
        <v>0</v>
      </c>
      <c r="DA182" s="31">
        <f t="shared" si="239"/>
        <v>0</v>
      </c>
      <c r="DB182" s="31">
        <f t="shared" si="239"/>
        <v>0</v>
      </c>
      <c r="DC182" s="31">
        <f t="shared" si="239"/>
        <v>0</v>
      </c>
      <c r="DD182" s="31">
        <f t="shared" si="239"/>
        <v>0</v>
      </c>
      <c r="DE182" s="31">
        <f t="shared" si="239"/>
        <v>0</v>
      </c>
      <c r="DF182" s="31">
        <f t="shared" si="239"/>
        <v>60.777135750814622</v>
      </c>
      <c r="DG182" s="31">
        <f t="shared" si="239"/>
        <v>0</v>
      </c>
      <c r="DH182" s="31">
        <f t="shared" si="239"/>
        <v>0</v>
      </c>
      <c r="DI182" s="31">
        <f t="shared" si="239"/>
        <v>0</v>
      </c>
      <c r="DJ182" s="31">
        <f t="shared" si="239"/>
        <v>0</v>
      </c>
      <c r="DK182" s="31">
        <f t="shared" si="239"/>
        <v>1361.5974790112261</v>
      </c>
      <c r="DL182" s="31">
        <f t="shared" si="239"/>
        <v>0</v>
      </c>
      <c r="DM182" s="31">
        <f t="shared" si="239"/>
        <v>1183.6047112796821</v>
      </c>
      <c r="DN182" s="31">
        <f t="shared" si="239"/>
        <v>0</v>
      </c>
      <c r="DO182" s="31">
        <f t="shared" si="239"/>
        <v>0</v>
      </c>
      <c r="DP182" s="31">
        <f t="shared" si="239"/>
        <v>0</v>
      </c>
      <c r="DQ182" s="31">
        <f t="shared" si="239"/>
        <v>0</v>
      </c>
      <c r="DR182" s="31">
        <f t="shared" si="239"/>
        <v>0</v>
      </c>
      <c r="DS182" s="31">
        <f t="shared" si="239"/>
        <v>0</v>
      </c>
      <c r="DT182" s="31">
        <f t="shared" si="239"/>
        <v>0</v>
      </c>
      <c r="DU182" s="31">
        <f t="shared" si="239"/>
        <v>0</v>
      </c>
      <c r="DV182" s="31">
        <f t="shared" si="239"/>
        <v>0</v>
      </c>
      <c r="DW182" s="31">
        <f t="shared" si="239"/>
        <v>0</v>
      </c>
      <c r="DX182" s="31">
        <f t="shared" si="239"/>
        <v>0</v>
      </c>
      <c r="DY182" s="31">
        <f t="shared" si="239"/>
        <v>0</v>
      </c>
      <c r="DZ182" s="31">
        <f t="shared" si="239"/>
        <v>0</v>
      </c>
      <c r="EA182" s="31">
        <f t="shared" si="239"/>
        <v>0</v>
      </c>
      <c r="EB182" s="31">
        <f t="shared" si="239"/>
        <v>0</v>
      </c>
      <c r="EC182" s="31">
        <f t="shared" si="239"/>
        <v>0</v>
      </c>
      <c r="ED182" s="31">
        <f t="shared" si="239"/>
        <v>0</v>
      </c>
      <c r="EE182" s="31">
        <f t="shared" si="239"/>
        <v>0</v>
      </c>
      <c r="EF182" s="31">
        <f t="shared" si="239"/>
        <v>0</v>
      </c>
      <c r="EG182" s="31">
        <f t="shared" si="239"/>
        <v>0</v>
      </c>
      <c r="EH182" s="31">
        <f t="shared" si="239"/>
        <v>0</v>
      </c>
      <c r="FE182" s="31">
        <f t="shared" si="240"/>
        <v>11.635962103647449</v>
      </c>
      <c r="FF182" s="31">
        <f t="shared" si="240"/>
        <v>68.209076796986423</v>
      </c>
      <c r="FG182" s="31">
        <f t="shared" si="240"/>
        <v>85.874395587939915</v>
      </c>
      <c r="FH182" s="31">
        <f t="shared" si="240"/>
        <v>96.684403902903924</v>
      </c>
      <c r="FI182" s="31">
        <f t="shared" si="240"/>
        <v>43.231709335030054</v>
      </c>
      <c r="FJ182" s="31">
        <f t="shared" si="240"/>
        <v>40.307122460163093</v>
      </c>
      <c r="FK182" s="31">
        <f t="shared" si="240"/>
        <v>25.698327752466767</v>
      </c>
      <c r="FL182" s="31">
        <f t="shared" si="240"/>
        <v>30.912135321659719</v>
      </c>
      <c r="FM182" s="31">
        <f t="shared" si="240"/>
        <v>37.945882621806156</v>
      </c>
      <c r="FN182" s="31">
        <f t="shared" si="240"/>
        <v>30.647948510887868</v>
      </c>
      <c r="FO182" s="31">
        <f t="shared" si="240"/>
        <v>32.090035444452447</v>
      </c>
      <c r="FP182" s="31">
        <f t="shared" si="240"/>
        <v>21.75688086575504</v>
      </c>
      <c r="FQ182" s="31">
        <f t="shared" si="240"/>
        <v>0</v>
      </c>
      <c r="FR182" s="31">
        <f t="shared" si="240"/>
        <v>351.56127733795637</v>
      </c>
      <c r="FS182" s="31">
        <f t="shared" si="240"/>
        <v>222.37854837404174</v>
      </c>
      <c r="FT182" s="31">
        <f t="shared" si="240"/>
        <v>204.58048256636926</v>
      </c>
      <c r="FU182" s="31">
        <f t="shared" si="240"/>
        <v>33.835299905353757</v>
      </c>
      <c r="FV182" s="31">
        <f t="shared" si="240"/>
        <v>33.484091541894713</v>
      </c>
      <c r="FW182" s="31">
        <f t="shared" si="240"/>
        <v>29.451613904465397</v>
      </c>
      <c r="FX182" s="31">
        <f t="shared" si="240"/>
        <v>30.097551304566366</v>
      </c>
      <c r="FY182" s="31">
        <f t="shared" si="240"/>
        <v>25.147583816021246</v>
      </c>
      <c r="FZ182" s="31">
        <f t="shared" si="240"/>
        <v>36.489526502700087</v>
      </c>
      <c r="GA182" s="31">
        <f t="shared" si="240"/>
        <v>22.474115821726929</v>
      </c>
      <c r="GB182" s="31">
        <f t="shared" si="240"/>
        <v>0</v>
      </c>
      <c r="GC182" s="31">
        <f t="shared" si="240"/>
        <v>519.46600928403973</v>
      </c>
      <c r="GD182" s="31">
        <f t="shared" si="240"/>
        <v>472.01976931544726</v>
      </c>
      <c r="GE182" s="31">
        <f t="shared" si="240"/>
        <v>737.30225416094174</v>
      </c>
      <c r="GF182" s="31">
        <f t="shared" si="240"/>
        <v>809.55906257866275</v>
      </c>
      <c r="GG182" s="31" t="e">
        <f t="shared" si="240"/>
        <v>#DIV/0!</v>
      </c>
      <c r="GH182" s="31" t="e">
        <f t="shared" si="240"/>
        <v>#DIV/0!</v>
      </c>
      <c r="GI182" s="31">
        <f t="shared" si="240"/>
        <v>469.71647349173776</v>
      </c>
      <c r="GJ182" s="31">
        <f t="shared" si="240"/>
        <v>474.25203953769773</v>
      </c>
      <c r="GK182" s="31">
        <f t="shared" si="240"/>
        <v>435.46526029833461</v>
      </c>
      <c r="GL182" s="31">
        <f t="shared" si="240"/>
        <v>435.94147532331783</v>
      </c>
      <c r="GM182" s="31">
        <f t="shared" si="240"/>
        <v>-1.9789395146344086</v>
      </c>
      <c r="GN182" s="31">
        <f t="shared" si="240"/>
        <v>393.16812852988818</v>
      </c>
      <c r="GO182" s="31">
        <f t="shared" si="240"/>
        <v>0</v>
      </c>
      <c r="GP182" s="31">
        <f t="shared" si="240"/>
        <v>0</v>
      </c>
      <c r="GQ182" s="31">
        <f t="shared" si="240"/>
        <v>0</v>
      </c>
      <c r="GR182" s="31">
        <f t="shared" si="240"/>
        <v>0</v>
      </c>
      <c r="GS182" s="31">
        <f t="shared" si="240"/>
        <v>0</v>
      </c>
      <c r="GT182" s="31">
        <f t="shared" si="240"/>
        <v>0</v>
      </c>
      <c r="GU182" s="31">
        <f t="shared" si="240"/>
        <v>0</v>
      </c>
      <c r="GV182" s="31">
        <f t="shared" si="240"/>
        <v>0</v>
      </c>
      <c r="GW182" s="31">
        <f t="shared" si="240"/>
        <v>0</v>
      </c>
      <c r="GX182" s="31">
        <f t="shared" si="240"/>
        <v>0</v>
      </c>
      <c r="GY182" s="31">
        <f t="shared" si="240"/>
        <v>0</v>
      </c>
      <c r="GZ182" s="31">
        <f t="shared" si="240"/>
        <v>32.391859843533595</v>
      </c>
      <c r="HA182" s="31">
        <f t="shared" si="240"/>
        <v>0</v>
      </c>
      <c r="HB182" s="31">
        <f t="shared" si="240"/>
        <v>0</v>
      </c>
      <c r="HC182" s="31">
        <f t="shared" si="240"/>
        <v>0</v>
      </c>
      <c r="HD182" s="31">
        <f t="shared" si="240"/>
        <v>0</v>
      </c>
      <c r="HE182" s="31">
        <f t="shared" si="240"/>
        <v>0</v>
      </c>
      <c r="HF182" s="31">
        <f t="shared" si="240"/>
        <v>0</v>
      </c>
    </row>
    <row r="183" spans="3:214" x14ac:dyDescent="0.25">
      <c r="C183" s="49"/>
      <c r="D183" s="31" t="str">
        <f t="shared" si="217"/>
        <v>Methyl cis-10 pentadecenoate (C15:1)</v>
      </c>
      <c r="AG183" s="31">
        <f t="shared" ref="AG183:BH183" si="245">AG139*10/AG172</f>
        <v>65.156372583570516</v>
      </c>
      <c r="AH183" s="31">
        <f t="shared" si="245"/>
        <v>0</v>
      </c>
      <c r="AI183" s="31">
        <f t="shared" si="245"/>
        <v>0</v>
      </c>
      <c r="AJ183" s="31">
        <f t="shared" si="245"/>
        <v>0</v>
      </c>
      <c r="AK183" s="31">
        <f t="shared" si="245"/>
        <v>0</v>
      </c>
      <c r="AL183" s="31">
        <f t="shared" si="245"/>
        <v>0</v>
      </c>
      <c r="AM183" s="31">
        <f t="shared" si="245"/>
        <v>0</v>
      </c>
      <c r="AN183" s="31">
        <f t="shared" si="245"/>
        <v>28.699710088420101</v>
      </c>
      <c r="AO183" s="31">
        <f t="shared" si="245"/>
        <v>0</v>
      </c>
      <c r="AP183" s="31">
        <f t="shared" si="245"/>
        <v>0</v>
      </c>
      <c r="AQ183" s="31">
        <f t="shared" si="245"/>
        <v>0</v>
      </c>
      <c r="AR183" s="31">
        <f t="shared" si="245"/>
        <v>0</v>
      </c>
      <c r="AS183" s="31">
        <f t="shared" si="245"/>
        <v>0</v>
      </c>
      <c r="AT183" s="31">
        <f t="shared" si="245"/>
        <v>0</v>
      </c>
      <c r="AU183" s="31">
        <f t="shared" si="245"/>
        <v>0</v>
      </c>
      <c r="AV183" s="31">
        <f t="shared" si="245"/>
        <v>0</v>
      </c>
      <c r="AW183" s="31">
        <f t="shared" si="245"/>
        <v>0</v>
      </c>
      <c r="AX183" s="31">
        <f t="shared" si="245"/>
        <v>0</v>
      </c>
      <c r="AY183" s="31">
        <f t="shared" si="245"/>
        <v>0</v>
      </c>
      <c r="AZ183" s="31">
        <f t="shared" si="245"/>
        <v>0</v>
      </c>
      <c r="BA183" s="31">
        <f t="shared" si="245"/>
        <v>0</v>
      </c>
      <c r="BB183" s="31">
        <f t="shared" si="245"/>
        <v>0</v>
      </c>
      <c r="BC183" s="31">
        <f t="shared" si="245"/>
        <v>0</v>
      </c>
      <c r="BD183" s="31">
        <f t="shared" si="245"/>
        <v>0</v>
      </c>
      <c r="BE183" s="31">
        <f t="shared" si="245"/>
        <v>0</v>
      </c>
      <c r="BF183" s="31">
        <f t="shared" si="245"/>
        <v>321.82199493929073</v>
      </c>
      <c r="BG183" s="31">
        <f t="shared" si="245"/>
        <v>0</v>
      </c>
      <c r="BH183" s="31">
        <f t="shared" si="245"/>
        <v>542.47942548586229</v>
      </c>
      <c r="BK183" s="31">
        <f t="shared" ref="BK183:CH183" si="246">BK139*10/BK172</f>
        <v>0</v>
      </c>
      <c r="BL183" s="31">
        <f t="shared" si="246"/>
        <v>0</v>
      </c>
      <c r="BM183" s="31">
        <f t="shared" si="246"/>
        <v>0</v>
      </c>
      <c r="BN183" s="31">
        <f t="shared" si="246"/>
        <v>0</v>
      </c>
      <c r="BO183" s="31">
        <f t="shared" si="246"/>
        <v>0</v>
      </c>
      <c r="BP183" s="31">
        <f t="shared" si="246"/>
        <v>42.070285108815114</v>
      </c>
      <c r="BQ183" s="31">
        <f t="shared" si="246"/>
        <v>0</v>
      </c>
      <c r="BR183" s="31">
        <f t="shared" si="246"/>
        <v>0</v>
      </c>
      <c r="BS183" s="31">
        <f t="shared" si="246"/>
        <v>0</v>
      </c>
      <c r="BT183" s="31">
        <f t="shared" si="246"/>
        <v>0</v>
      </c>
      <c r="BU183" s="31">
        <f t="shared" si="246"/>
        <v>0</v>
      </c>
      <c r="BV183" s="31">
        <f t="shared" si="246"/>
        <v>0</v>
      </c>
      <c r="BW183" s="31">
        <f t="shared" si="246"/>
        <v>0</v>
      </c>
      <c r="BX183" s="31">
        <f t="shared" si="246"/>
        <v>0</v>
      </c>
      <c r="BY183" s="31">
        <f t="shared" si="246"/>
        <v>0</v>
      </c>
      <c r="BZ183" s="31">
        <f t="shared" si="246"/>
        <v>0</v>
      </c>
      <c r="CA183" s="31">
        <f t="shared" si="246"/>
        <v>0</v>
      </c>
      <c r="CB183" s="31">
        <f t="shared" si="246"/>
        <v>0</v>
      </c>
      <c r="CC183" s="31">
        <f t="shared" si="246"/>
        <v>0</v>
      </c>
      <c r="CD183" s="31">
        <f t="shared" si="246"/>
        <v>0</v>
      </c>
      <c r="CE183" s="31">
        <f t="shared" si="246"/>
        <v>0</v>
      </c>
      <c r="CF183" s="31">
        <f t="shared" si="246"/>
        <v>0</v>
      </c>
      <c r="CG183" s="31" t="e">
        <f t="shared" si="246"/>
        <v>#REF!</v>
      </c>
      <c r="CH183" s="31" t="e">
        <f t="shared" si="246"/>
        <v>#REF!</v>
      </c>
      <c r="CI183" s="37">
        <f t="shared" si="239"/>
        <v>0</v>
      </c>
      <c r="CJ183" s="31">
        <f t="shared" si="239"/>
        <v>0</v>
      </c>
      <c r="CK183" s="31">
        <f t="shared" si="239"/>
        <v>0</v>
      </c>
      <c r="CL183" s="31">
        <f t="shared" si="239"/>
        <v>0</v>
      </c>
      <c r="CM183" s="31">
        <f t="shared" si="239"/>
        <v>0</v>
      </c>
      <c r="CN183" s="31">
        <f t="shared" si="239"/>
        <v>0</v>
      </c>
      <c r="CO183" s="31">
        <f t="shared" si="239"/>
        <v>0</v>
      </c>
      <c r="CP183" s="31">
        <f t="shared" si="239"/>
        <v>0</v>
      </c>
      <c r="CQ183" s="31">
        <f t="shared" si="239"/>
        <v>0</v>
      </c>
      <c r="CR183" s="31">
        <f t="shared" si="239"/>
        <v>0</v>
      </c>
      <c r="CS183" s="31">
        <f t="shared" si="239"/>
        <v>0</v>
      </c>
      <c r="CT183" s="31">
        <f t="shared" si="239"/>
        <v>0</v>
      </c>
      <c r="CU183" s="31">
        <f t="shared" si="239"/>
        <v>0</v>
      </c>
      <c r="CV183" s="31">
        <f t="shared" si="239"/>
        <v>0</v>
      </c>
      <c r="CW183" s="31">
        <f t="shared" si="239"/>
        <v>0</v>
      </c>
      <c r="CX183" s="31">
        <f t="shared" si="239"/>
        <v>0</v>
      </c>
      <c r="CY183" s="31">
        <f t="shared" si="239"/>
        <v>0</v>
      </c>
      <c r="CZ183" s="31">
        <f t="shared" si="239"/>
        <v>0</v>
      </c>
      <c r="DA183" s="31">
        <f t="shared" si="239"/>
        <v>0</v>
      </c>
      <c r="DB183" s="31">
        <f t="shared" si="239"/>
        <v>0</v>
      </c>
      <c r="DC183" s="31">
        <f t="shared" si="239"/>
        <v>0</v>
      </c>
      <c r="DD183" s="31">
        <f t="shared" si="239"/>
        <v>0</v>
      </c>
      <c r="DE183" s="31">
        <f t="shared" si="239"/>
        <v>0</v>
      </c>
      <c r="DF183" s="31">
        <f t="shared" si="239"/>
        <v>0</v>
      </c>
      <c r="DG183" s="31">
        <f t="shared" si="239"/>
        <v>0</v>
      </c>
      <c r="DH183" s="31">
        <f t="shared" si="239"/>
        <v>0</v>
      </c>
      <c r="DI183" s="31">
        <f t="shared" si="239"/>
        <v>0</v>
      </c>
      <c r="DJ183" s="31">
        <f t="shared" si="239"/>
        <v>0</v>
      </c>
      <c r="DK183" s="31">
        <f t="shared" si="239"/>
        <v>0</v>
      </c>
      <c r="DL183" s="31">
        <f t="shared" si="239"/>
        <v>0</v>
      </c>
      <c r="DM183" s="31">
        <f t="shared" si="239"/>
        <v>1802.0733210460453</v>
      </c>
      <c r="DN183" s="31">
        <f t="shared" si="239"/>
        <v>0</v>
      </c>
      <c r="DO183" s="31">
        <f t="shared" si="239"/>
        <v>0</v>
      </c>
      <c r="DP183" s="31">
        <f t="shared" si="239"/>
        <v>0</v>
      </c>
      <c r="DQ183" s="31">
        <f t="shared" si="239"/>
        <v>0</v>
      </c>
      <c r="DR183" s="31">
        <f t="shared" si="239"/>
        <v>0</v>
      </c>
      <c r="DS183" s="31">
        <f t="shared" si="239"/>
        <v>0</v>
      </c>
      <c r="DT183" s="31">
        <f t="shared" si="239"/>
        <v>0</v>
      </c>
      <c r="DU183" s="31">
        <f t="shared" si="239"/>
        <v>0</v>
      </c>
      <c r="DV183" s="31">
        <f t="shared" si="239"/>
        <v>0</v>
      </c>
      <c r="DW183" s="31">
        <f t="shared" si="239"/>
        <v>0</v>
      </c>
      <c r="DX183" s="31">
        <f t="shared" si="239"/>
        <v>0</v>
      </c>
      <c r="DY183" s="31">
        <f t="shared" si="239"/>
        <v>0</v>
      </c>
      <c r="DZ183" s="31">
        <f t="shared" si="239"/>
        <v>0</v>
      </c>
      <c r="EA183" s="31">
        <f t="shared" si="239"/>
        <v>0</v>
      </c>
      <c r="EB183" s="31">
        <f t="shared" si="239"/>
        <v>0</v>
      </c>
      <c r="EC183" s="31">
        <f t="shared" si="239"/>
        <v>0</v>
      </c>
      <c r="ED183" s="31">
        <f t="shared" si="239"/>
        <v>0</v>
      </c>
      <c r="EE183" s="31">
        <f t="shared" si="239"/>
        <v>0</v>
      </c>
      <c r="EF183" s="31">
        <f t="shared" si="239"/>
        <v>0</v>
      </c>
      <c r="EG183" s="31">
        <f t="shared" si="239"/>
        <v>0</v>
      </c>
      <c r="EH183" s="31">
        <f t="shared" si="239"/>
        <v>0</v>
      </c>
      <c r="FE183" s="31">
        <f t="shared" si="240"/>
        <v>37.346455380124716</v>
      </c>
      <c r="FF183" s="31">
        <f t="shared" si="240"/>
        <v>0</v>
      </c>
      <c r="FG183" s="31">
        <f t="shared" si="240"/>
        <v>0</v>
      </c>
      <c r="FH183" s="31">
        <f t="shared" si="240"/>
        <v>0</v>
      </c>
      <c r="FI183" s="31">
        <f t="shared" si="240"/>
        <v>0</v>
      </c>
      <c r="FJ183" s="31">
        <f t="shared" si="240"/>
        <v>0</v>
      </c>
      <c r="FK183" s="31">
        <f t="shared" si="240"/>
        <v>0</v>
      </c>
      <c r="FL183" s="31">
        <f t="shared" si="240"/>
        <v>3.8770282703174415</v>
      </c>
      <c r="FM183" s="31">
        <f t="shared" si="240"/>
        <v>0</v>
      </c>
      <c r="FN183" s="31">
        <f t="shared" si="240"/>
        <v>0</v>
      </c>
      <c r="FO183" s="31">
        <f t="shared" si="240"/>
        <v>0</v>
      </c>
      <c r="FP183" s="31">
        <f t="shared" si="240"/>
        <v>0</v>
      </c>
      <c r="FQ183" s="31">
        <f t="shared" si="240"/>
        <v>0</v>
      </c>
      <c r="FR183" s="31">
        <f t="shared" si="240"/>
        <v>0</v>
      </c>
      <c r="FS183" s="31">
        <f t="shared" si="240"/>
        <v>0</v>
      </c>
      <c r="FT183" s="31">
        <f t="shared" si="240"/>
        <v>0</v>
      </c>
      <c r="FU183" s="31">
        <f t="shared" si="240"/>
        <v>0</v>
      </c>
      <c r="FV183" s="31">
        <f t="shared" si="240"/>
        <v>0</v>
      </c>
      <c r="FW183" s="31">
        <f t="shared" si="240"/>
        <v>0</v>
      </c>
      <c r="FX183" s="31">
        <f t="shared" si="240"/>
        <v>0</v>
      </c>
      <c r="FY183" s="31">
        <f t="shared" si="240"/>
        <v>0</v>
      </c>
      <c r="FZ183" s="31">
        <f t="shared" si="240"/>
        <v>0</v>
      </c>
      <c r="GA183" s="31">
        <f t="shared" si="240"/>
        <v>0</v>
      </c>
      <c r="GB183" s="31">
        <f t="shared" si="240"/>
        <v>0</v>
      </c>
      <c r="GC183" s="31">
        <f t="shared" si="240"/>
        <v>0</v>
      </c>
      <c r="GD183" s="31">
        <f t="shared" si="240"/>
        <v>715.09560055137956</v>
      </c>
      <c r="GE183" s="31">
        <f t="shared" si="240"/>
        <v>0</v>
      </c>
      <c r="GF183" s="31">
        <f t="shared" si="240"/>
        <v>1212.6227035106674</v>
      </c>
      <c r="GG183" s="31" t="e">
        <f t="shared" si="240"/>
        <v>#DIV/0!</v>
      </c>
      <c r="GH183" s="31" t="e">
        <f t="shared" si="240"/>
        <v>#DIV/0!</v>
      </c>
      <c r="GI183" s="31">
        <f t="shared" si="240"/>
        <v>0</v>
      </c>
      <c r="GJ183" s="31">
        <f t="shared" si="240"/>
        <v>785.31822153668304</v>
      </c>
      <c r="GK183" s="31">
        <f t="shared" si="240"/>
        <v>0</v>
      </c>
      <c r="GL183" s="31">
        <f t="shared" si="240"/>
        <v>698.87558953238909</v>
      </c>
      <c r="GM183" s="31">
        <f t="shared" si="240"/>
        <v>0</v>
      </c>
      <c r="GN183" s="31">
        <f t="shared" si="240"/>
        <v>68.076557633303878</v>
      </c>
      <c r="GO183" s="31">
        <f t="shared" si="240"/>
        <v>20.186541776078016</v>
      </c>
      <c r="GP183" s="31">
        <f t="shared" si="240"/>
        <v>0</v>
      </c>
      <c r="GQ183" s="31">
        <f t="shared" si="240"/>
        <v>0</v>
      </c>
      <c r="GR183" s="31">
        <f t="shared" si="240"/>
        <v>0</v>
      </c>
      <c r="GS183" s="31">
        <f t="shared" si="240"/>
        <v>0</v>
      </c>
      <c r="GT183" s="31">
        <f t="shared" si="240"/>
        <v>0</v>
      </c>
      <c r="GU183" s="31">
        <f t="shared" si="240"/>
        <v>0</v>
      </c>
      <c r="GV183" s="31">
        <f t="shared" si="240"/>
        <v>0</v>
      </c>
      <c r="GW183" s="31">
        <f t="shared" si="240"/>
        <v>0</v>
      </c>
      <c r="GX183" s="31">
        <f t="shared" si="240"/>
        <v>0</v>
      </c>
      <c r="GY183" s="31">
        <f t="shared" si="240"/>
        <v>0</v>
      </c>
      <c r="GZ183" s="31">
        <f t="shared" si="240"/>
        <v>0</v>
      </c>
      <c r="HA183" s="31">
        <f t="shared" si="240"/>
        <v>0</v>
      </c>
      <c r="HB183" s="31">
        <f t="shared" si="240"/>
        <v>0</v>
      </c>
      <c r="HC183" s="31">
        <f t="shared" si="240"/>
        <v>0</v>
      </c>
      <c r="HD183" s="31">
        <f t="shared" si="240"/>
        <v>0</v>
      </c>
      <c r="HE183" s="31">
        <f t="shared" si="240"/>
        <v>0</v>
      </c>
      <c r="HF183" s="31">
        <f t="shared" si="240"/>
        <v>0</v>
      </c>
    </row>
    <row r="184" spans="3:214" x14ac:dyDescent="0.25">
      <c r="D184" s="31" t="str">
        <f t="shared" si="217"/>
        <v>Methyl Palmitate (C16:0)</v>
      </c>
      <c r="AG184" s="31">
        <f t="shared" ref="AG184:BH184" si="247">AG140*10/AG172</f>
        <v>7246.7929318245706</v>
      </c>
      <c r="AH184" s="31">
        <f t="shared" si="247"/>
        <v>7119.2774081733151</v>
      </c>
      <c r="AI184" s="31">
        <f t="shared" si="247"/>
        <v>12815.792588881108</v>
      </c>
      <c r="AJ184" s="31">
        <f t="shared" si="247"/>
        <v>12698.457791744115</v>
      </c>
      <c r="AK184" s="31">
        <f t="shared" si="247"/>
        <v>5842.182970395118</v>
      </c>
      <c r="AL184" s="31">
        <f t="shared" si="247"/>
        <v>6590.1152194146543</v>
      </c>
      <c r="AM184" s="31">
        <f t="shared" si="247"/>
        <v>6025.2820339654163</v>
      </c>
      <c r="AN184" s="31">
        <f t="shared" si="247"/>
        <v>5935.0298309837362</v>
      </c>
      <c r="AO184" s="31">
        <f t="shared" si="247"/>
        <v>7130.1273236499846</v>
      </c>
      <c r="AP184" s="31">
        <f t="shared" si="247"/>
        <v>6974.767672953637</v>
      </c>
      <c r="AQ184" s="31">
        <f t="shared" si="247"/>
        <v>4198.7862687024417</v>
      </c>
      <c r="AR184" s="31">
        <f t="shared" si="247"/>
        <v>4123.544531772287</v>
      </c>
      <c r="AS184" s="31">
        <f t="shared" si="247"/>
        <v>32429.564783591315</v>
      </c>
      <c r="AT184" s="31">
        <f t="shared" si="247"/>
        <v>31824.048251191361</v>
      </c>
      <c r="AU184" s="31">
        <f t="shared" si="247"/>
        <v>16011.741859400247</v>
      </c>
      <c r="AV184" s="31">
        <f t="shared" si="247"/>
        <v>15087.991528914756</v>
      </c>
      <c r="AW184" s="31">
        <f t="shared" si="247"/>
        <v>2434.1561567218428</v>
      </c>
      <c r="AX184" s="31">
        <f t="shared" si="247"/>
        <v>2447.6917708584228</v>
      </c>
      <c r="AY184" s="31">
        <f t="shared" si="247"/>
        <v>2777.0315261287465</v>
      </c>
      <c r="AZ184" s="31">
        <f t="shared" si="247"/>
        <v>2781.7515360146754</v>
      </c>
      <c r="BA184" s="31">
        <f t="shared" si="247"/>
        <v>1818.9661427586207</v>
      </c>
      <c r="BB184" s="31">
        <f t="shared" si="247"/>
        <v>1791.4395132093223</v>
      </c>
      <c r="BC184" s="31">
        <f t="shared" si="247"/>
        <v>2130.7568377605194</v>
      </c>
      <c r="BD184" s="31">
        <f t="shared" si="247"/>
        <v>2052.965082175228</v>
      </c>
      <c r="BE184" s="31">
        <f t="shared" si="247"/>
        <v>0</v>
      </c>
      <c r="BF184" s="31">
        <f t="shared" si="247"/>
        <v>15512.412047597829</v>
      </c>
      <c r="BG184" s="31">
        <f t="shared" si="247"/>
        <v>0</v>
      </c>
      <c r="BH184" s="31">
        <f t="shared" si="247"/>
        <v>25124.868965334263</v>
      </c>
      <c r="BK184" s="31">
        <f t="shared" ref="BK184:CH184" si="248">BK140*10/BK172</f>
        <v>1088.2162227826839</v>
      </c>
      <c r="BL184" s="31">
        <f t="shared" si="248"/>
        <v>18100.124875923026</v>
      </c>
      <c r="BM184" s="31">
        <f t="shared" si="248"/>
        <v>0</v>
      </c>
      <c r="BN184" s="31">
        <f t="shared" si="248"/>
        <v>16827.477869007489</v>
      </c>
      <c r="BO184" s="31">
        <f t="shared" si="248"/>
        <v>0</v>
      </c>
      <c r="BP184" s="31">
        <f t="shared" si="248"/>
        <v>14323.414155900455</v>
      </c>
      <c r="BQ184" s="31">
        <f t="shared" si="248"/>
        <v>5765.8791602835372</v>
      </c>
      <c r="BR184" s="31">
        <f t="shared" si="248"/>
        <v>6075.3306053968581</v>
      </c>
      <c r="BS184" s="31">
        <f t="shared" si="248"/>
        <v>6994.5023201193462</v>
      </c>
      <c r="BT184" s="31">
        <f t="shared" si="248"/>
        <v>6711.6665688659596</v>
      </c>
      <c r="BU184" s="31">
        <f t="shared" si="248"/>
        <v>6770.4604509119408</v>
      </c>
      <c r="BV184" s="31">
        <f t="shared" si="248"/>
        <v>6569.5737061342288</v>
      </c>
      <c r="BW184" s="31">
        <f t="shared" si="248"/>
        <v>7266.9577240980725</v>
      </c>
      <c r="BX184" s="31">
        <f t="shared" si="248"/>
        <v>7393.1891675984307</v>
      </c>
      <c r="BY184" s="31">
        <f t="shared" si="248"/>
        <v>5632.3971395230728</v>
      </c>
      <c r="BZ184" s="31">
        <f t="shared" si="248"/>
        <v>5388.948321789946</v>
      </c>
      <c r="CA184" s="31">
        <f t="shared" si="248"/>
        <v>8824.185704774889</v>
      </c>
      <c r="CB184" s="31">
        <f t="shared" si="248"/>
        <v>8337.9931698999662</v>
      </c>
      <c r="CC184" s="31">
        <f t="shared" si="248"/>
        <v>12189.750921696264</v>
      </c>
      <c r="CD184" s="31">
        <f t="shared" si="248"/>
        <v>10883.930852370175</v>
      </c>
      <c r="CE184" s="31">
        <f t="shared" si="248"/>
        <v>10458.608715150895</v>
      </c>
      <c r="CF184" s="31">
        <f t="shared" si="248"/>
        <v>10141.92022591229</v>
      </c>
      <c r="CG184" s="31" t="e">
        <f t="shared" si="248"/>
        <v>#REF!</v>
      </c>
      <c r="CH184" s="31" t="e">
        <f t="shared" si="248"/>
        <v>#REF!</v>
      </c>
      <c r="CI184" s="75">
        <f>CI140*10/CI$172</f>
        <v>21044.587104294533</v>
      </c>
      <c r="CJ184" s="75">
        <f t="shared" si="239"/>
        <v>21089.873475426779</v>
      </c>
      <c r="CK184" s="75">
        <f t="shared" si="239"/>
        <v>26871.916658068036</v>
      </c>
      <c r="CL184" s="75">
        <f t="shared" si="239"/>
        <v>26682.663123923769</v>
      </c>
      <c r="CM184" s="31">
        <f t="shared" si="239"/>
        <v>21138.780229864511</v>
      </c>
      <c r="CN184" s="31">
        <f t="shared" si="239"/>
        <v>27447.742390204825</v>
      </c>
      <c r="CO184" s="31">
        <f t="shared" si="239"/>
        <v>25804.150405430199</v>
      </c>
      <c r="CP184" s="31">
        <f t="shared" si="239"/>
        <v>197229.28631799045</v>
      </c>
      <c r="CQ184" s="75">
        <f t="shared" si="239"/>
        <v>0</v>
      </c>
      <c r="CR184" s="75">
        <f t="shared" si="239"/>
        <v>26644.685667598544</v>
      </c>
      <c r="CS184" s="75">
        <f t="shared" si="239"/>
        <v>15583.216117709262</v>
      </c>
      <c r="CT184" s="75">
        <f t="shared" si="239"/>
        <v>15513.095703018029</v>
      </c>
      <c r="CU184" s="75">
        <f t="shared" si="239"/>
        <v>29998.953429481975</v>
      </c>
      <c r="CV184" s="75">
        <f t="shared" si="239"/>
        <v>29233.086090796569</v>
      </c>
      <c r="CW184" s="31">
        <f t="shared" si="239"/>
        <v>22820.189929195203</v>
      </c>
      <c r="CX184" s="31">
        <f t="shared" si="239"/>
        <v>0</v>
      </c>
      <c r="CY184" s="31">
        <f t="shared" si="239"/>
        <v>18328.935542282023</v>
      </c>
      <c r="CZ184" s="31">
        <f t="shared" si="239"/>
        <v>18231.623877119782</v>
      </c>
      <c r="DA184" s="31">
        <f t="shared" si="239"/>
        <v>34634.311556391513</v>
      </c>
      <c r="DB184" s="31">
        <f t="shared" si="239"/>
        <v>33345.422797073159</v>
      </c>
      <c r="DC184" s="75">
        <f t="shared" si="239"/>
        <v>31888.689075769933</v>
      </c>
      <c r="DD184" s="75">
        <f t="shared" si="239"/>
        <v>33095.020021675482</v>
      </c>
      <c r="DE184" s="75">
        <f t="shared" si="239"/>
        <v>29897.196437105747</v>
      </c>
      <c r="DF184" s="75">
        <f t="shared" si="239"/>
        <v>30978.91702469251</v>
      </c>
      <c r="DG184" s="31">
        <f t="shared" si="239"/>
        <v>35207.663524728894</v>
      </c>
      <c r="DH184" s="31">
        <f t="shared" si="239"/>
        <v>35434.438647787094</v>
      </c>
      <c r="DI184" s="31">
        <f t="shared" si="239"/>
        <v>33281.35484737064</v>
      </c>
      <c r="DJ184" s="31">
        <f t="shared" si="239"/>
        <v>33100.173404214402</v>
      </c>
      <c r="DK184" s="75">
        <f t="shared" si="239"/>
        <v>106137.38350494017</v>
      </c>
      <c r="DL184" s="75">
        <f t="shared" si="239"/>
        <v>104388.97885913613</v>
      </c>
      <c r="DM184" s="75">
        <f t="shared" si="239"/>
        <v>82905.526575649987</v>
      </c>
      <c r="DN184" s="75">
        <f t="shared" si="239"/>
        <v>81045.415088937181</v>
      </c>
      <c r="DO184" s="75">
        <f t="shared" si="239"/>
        <v>81006.874025287791</v>
      </c>
      <c r="DP184" s="75">
        <f t="shared" si="239"/>
        <v>80528.32265452198</v>
      </c>
      <c r="DQ184" s="67">
        <f t="shared" si="239"/>
        <v>125768.91811420652</v>
      </c>
      <c r="DR184" s="67">
        <f t="shared" si="239"/>
        <v>126586.90429527807</v>
      </c>
      <c r="DS184" s="67">
        <f t="shared" si="239"/>
        <v>104327.62092858681</v>
      </c>
      <c r="DT184" s="67">
        <f t="shared" si="239"/>
        <v>104057.1918276681</v>
      </c>
      <c r="DU184" s="67">
        <f t="shared" si="239"/>
        <v>104831.20528470392</v>
      </c>
      <c r="DV184" s="67">
        <f t="shared" si="239"/>
        <v>103602.36448585507</v>
      </c>
      <c r="DW184" s="75">
        <f t="shared" si="239"/>
        <v>112946.8239834815</v>
      </c>
      <c r="DX184" s="75">
        <f t="shared" si="239"/>
        <v>110836.43674536025</v>
      </c>
      <c r="DY184" s="75">
        <f t="shared" si="239"/>
        <v>132155.55193975594</v>
      </c>
      <c r="DZ184" s="75">
        <f t="shared" si="239"/>
        <v>129659.64993991681</v>
      </c>
      <c r="EA184" s="75">
        <f t="shared" si="239"/>
        <v>100030.27243027255</v>
      </c>
      <c r="EB184" s="75">
        <f t="shared" si="239"/>
        <v>97419.125095251526</v>
      </c>
      <c r="EC184" s="31">
        <f t="shared" si="239"/>
        <v>167108.08856727305</v>
      </c>
      <c r="ED184" s="31">
        <f t="shared" si="239"/>
        <v>164212.49597193586</v>
      </c>
      <c r="EE184" s="31">
        <f t="shared" si="239"/>
        <v>177347.93593116876</v>
      </c>
      <c r="EF184" s="31">
        <f t="shared" ref="EF184:EH184" si="249">EF140*10/EF$172</f>
        <v>175853.13917724718</v>
      </c>
      <c r="EG184" s="31">
        <f t="shared" si="249"/>
        <v>134740.38450062217</v>
      </c>
      <c r="EH184" s="31">
        <f t="shared" si="249"/>
        <v>136414.36989983075</v>
      </c>
      <c r="FE184" s="31">
        <f t="shared" si="240"/>
        <v>14943.5228114682</v>
      </c>
      <c r="FF184" s="31">
        <f t="shared" si="240"/>
        <v>14679.810870301972</v>
      </c>
      <c r="FG184" s="31">
        <f t="shared" si="240"/>
        <v>26431.070216922097</v>
      </c>
      <c r="FH184" s="31">
        <f t="shared" si="240"/>
        <v>26188.412803664971</v>
      </c>
      <c r="FI184" s="31">
        <f t="shared" si="240"/>
        <v>12026.49307390375</v>
      </c>
      <c r="FJ184" s="31">
        <f t="shared" si="240"/>
        <v>13573.274670387582</v>
      </c>
      <c r="FK184" s="31">
        <f t="shared" si="240"/>
        <v>12436.702191956867</v>
      </c>
      <c r="FL184" s="31">
        <f t="shared" si="240"/>
        <v>12250.053672926984</v>
      </c>
      <c r="FM184" s="31">
        <f t="shared" si="240"/>
        <v>14721.129874993854</v>
      </c>
      <c r="FN184" s="31">
        <f t="shared" si="240"/>
        <v>14399.83413082948</v>
      </c>
      <c r="FO184" s="31">
        <f t="shared" si="240"/>
        <v>8662.8114989226433</v>
      </c>
      <c r="FP184" s="31">
        <f t="shared" si="240"/>
        <v>8507.2057817957138</v>
      </c>
      <c r="FQ184" s="31">
        <f t="shared" si="240"/>
        <v>66971.132801630753</v>
      </c>
      <c r="FR184" s="31">
        <f t="shared" si="240"/>
        <v>65718.877894972102</v>
      </c>
      <c r="FS184" s="31">
        <f t="shared" si="240"/>
        <v>33021.254355788784</v>
      </c>
      <c r="FT184" s="31">
        <f t="shared" si="240"/>
        <v>31110.867401871663</v>
      </c>
      <c r="FU184" s="31">
        <f t="shared" si="240"/>
        <v>5024.0461778800036</v>
      </c>
      <c r="FV184" s="31">
        <f t="shared" si="240"/>
        <v>5052.0388722330208</v>
      </c>
      <c r="FW184" s="31">
        <f t="shared" si="240"/>
        <v>5711.9239998971507</v>
      </c>
      <c r="FX184" s="31">
        <f t="shared" si="240"/>
        <v>5721.6853445060342</v>
      </c>
      <c r="FY184" s="31">
        <f t="shared" si="240"/>
        <v>3738.5959182553165</v>
      </c>
      <c r="FZ184" s="31">
        <f t="shared" si="240"/>
        <v>3681.6687245744747</v>
      </c>
      <c r="GA184" s="31">
        <f t="shared" si="240"/>
        <v>4379.7810841174542</v>
      </c>
      <c r="GB184" s="31">
        <f t="shared" si="240"/>
        <v>4218.9017316691079</v>
      </c>
      <c r="GC184" s="31">
        <f t="shared" si="240"/>
        <v>0</v>
      </c>
      <c r="GD184" s="31">
        <f t="shared" si="240"/>
        <v>32074.443000276417</v>
      </c>
      <c r="GE184" s="31">
        <f t="shared" si="240"/>
        <v>0</v>
      </c>
      <c r="GF184" s="31">
        <f t="shared" si="240"/>
        <v>51952.172470340498</v>
      </c>
      <c r="GG184" s="31" t="e">
        <f t="shared" si="240"/>
        <v>#DIV/0!</v>
      </c>
      <c r="GH184" s="31" t="e">
        <f t="shared" si="240"/>
        <v>#DIV/0!</v>
      </c>
      <c r="GI184" s="31">
        <f t="shared" si="240"/>
        <v>2241.7902344769641</v>
      </c>
      <c r="GJ184" s="31">
        <f t="shared" si="240"/>
        <v>37423.729855660691</v>
      </c>
      <c r="GK184" s="31">
        <f t="shared" si="240"/>
        <v>0</v>
      </c>
      <c r="GL184" s="31">
        <f t="shared" si="240"/>
        <v>34791.998624671563</v>
      </c>
      <c r="GM184" s="31">
        <f t="shared" si="240"/>
        <v>0</v>
      </c>
      <c r="GN184" s="31">
        <f t="shared" si="240"/>
        <v>29611.129756788236</v>
      </c>
      <c r="GO184" s="31">
        <f t="shared" si="240"/>
        <v>11889.423775354311</v>
      </c>
      <c r="GP184" s="31">
        <f t="shared" si="240"/>
        <v>12529.393239077897</v>
      </c>
      <c r="GQ184" s="31">
        <f t="shared" si="240"/>
        <v>14431.461987493862</v>
      </c>
      <c r="GR184" s="31">
        <f t="shared" ref="GR184:HF184" si="250">GR140*10/GR$172</f>
        <v>13846.535832163725</v>
      </c>
      <c r="GS184" s="31">
        <f t="shared" si="250"/>
        <v>13969.06551248375</v>
      </c>
      <c r="GT184" s="31">
        <f t="shared" si="250"/>
        <v>13553.616225189289</v>
      </c>
      <c r="GU184" s="31">
        <f t="shared" si="250"/>
        <v>14999.06646944917</v>
      </c>
      <c r="GV184" s="31">
        <f t="shared" si="250"/>
        <v>15260.122833792193</v>
      </c>
      <c r="GW184" s="31">
        <f t="shared" si="250"/>
        <v>11618.091721969105</v>
      </c>
      <c r="GX184" s="31">
        <f t="shared" si="250"/>
        <v>11114.620783994469</v>
      </c>
      <c r="GY184" s="31">
        <f t="shared" si="250"/>
        <v>18224.268446445945</v>
      </c>
      <c r="GZ184" s="31">
        <f t="shared" si="250"/>
        <v>17218.784772920444</v>
      </c>
      <c r="HA184" s="31">
        <f t="shared" si="250"/>
        <v>25118.25793818738</v>
      </c>
      <c r="HB184" s="31">
        <f t="shared" si="250"/>
        <v>22417.721286370848</v>
      </c>
      <c r="HC184" s="31">
        <f t="shared" si="250"/>
        <v>21538.668816246198</v>
      </c>
      <c r="HD184" s="31">
        <f t="shared" si="250"/>
        <v>20883.732586909005</v>
      </c>
      <c r="HE184" s="31">
        <f t="shared" si="250"/>
        <v>23403.559569828441</v>
      </c>
      <c r="HF184" s="31">
        <f t="shared" si="250"/>
        <v>22020.686448635908</v>
      </c>
    </row>
    <row r="185" spans="3:214" x14ac:dyDescent="0.25">
      <c r="D185" s="31" t="str">
        <f t="shared" si="217"/>
        <v>METHYL CIS 9-HEXADECENOATE (C16:1)</v>
      </c>
      <c r="AG185" s="31">
        <f t="shared" ref="AG185:BH185" si="251">AG141*10/AG172</f>
        <v>260.52540070235574</v>
      </c>
      <c r="AH185" s="31">
        <f t="shared" si="251"/>
        <v>256.47004126235583</v>
      </c>
      <c r="AI185" s="31">
        <f t="shared" si="251"/>
        <v>463.06542673354289</v>
      </c>
      <c r="AJ185" s="31">
        <f t="shared" si="251"/>
        <v>485.35724286523191</v>
      </c>
      <c r="AK185" s="31">
        <f t="shared" si="251"/>
        <v>229.87391247494566</v>
      </c>
      <c r="AL185" s="31">
        <f t="shared" si="251"/>
        <v>244.59818101151129</v>
      </c>
      <c r="AM185" s="31">
        <f t="shared" si="251"/>
        <v>151.0775226042341</v>
      </c>
      <c r="AN185" s="31">
        <f t="shared" si="251"/>
        <v>170.96025924602276</v>
      </c>
      <c r="AO185" s="31">
        <f t="shared" si="251"/>
        <v>184.61268044265725</v>
      </c>
      <c r="AP185" s="31">
        <f t="shared" si="251"/>
        <v>201.20783520610175</v>
      </c>
      <c r="AQ185" s="31">
        <f t="shared" si="251"/>
        <v>107.99357191564367</v>
      </c>
      <c r="AR185" s="31">
        <f t="shared" si="251"/>
        <v>115.98998701699364</v>
      </c>
      <c r="AS185" s="31">
        <f t="shared" si="251"/>
        <v>519.84315929215336</v>
      </c>
      <c r="AT185" s="31">
        <f t="shared" si="251"/>
        <v>464.72197740999405</v>
      </c>
      <c r="AU185" s="31">
        <f t="shared" si="251"/>
        <v>235.78989484375649</v>
      </c>
      <c r="AV185" s="31">
        <f t="shared" si="251"/>
        <v>0</v>
      </c>
      <c r="AW185" s="31">
        <f t="shared" si="251"/>
        <v>35.504870486331001</v>
      </c>
      <c r="AX185" s="31">
        <f t="shared" si="251"/>
        <v>37.124630122997864</v>
      </c>
      <c r="AY185" s="31">
        <f t="shared" si="251"/>
        <v>39.95536346709293</v>
      </c>
      <c r="AZ185" s="31">
        <f t="shared" si="251"/>
        <v>36.497159565786916</v>
      </c>
      <c r="BA185" s="31">
        <f t="shared" si="251"/>
        <v>27.127141255027897</v>
      </c>
      <c r="BB185" s="31">
        <f t="shared" si="251"/>
        <v>30.835303866830316</v>
      </c>
      <c r="BC185" s="31">
        <f t="shared" si="251"/>
        <v>0</v>
      </c>
      <c r="BD185" s="31">
        <f t="shared" si="251"/>
        <v>44.404162809326245</v>
      </c>
      <c r="BE185" s="31">
        <f t="shared" si="251"/>
        <v>0</v>
      </c>
      <c r="BF185" s="31">
        <f t="shared" si="251"/>
        <v>1389.6029957161918</v>
      </c>
      <c r="BG185" s="31">
        <f t="shared" si="251"/>
        <v>2155.319902334149</v>
      </c>
      <c r="BH185" s="31">
        <f t="shared" si="251"/>
        <v>2395.7218422508058</v>
      </c>
      <c r="BK185" s="31">
        <f t="shared" ref="BK185:CH185" si="252">BK141*10/BK172</f>
        <v>676.73587012027713</v>
      </c>
      <c r="BL185" s="31">
        <f t="shared" si="252"/>
        <v>1254.1358623028852</v>
      </c>
      <c r="BM185" s="31">
        <f t="shared" si="252"/>
        <v>611.94740469403837</v>
      </c>
      <c r="BN185" s="31">
        <f t="shared" si="252"/>
        <v>1034.6682516696326</v>
      </c>
      <c r="BO185" s="31">
        <f t="shared" si="252"/>
        <v>521.52015845569179</v>
      </c>
      <c r="BP185" s="31">
        <f t="shared" si="252"/>
        <v>569.9325286620134</v>
      </c>
      <c r="BQ185" s="31">
        <f t="shared" si="252"/>
        <v>72.653329329352218</v>
      </c>
      <c r="BR185" s="31">
        <f t="shared" si="252"/>
        <v>0</v>
      </c>
      <c r="BS185" s="31">
        <f t="shared" si="252"/>
        <v>0</v>
      </c>
      <c r="BT185" s="31">
        <f t="shared" si="252"/>
        <v>0</v>
      </c>
      <c r="BU185" s="31">
        <f t="shared" si="252"/>
        <v>0</v>
      </c>
      <c r="BV185" s="31">
        <f t="shared" si="252"/>
        <v>0</v>
      </c>
      <c r="BW185" s="31">
        <f t="shared" si="252"/>
        <v>0</v>
      </c>
      <c r="BX185" s="31">
        <f t="shared" si="252"/>
        <v>71.725737792867847</v>
      </c>
      <c r="BY185" s="31">
        <f t="shared" si="252"/>
        <v>60.564703077108518</v>
      </c>
      <c r="BZ185" s="31">
        <f t="shared" si="252"/>
        <v>64.259367023471896</v>
      </c>
      <c r="CA185" s="31">
        <f t="shared" si="252"/>
        <v>0</v>
      </c>
      <c r="CB185" s="31">
        <f t="shared" si="252"/>
        <v>0</v>
      </c>
      <c r="CC185" s="31">
        <f t="shared" si="252"/>
        <v>0</v>
      </c>
      <c r="CD185" s="31">
        <f t="shared" si="252"/>
        <v>0</v>
      </c>
      <c r="CE185" s="31">
        <f t="shared" si="252"/>
        <v>0</v>
      </c>
      <c r="CF185" s="31">
        <f t="shared" si="252"/>
        <v>0</v>
      </c>
      <c r="CG185" s="31" t="e">
        <f t="shared" si="252"/>
        <v>#REF!</v>
      </c>
      <c r="CH185" s="31" t="e">
        <f t="shared" si="252"/>
        <v>#REF!</v>
      </c>
      <c r="CI185" s="37">
        <f t="shared" ref="CI185:EH189" si="253">CI141*10/CI$172</f>
        <v>158.25072203202609</v>
      </c>
      <c r="CJ185" s="31">
        <f t="shared" si="253"/>
        <v>174.81957917325562</v>
      </c>
      <c r="CK185" s="31">
        <f t="shared" si="253"/>
        <v>210.60025132867545</v>
      </c>
      <c r="CL185" s="31">
        <f t="shared" si="253"/>
        <v>196.37012353127841</v>
      </c>
      <c r="CM185" s="31">
        <f t="shared" si="253"/>
        <v>0</v>
      </c>
      <c r="CN185" s="31">
        <f t="shared" si="253"/>
        <v>0</v>
      </c>
      <c r="CO185" s="31">
        <f t="shared" si="253"/>
        <v>0</v>
      </c>
      <c r="CP185" s="31">
        <f t="shared" si="253"/>
        <v>0</v>
      </c>
      <c r="CQ185" s="31">
        <f t="shared" si="253"/>
        <v>0</v>
      </c>
      <c r="CR185" s="31">
        <f t="shared" si="253"/>
        <v>835.8973226088965</v>
      </c>
      <c r="CS185" s="31">
        <f t="shared" si="253"/>
        <v>0</v>
      </c>
      <c r="CT185" s="31">
        <f t="shared" si="253"/>
        <v>0</v>
      </c>
      <c r="CU185" s="31">
        <f t="shared" si="253"/>
        <v>1266.2084096102237</v>
      </c>
      <c r="CV185" s="31">
        <f t="shared" si="253"/>
        <v>1237.4004816597633</v>
      </c>
      <c r="CW185" s="31">
        <f t="shared" si="253"/>
        <v>0</v>
      </c>
      <c r="CX185" s="31">
        <f t="shared" si="253"/>
        <v>0</v>
      </c>
      <c r="CY185" s="31">
        <f t="shared" si="253"/>
        <v>0</v>
      </c>
      <c r="CZ185" s="31">
        <f t="shared" si="253"/>
        <v>0</v>
      </c>
      <c r="DA185" s="31">
        <f t="shared" si="253"/>
        <v>0</v>
      </c>
      <c r="DB185" s="31">
        <f t="shared" si="253"/>
        <v>0</v>
      </c>
      <c r="DC185" s="31">
        <f t="shared" si="253"/>
        <v>359.8510376893646</v>
      </c>
      <c r="DD185" s="31">
        <f t="shared" si="253"/>
        <v>295.71341659997489</v>
      </c>
      <c r="DE185" s="31">
        <f t="shared" si="253"/>
        <v>306.41282091604569</v>
      </c>
      <c r="DF185" s="31">
        <f t="shared" si="253"/>
        <v>279.44968986386795</v>
      </c>
      <c r="DG185" s="31">
        <f t="shared" si="253"/>
        <v>0</v>
      </c>
      <c r="DH185" s="31">
        <f t="shared" si="253"/>
        <v>0</v>
      </c>
      <c r="DI185" s="31">
        <f t="shared" si="253"/>
        <v>0</v>
      </c>
      <c r="DJ185" s="31">
        <f t="shared" si="253"/>
        <v>0</v>
      </c>
      <c r="DK185" s="31">
        <f t="shared" si="253"/>
        <v>6950.7076297319518</v>
      </c>
      <c r="DL185" s="31">
        <f t="shared" si="253"/>
        <v>6896.9570186314786</v>
      </c>
      <c r="DM185" s="31">
        <f t="shared" si="253"/>
        <v>5390.7251933611369</v>
      </c>
      <c r="DN185" s="31">
        <f t="shared" si="253"/>
        <v>5375.9667451078285</v>
      </c>
      <c r="DO185" s="31">
        <f t="shared" si="253"/>
        <v>5083.7313282354626</v>
      </c>
      <c r="DP185" s="31">
        <f t="shared" si="253"/>
        <v>4930.8667201785565</v>
      </c>
      <c r="DQ185" s="31">
        <f t="shared" si="253"/>
        <v>5119.2501405566982</v>
      </c>
      <c r="DR185" s="31">
        <f t="shared" si="253"/>
        <v>5175.1377922422134</v>
      </c>
      <c r="DS185" s="31">
        <f t="shared" si="253"/>
        <v>4012.2614312027217</v>
      </c>
      <c r="DT185" s="31">
        <f t="shared" si="253"/>
        <v>3799.5176390790953</v>
      </c>
      <c r="DU185" s="31">
        <f t="shared" si="253"/>
        <v>0</v>
      </c>
      <c r="DV185" s="31">
        <f t="shared" si="253"/>
        <v>0</v>
      </c>
      <c r="DW185" s="31">
        <f t="shared" si="253"/>
        <v>5199.174623327347</v>
      </c>
      <c r="DX185" s="31">
        <f t="shared" si="253"/>
        <v>5012.5437498274996</v>
      </c>
      <c r="DY185" s="31">
        <f t="shared" si="253"/>
        <v>6214.2513665930428</v>
      </c>
      <c r="DZ185" s="31">
        <f t="shared" si="253"/>
        <v>5869.0167613867752</v>
      </c>
      <c r="EA185" s="31">
        <f t="shared" si="253"/>
        <v>4543.6252231018152</v>
      </c>
      <c r="EB185" s="31">
        <f t="shared" si="253"/>
        <v>4361.298950801186</v>
      </c>
      <c r="EC185" s="31">
        <f t="shared" si="253"/>
        <v>0</v>
      </c>
      <c r="ED185" s="31">
        <f t="shared" si="253"/>
        <v>4541.630466233727</v>
      </c>
      <c r="EE185" s="31">
        <f t="shared" si="253"/>
        <v>0</v>
      </c>
      <c r="EF185" s="31">
        <f t="shared" si="253"/>
        <v>0</v>
      </c>
      <c r="EG185" s="31">
        <f t="shared" si="253"/>
        <v>3408.3677958254962</v>
      </c>
      <c r="EH185" s="31">
        <f t="shared" si="253"/>
        <v>3314.1791033749537</v>
      </c>
      <c r="FE185" s="31">
        <f t="shared" ref="FE185:HF189" si="254">FE141*10/FE$172</f>
        <v>477.41591314590084</v>
      </c>
      <c r="FF185" s="31">
        <f t="shared" si="254"/>
        <v>468.94952527416967</v>
      </c>
      <c r="FG185" s="31">
        <f t="shared" si="254"/>
        <v>854.96036960060792</v>
      </c>
      <c r="FH185" s="31">
        <f t="shared" si="254"/>
        <v>901.49907092376225</v>
      </c>
      <c r="FI185" s="31">
        <f t="shared" si="254"/>
        <v>394.75587438284202</v>
      </c>
      <c r="FJ185" s="31">
        <f t="shared" si="254"/>
        <v>425.49578052494553</v>
      </c>
      <c r="FK185" s="31">
        <f t="shared" si="254"/>
        <v>278.57290990066781</v>
      </c>
      <c r="FL185" s="31">
        <f t="shared" si="254"/>
        <v>320.0821676745893</v>
      </c>
      <c r="FM185" s="31">
        <f t="shared" si="254"/>
        <v>347.85278595574431</v>
      </c>
      <c r="FN185" s="31">
        <f t="shared" si="254"/>
        <v>382.4985477180432</v>
      </c>
      <c r="FO185" s="31">
        <f t="shared" si="254"/>
        <v>193.90090519599414</v>
      </c>
      <c r="FP185" s="31">
        <f t="shared" si="254"/>
        <v>210.59504854704514</v>
      </c>
      <c r="FQ185" s="31">
        <f t="shared" si="254"/>
        <v>938.6765161943764</v>
      </c>
      <c r="FR185" s="31">
        <f t="shared" si="254"/>
        <v>823.5998349119385</v>
      </c>
      <c r="FS185" s="31">
        <f t="shared" si="254"/>
        <v>350.93600049293059</v>
      </c>
      <c r="FT185" s="31">
        <f t="shared" si="254"/>
        <v>0</v>
      </c>
      <c r="FU185" s="31">
        <f t="shared" si="254"/>
        <v>58.842127739168355</v>
      </c>
      <c r="FV185" s="31">
        <f t="shared" si="254"/>
        <v>62.223705511962812</v>
      </c>
      <c r="FW185" s="31">
        <f t="shared" si="254"/>
        <v>35.637689451335099</v>
      </c>
      <c r="FX185" s="31">
        <f t="shared" si="254"/>
        <v>28.417985254660728</v>
      </c>
      <c r="FY185" s="31">
        <f t="shared" si="254"/>
        <v>21.148470878308629</v>
      </c>
      <c r="FZ185" s="31">
        <f t="shared" si="254"/>
        <v>28.890014735878804</v>
      </c>
      <c r="GA185" s="31">
        <f t="shared" si="254"/>
        <v>25.486360396261144</v>
      </c>
      <c r="GB185" s="31">
        <f t="shared" si="254"/>
        <v>51.669726478870246</v>
      </c>
      <c r="GC185" s="31">
        <f t="shared" si="254"/>
        <v>0</v>
      </c>
      <c r="GD185" s="31">
        <f t="shared" si="254"/>
        <v>2891.2421908743627</v>
      </c>
      <c r="GE185" s="31">
        <f t="shared" si="254"/>
        <v>4487.4224777026957</v>
      </c>
      <c r="GF185" s="31">
        <f t="shared" si="254"/>
        <v>4989.3104357405282</v>
      </c>
      <c r="GG185" s="31" t="e">
        <f t="shared" si="254"/>
        <v>#DIV/0!</v>
      </c>
      <c r="GH185" s="31" t="e">
        <f t="shared" si="254"/>
        <v>#DIV/0!</v>
      </c>
      <c r="GI185" s="31">
        <f t="shared" si="254"/>
        <v>1399.4595511355633</v>
      </c>
      <c r="GJ185" s="31">
        <f t="shared" si="254"/>
        <v>2604.8995036919146</v>
      </c>
      <c r="GK185" s="31">
        <f t="shared" si="254"/>
        <v>1264.508280364945</v>
      </c>
      <c r="GL185" s="31">
        <f t="shared" si="254"/>
        <v>2147.0240486742846</v>
      </c>
      <c r="GM185" s="31">
        <f t="shared" si="254"/>
        <v>1072.2430235545455</v>
      </c>
      <c r="GN185" s="31">
        <f t="shared" si="254"/>
        <v>1173.3136955925745</v>
      </c>
      <c r="GO185" s="31">
        <f t="shared" si="254"/>
        <v>98.283326576935622</v>
      </c>
      <c r="GP185" s="31">
        <f t="shared" si="254"/>
        <v>0</v>
      </c>
      <c r="GQ185" s="31">
        <f t="shared" si="254"/>
        <v>0</v>
      </c>
      <c r="GR185" s="31">
        <f t="shared" si="254"/>
        <v>0</v>
      </c>
      <c r="GS185" s="31">
        <f t="shared" si="254"/>
        <v>0</v>
      </c>
      <c r="GT185" s="31">
        <f t="shared" si="254"/>
        <v>0</v>
      </c>
      <c r="GU185" s="31">
        <f t="shared" si="254"/>
        <v>0</v>
      </c>
      <c r="GV185" s="31">
        <f t="shared" si="254"/>
        <v>104.45952561297656</v>
      </c>
      <c r="GW185" s="31">
        <f t="shared" si="254"/>
        <v>80.274248810941955</v>
      </c>
      <c r="GX185" s="31">
        <f t="shared" si="254"/>
        <v>87.987611458178392</v>
      </c>
      <c r="GY185" s="31">
        <f t="shared" si="254"/>
        <v>0</v>
      </c>
      <c r="GZ185" s="31">
        <f t="shared" si="254"/>
        <v>0</v>
      </c>
      <c r="HA185" s="31">
        <f t="shared" si="254"/>
        <v>0</v>
      </c>
      <c r="HB185" s="31">
        <f t="shared" si="254"/>
        <v>0</v>
      </c>
      <c r="HC185" s="31">
        <f t="shared" si="254"/>
        <v>0</v>
      </c>
      <c r="HD185" s="31">
        <f t="shared" si="254"/>
        <v>0</v>
      </c>
      <c r="HE185" s="31">
        <f t="shared" si="254"/>
        <v>0</v>
      </c>
      <c r="HF185" s="31">
        <f t="shared" si="254"/>
        <v>0</v>
      </c>
    </row>
    <row r="186" spans="3:214" x14ac:dyDescent="0.25">
      <c r="D186" s="31" t="str">
        <f t="shared" si="217"/>
        <v>METHYL HEPTADECANOATE (C17:0)</v>
      </c>
      <c r="AG186" s="31">
        <f t="shared" ref="AG186:BH186" si="255">AG142*10/AG172</f>
        <v>137.49888675003334</v>
      </c>
      <c r="AH186" s="31">
        <f t="shared" si="255"/>
        <v>149.39158959608991</v>
      </c>
      <c r="AI186" s="31">
        <f t="shared" si="255"/>
        <v>241.36690002221499</v>
      </c>
      <c r="AJ186" s="31">
        <f t="shared" si="255"/>
        <v>251.18373312769967</v>
      </c>
      <c r="AK186" s="31">
        <f t="shared" si="255"/>
        <v>127.05085771438556</v>
      </c>
      <c r="AL186" s="31">
        <f t="shared" si="255"/>
        <v>130.29084026942979</v>
      </c>
      <c r="AM186" s="31">
        <f t="shared" si="255"/>
        <v>0</v>
      </c>
      <c r="AN186" s="31">
        <f t="shared" si="255"/>
        <v>49.33839837865051</v>
      </c>
      <c r="AO186" s="31">
        <f t="shared" si="255"/>
        <v>61.258093858554481</v>
      </c>
      <c r="AP186" s="31">
        <f t="shared" si="255"/>
        <v>57.610930407928997</v>
      </c>
      <c r="AQ186" s="31">
        <f t="shared" si="255"/>
        <v>37.727166163188883</v>
      </c>
      <c r="AR186" s="31">
        <f t="shared" si="255"/>
        <v>35.759509847070021</v>
      </c>
      <c r="AS186" s="31">
        <f t="shared" si="255"/>
        <v>323.09569147950782</v>
      </c>
      <c r="AT186" s="31">
        <f t="shared" si="255"/>
        <v>0</v>
      </c>
      <c r="AU186" s="31">
        <f t="shared" si="255"/>
        <v>235.32595466253932</v>
      </c>
      <c r="AV186" s="31">
        <f t="shared" si="255"/>
        <v>221.29399982300879</v>
      </c>
      <c r="AW186" s="31">
        <f t="shared" si="255"/>
        <v>0</v>
      </c>
      <c r="AX186" s="31">
        <f t="shared" si="255"/>
        <v>0</v>
      </c>
      <c r="AY186" s="31">
        <f t="shared" si="255"/>
        <v>84.507671564178196</v>
      </c>
      <c r="AZ186" s="31">
        <f t="shared" si="255"/>
        <v>89.232311079201025</v>
      </c>
      <c r="BA186" s="31">
        <f t="shared" si="255"/>
        <v>59.745201467971022</v>
      </c>
      <c r="BB186" s="31">
        <f t="shared" si="255"/>
        <v>60.412222954703203</v>
      </c>
      <c r="BC186" s="31">
        <f t="shared" si="255"/>
        <v>64.653180440713925</v>
      </c>
      <c r="BD186" s="31">
        <f t="shared" si="255"/>
        <v>68.969980684520237</v>
      </c>
      <c r="BE186" s="31">
        <f t="shared" si="255"/>
        <v>0</v>
      </c>
      <c r="BF186" s="31">
        <f t="shared" si="255"/>
        <v>598.15911876159805</v>
      </c>
      <c r="BG186" s="31">
        <f t="shared" si="255"/>
        <v>881.07546694913424</v>
      </c>
      <c r="BH186" s="31">
        <f t="shared" si="255"/>
        <v>1026.6809696458477</v>
      </c>
      <c r="BK186" s="31">
        <f t="shared" ref="BK186:CH186" si="256">BK142*10/BK172</f>
        <v>0</v>
      </c>
      <c r="BL186" s="31">
        <f t="shared" si="256"/>
        <v>702.54792945269639</v>
      </c>
      <c r="BM186" s="31">
        <f t="shared" si="256"/>
        <v>0</v>
      </c>
      <c r="BN186" s="31">
        <f t="shared" si="256"/>
        <v>565.44314684935205</v>
      </c>
      <c r="BO186" s="31">
        <f t="shared" si="256"/>
        <v>0</v>
      </c>
      <c r="BP186" s="31">
        <f t="shared" si="256"/>
        <v>384.14191825524506</v>
      </c>
      <c r="BQ186" s="31">
        <f t="shared" si="256"/>
        <v>63.579420937586434</v>
      </c>
      <c r="BR186" s="31">
        <f t="shared" si="256"/>
        <v>0</v>
      </c>
      <c r="BS186" s="31">
        <f t="shared" si="256"/>
        <v>68.885040718367279</v>
      </c>
      <c r="BT186" s="31">
        <f t="shared" si="256"/>
        <v>77.250687000615173</v>
      </c>
      <c r="BU186" s="31">
        <f t="shared" si="256"/>
        <v>63.829985640909563</v>
      </c>
      <c r="BV186" s="31">
        <f t="shared" si="256"/>
        <v>66.391478712179122</v>
      </c>
      <c r="BW186" s="31">
        <f t="shared" si="256"/>
        <v>67.492031169554949</v>
      </c>
      <c r="BX186" s="31">
        <f t="shared" si="256"/>
        <v>66.707830473292205</v>
      </c>
      <c r="BY186" s="31">
        <f t="shared" si="256"/>
        <v>60.869609054659634</v>
      </c>
      <c r="BZ186" s="31">
        <f t="shared" si="256"/>
        <v>50.747057549467101</v>
      </c>
      <c r="CA186" s="31">
        <f t="shared" si="256"/>
        <v>68.030259726516761</v>
      </c>
      <c r="CB186" s="31">
        <f t="shared" si="256"/>
        <v>66.779499284414683</v>
      </c>
      <c r="CC186" s="31">
        <f t="shared" si="256"/>
        <v>0</v>
      </c>
      <c r="CD186" s="31">
        <f t="shared" si="256"/>
        <v>0</v>
      </c>
      <c r="CE186" s="31">
        <f t="shared" si="256"/>
        <v>0</v>
      </c>
      <c r="CF186" s="31">
        <f t="shared" si="256"/>
        <v>0</v>
      </c>
      <c r="CG186" s="31" t="e">
        <f t="shared" si="256"/>
        <v>#REF!</v>
      </c>
      <c r="CH186" s="31" t="e">
        <f t="shared" si="256"/>
        <v>#REF!</v>
      </c>
      <c r="CI186" s="37">
        <f t="shared" si="253"/>
        <v>146.70569203718361</v>
      </c>
      <c r="CJ186" s="31">
        <f t="shared" si="253"/>
        <v>163.44660208056555</v>
      </c>
      <c r="CK186" s="31">
        <f t="shared" si="253"/>
        <v>202.54804707054672</v>
      </c>
      <c r="CL186" s="31">
        <f t="shared" si="253"/>
        <v>196.53179580562366</v>
      </c>
      <c r="CM186" s="31">
        <f t="shared" si="253"/>
        <v>0</v>
      </c>
      <c r="CN186" s="31">
        <f t="shared" si="253"/>
        <v>0</v>
      </c>
      <c r="CO186" s="31">
        <f t="shared" si="253"/>
        <v>0</v>
      </c>
      <c r="CP186" s="31">
        <f t="shared" si="253"/>
        <v>0</v>
      </c>
      <c r="CQ186" s="31">
        <f t="shared" si="253"/>
        <v>0</v>
      </c>
      <c r="CR186" s="31">
        <f t="shared" si="253"/>
        <v>160.24794390263872</v>
      </c>
      <c r="CS186" s="31">
        <f t="shared" si="253"/>
        <v>0</v>
      </c>
      <c r="CT186" s="31">
        <f t="shared" si="253"/>
        <v>0</v>
      </c>
      <c r="CU186" s="31">
        <f t="shared" si="253"/>
        <v>0</v>
      </c>
      <c r="CV186" s="31">
        <f t="shared" si="253"/>
        <v>368.21569654766523</v>
      </c>
      <c r="CW186" s="31">
        <f t="shared" si="253"/>
        <v>0</v>
      </c>
      <c r="CX186" s="31">
        <f t="shared" si="253"/>
        <v>0</v>
      </c>
      <c r="CY186" s="31">
        <f t="shared" si="253"/>
        <v>0</v>
      </c>
      <c r="CZ186" s="31">
        <f t="shared" si="253"/>
        <v>0</v>
      </c>
      <c r="DA186" s="31">
        <f t="shared" si="253"/>
        <v>0</v>
      </c>
      <c r="DB186" s="31">
        <f t="shared" si="253"/>
        <v>0</v>
      </c>
      <c r="DC186" s="31">
        <f t="shared" si="253"/>
        <v>253.90723798333735</v>
      </c>
      <c r="DD186" s="31">
        <f t="shared" si="253"/>
        <v>229.09847262117432</v>
      </c>
      <c r="DE186" s="31">
        <f t="shared" si="253"/>
        <v>236.49876299359283</v>
      </c>
      <c r="DF186" s="31">
        <f t="shared" si="253"/>
        <v>207.51771697250084</v>
      </c>
      <c r="DG186" s="31">
        <f t="shared" si="253"/>
        <v>0</v>
      </c>
      <c r="DH186" s="31">
        <f t="shared" si="253"/>
        <v>0</v>
      </c>
      <c r="DI186" s="31">
        <f t="shared" si="253"/>
        <v>0</v>
      </c>
      <c r="DJ186" s="31">
        <f t="shared" si="253"/>
        <v>0</v>
      </c>
      <c r="DK186" s="31">
        <f t="shared" si="253"/>
        <v>2430.0775646684874</v>
      </c>
      <c r="DL186" s="31">
        <f t="shared" si="253"/>
        <v>2364.0167350803395</v>
      </c>
      <c r="DM186" s="31">
        <f t="shared" si="253"/>
        <v>1950.4824787387454</v>
      </c>
      <c r="DN186" s="31">
        <f t="shared" si="253"/>
        <v>1794.9881327219177</v>
      </c>
      <c r="DO186" s="31">
        <f t="shared" si="253"/>
        <v>1810.2547813190693</v>
      </c>
      <c r="DP186" s="31">
        <f t="shared" si="253"/>
        <v>1717.3394276983558</v>
      </c>
      <c r="DQ186" s="31">
        <f t="shared" si="253"/>
        <v>0</v>
      </c>
      <c r="DR186" s="31">
        <f t="shared" si="253"/>
        <v>0</v>
      </c>
      <c r="DS186" s="31">
        <f t="shared" si="253"/>
        <v>0</v>
      </c>
      <c r="DT186" s="31">
        <f t="shared" si="253"/>
        <v>0</v>
      </c>
      <c r="DU186" s="31">
        <f t="shared" si="253"/>
        <v>0</v>
      </c>
      <c r="DV186" s="31">
        <f t="shared" si="253"/>
        <v>0</v>
      </c>
      <c r="DW186" s="31">
        <f t="shared" si="253"/>
        <v>2651.9671940405024</v>
      </c>
      <c r="DX186" s="31">
        <f t="shared" si="253"/>
        <v>2597.6268833218905</v>
      </c>
      <c r="DY186" s="31">
        <f t="shared" si="253"/>
        <v>3136.7642242786101</v>
      </c>
      <c r="DZ186" s="31">
        <f t="shared" si="253"/>
        <v>3024.1232718004144</v>
      </c>
      <c r="EA186" s="31">
        <f t="shared" si="253"/>
        <v>2286.4282563166162</v>
      </c>
      <c r="EB186" s="31">
        <f t="shared" si="253"/>
        <v>2210.4798867450713</v>
      </c>
      <c r="EC186" s="31">
        <f t="shared" si="253"/>
        <v>0</v>
      </c>
      <c r="ED186" s="31">
        <f t="shared" si="253"/>
        <v>0</v>
      </c>
      <c r="EE186" s="31">
        <f t="shared" si="253"/>
        <v>0</v>
      </c>
      <c r="EF186" s="31">
        <f t="shared" si="253"/>
        <v>0</v>
      </c>
      <c r="EG186" s="31">
        <f t="shared" si="253"/>
        <v>2120.910817347853</v>
      </c>
      <c r="EH186" s="31">
        <f t="shared" si="253"/>
        <v>2093.9039825772124</v>
      </c>
      <c r="FE186" s="31">
        <f t="shared" si="254"/>
        <v>225.84956602772615</v>
      </c>
      <c r="FF186" s="31">
        <f t="shared" si="254"/>
        <v>250.4707808857091</v>
      </c>
      <c r="FG186" s="31">
        <f t="shared" si="254"/>
        <v>400.81388265668988</v>
      </c>
      <c r="FH186" s="31">
        <f t="shared" si="254"/>
        <v>421.13746765194122</v>
      </c>
      <c r="FI186" s="31">
        <f t="shared" si="254"/>
        <v>187.7048213852874</v>
      </c>
      <c r="FJ186" s="31">
        <f t="shared" si="254"/>
        <v>194.41248974768263</v>
      </c>
      <c r="FK186" s="31">
        <f t="shared" si="254"/>
        <v>0</v>
      </c>
      <c r="FL186" s="31">
        <f t="shared" si="254"/>
        <v>69.562596040630751</v>
      </c>
      <c r="FM186" s="31">
        <f t="shared" si="254"/>
        <v>93.592531248413422</v>
      </c>
      <c r="FN186" s="31">
        <f t="shared" si="254"/>
        <v>86.041884763555871</v>
      </c>
      <c r="FO186" s="31">
        <f t="shared" si="254"/>
        <v>50.189924479451655</v>
      </c>
      <c r="FP186" s="31">
        <f t="shared" si="254"/>
        <v>46.116326614194818</v>
      </c>
      <c r="FQ186" s="31">
        <f t="shared" si="254"/>
        <v>539.21453716838982</v>
      </c>
      <c r="FR186" s="31">
        <f t="shared" si="254"/>
        <v>0</v>
      </c>
      <c r="FS186" s="31">
        <f t="shared" si="254"/>
        <v>362.17599958740448</v>
      </c>
      <c r="FT186" s="31">
        <f t="shared" si="254"/>
        <v>333.12593590939446</v>
      </c>
      <c r="FU186" s="31">
        <f t="shared" si="254"/>
        <v>0</v>
      </c>
      <c r="FV186" s="31">
        <f t="shared" si="254"/>
        <v>0</v>
      </c>
      <c r="FW186" s="31">
        <f t="shared" si="254"/>
        <v>132.69078696750111</v>
      </c>
      <c r="FX186" s="31">
        <f t="shared" si="254"/>
        <v>142.47210969385387</v>
      </c>
      <c r="FY186" s="31">
        <f t="shared" si="254"/>
        <v>92.299313633610154</v>
      </c>
      <c r="FZ186" s="31">
        <f t="shared" si="254"/>
        <v>93.680234316848285</v>
      </c>
      <c r="GA186" s="31">
        <f t="shared" si="254"/>
        <v>97.552411757891846</v>
      </c>
      <c r="GB186" s="31">
        <f t="shared" si="254"/>
        <v>106.48939334042505</v>
      </c>
      <c r="GC186" s="31">
        <f t="shared" si="254"/>
        <v>0</v>
      </c>
      <c r="GD186" s="31">
        <f t="shared" si="254"/>
        <v>1229.6547678679005</v>
      </c>
      <c r="GE186" s="31">
        <f t="shared" si="254"/>
        <v>1813.2391154576487</v>
      </c>
      <c r="GF186" s="31">
        <f t="shared" si="254"/>
        <v>2114.6831532685414</v>
      </c>
      <c r="GG186" s="31" t="e">
        <f t="shared" si="254"/>
        <v>#DIV/0!</v>
      </c>
      <c r="GH186" s="31" t="e">
        <f t="shared" si="254"/>
        <v>#DIV/0!</v>
      </c>
      <c r="GI186" s="31">
        <f t="shared" si="254"/>
        <v>0</v>
      </c>
      <c r="GJ186" s="31">
        <f t="shared" si="254"/>
        <v>1442.6483388710003</v>
      </c>
      <c r="GK186" s="31">
        <f t="shared" si="254"/>
        <v>0</v>
      </c>
      <c r="GL186" s="31">
        <f t="shared" si="254"/>
        <v>1159.0754720887032</v>
      </c>
      <c r="GM186" s="31">
        <f t="shared" si="254"/>
        <v>0</v>
      </c>
      <c r="GN186" s="31">
        <f t="shared" si="254"/>
        <v>780.65292942194844</v>
      </c>
      <c r="GO186" s="31">
        <f t="shared" si="254"/>
        <v>84.393775821442318</v>
      </c>
      <c r="GP186" s="31">
        <f t="shared" si="254"/>
        <v>0</v>
      </c>
      <c r="GQ186" s="31">
        <f t="shared" si="254"/>
        <v>96.937095341888934</v>
      </c>
      <c r="GR186" s="31">
        <f t="shared" si="254"/>
        <v>114.25631849976082</v>
      </c>
      <c r="GS186" s="31">
        <f t="shared" si="254"/>
        <v>87.744579737103876</v>
      </c>
      <c r="GT186" s="31">
        <f t="shared" si="254"/>
        <v>93.04758546097716</v>
      </c>
      <c r="GU186" s="31">
        <f t="shared" si="254"/>
        <v>99.670483064606273</v>
      </c>
      <c r="GV186" s="31">
        <f t="shared" si="254"/>
        <v>98.0469687058945</v>
      </c>
      <c r="GW186" s="31">
        <f t="shared" si="254"/>
        <v>85.177929425842649</v>
      </c>
      <c r="GX186" s="31">
        <f t="shared" si="254"/>
        <v>64.221421998854836</v>
      </c>
      <c r="GY186" s="31">
        <f t="shared" si="254"/>
        <v>107.19972284190293</v>
      </c>
      <c r="GZ186" s="31">
        <f t="shared" si="254"/>
        <v>104.6102995644961</v>
      </c>
      <c r="HA186" s="31">
        <f t="shared" si="254"/>
        <v>0</v>
      </c>
      <c r="HB186" s="31">
        <f t="shared" si="254"/>
        <v>0</v>
      </c>
      <c r="HC186" s="31">
        <f t="shared" si="254"/>
        <v>0</v>
      </c>
      <c r="HD186" s="31">
        <f t="shared" si="254"/>
        <v>0</v>
      </c>
      <c r="HE186" s="31">
        <f t="shared" si="254"/>
        <v>0</v>
      </c>
      <c r="HF186" s="31">
        <f t="shared" si="254"/>
        <v>0</v>
      </c>
    </row>
    <row r="187" spans="3:214" x14ac:dyDescent="0.25">
      <c r="C187" s="49"/>
      <c r="D187" s="31" t="str">
        <f t="shared" si="217"/>
        <v>Methyl cis-10-heptadecenoate (C17:1)</v>
      </c>
      <c r="AG187" s="31">
        <f t="shared" ref="AG187:BH187" si="257">AG143*10/AG172</f>
        <v>78.613513395116044</v>
      </c>
      <c r="AH187" s="31">
        <f t="shared" si="257"/>
        <v>79.99822252346803</v>
      </c>
      <c r="AI187" s="31">
        <f t="shared" si="257"/>
        <v>114.80417276863835</v>
      </c>
      <c r="AJ187" s="31">
        <f t="shared" si="257"/>
        <v>144.26514515766195</v>
      </c>
      <c r="AK187" s="31">
        <f t="shared" si="257"/>
        <v>83.169281896073386</v>
      </c>
      <c r="AL187" s="31">
        <f t="shared" si="257"/>
        <v>102.53906359225778</v>
      </c>
      <c r="AM187" s="31">
        <f t="shared" si="257"/>
        <v>0</v>
      </c>
      <c r="AN187" s="31">
        <f t="shared" si="257"/>
        <v>28.789144584818523</v>
      </c>
      <c r="AO187" s="31">
        <f t="shared" si="257"/>
        <v>29.877270944278802</v>
      </c>
      <c r="AP187" s="31">
        <f t="shared" si="257"/>
        <v>0</v>
      </c>
      <c r="AQ187" s="31">
        <f t="shared" si="257"/>
        <v>0</v>
      </c>
      <c r="AR187" s="31">
        <f t="shared" si="257"/>
        <v>0</v>
      </c>
      <c r="AS187" s="31">
        <f t="shared" si="257"/>
        <v>0</v>
      </c>
      <c r="AT187" s="31">
        <f t="shared" si="257"/>
        <v>0</v>
      </c>
      <c r="AU187" s="31">
        <f t="shared" si="257"/>
        <v>0</v>
      </c>
      <c r="AV187" s="31">
        <f t="shared" si="257"/>
        <v>0</v>
      </c>
      <c r="AW187" s="31">
        <f t="shared" si="257"/>
        <v>0</v>
      </c>
      <c r="AX187" s="31">
        <f t="shared" si="257"/>
        <v>0</v>
      </c>
      <c r="AY187" s="31">
        <f t="shared" si="257"/>
        <v>0</v>
      </c>
      <c r="AZ187" s="31">
        <f t="shared" si="257"/>
        <v>73.047819687083702</v>
      </c>
      <c r="BA187" s="31">
        <f t="shared" si="257"/>
        <v>0</v>
      </c>
      <c r="BB187" s="31">
        <f t="shared" si="257"/>
        <v>0</v>
      </c>
      <c r="BC187" s="31">
        <f t="shared" si="257"/>
        <v>48.058282306268069</v>
      </c>
      <c r="BD187" s="31">
        <f t="shared" si="257"/>
        <v>58.401087989586586</v>
      </c>
      <c r="BE187" s="31">
        <f t="shared" si="257"/>
        <v>0</v>
      </c>
      <c r="BF187" s="31">
        <f t="shared" si="257"/>
        <v>74.344964596850104</v>
      </c>
      <c r="BG187" s="31">
        <f t="shared" si="257"/>
        <v>0</v>
      </c>
      <c r="BH187" s="31">
        <f t="shared" si="257"/>
        <v>127.65016003527914</v>
      </c>
      <c r="BK187" s="31">
        <f t="shared" ref="BK187:CH187" si="258">BK143*10/BK172</f>
        <v>0</v>
      </c>
      <c r="BL187" s="31">
        <f t="shared" si="258"/>
        <v>91.521363015679967</v>
      </c>
      <c r="BM187" s="31">
        <f t="shared" si="258"/>
        <v>0</v>
      </c>
      <c r="BN187" s="31">
        <f t="shared" si="258"/>
        <v>90.189483004612214</v>
      </c>
      <c r="BO187" s="31">
        <f t="shared" si="258"/>
        <v>7068.5809319666387</v>
      </c>
      <c r="BP187" s="31">
        <f t="shared" si="258"/>
        <v>0</v>
      </c>
      <c r="BQ187" s="31">
        <f t="shared" si="258"/>
        <v>0</v>
      </c>
      <c r="BR187" s="31">
        <f t="shared" si="258"/>
        <v>0</v>
      </c>
      <c r="BS187" s="31">
        <f t="shared" si="258"/>
        <v>60.170009032303042</v>
      </c>
      <c r="BT187" s="31">
        <f t="shared" si="258"/>
        <v>44.995375405082378</v>
      </c>
      <c r="BU187" s="31">
        <f t="shared" si="258"/>
        <v>56.998432603503602</v>
      </c>
      <c r="BV187" s="31">
        <f t="shared" si="258"/>
        <v>50.483763592265191</v>
      </c>
      <c r="BW187" s="31">
        <f t="shared" si="258"/>
        <v>58.20243929282212</v>
      </c>
      <c r="BX187" s="31">
        <f t="shared" si="258"/>
        <v>44.345348336865818</v>
      </c>
      <c r="BY187" s="31">
        <f t="shared" si="258"/>
        <v>52.411091298807023</v>
      </c>
      <c r="BZ187" s="31">
        <f t="shared" si="258"/>
        <v>23.139203300139979</v>
      </c>
      <c r="CA187" s="31">
        <f t="shared" si="258"/>
        <v>48.469879231209838</v>
      </c>
      <c r="CB187" s="31">
        <f t="shared" si="258"/>
        <v>54.156953478248901</v>
      </c>
      <c r="CC187" s="31">
        <f t="shared" si="258"/>
        <v>0</v>
      </c>
      <c r="CD187" s="31">
        <f t="shared" si="258"/>
        <v>0</v>
      </c>
      <c r="CE187" s="31">
        <f t="shared" si="258"/>
        <v>0</v>
      </c>
      <c r="CF187" s="31">
        <f t="shared" si="258"/>
        <v>0</v>
      </c>
      <c r="CG187" s="31" t="e">
        <f t="shared" si="258"/>
        <v>#REF!</v>
      </c>
      <c r="CH187" s="31" t="e">
        <f t="shared" si="258"/>
        <v>#REF!</v>
      </c>
      <c r="CI187" s="37">
        <f t="shared" si="253"/>
        <v>0</v>
      </c>
      <c r="CJ187" s="31">
        <f t="shared" si="253"/>
        <v>0</v>
      </c>
      <c r="CK187" s="31">
        <f t="shared" si="253"/>
        <v>0</v>
      </c>
      <c r="CL187" s="31">
        <f t="shared" si="253"/>
        <v>0</v>
      </c>
      <c r="CM187" s="31">
        <f t="shared" si="253"/>
        <v>0</v>
      </c>
      <c r="CN187" s="31">
        <f t="shared" si="253"/>
        <v>0</v>
      </c>
      <c r="CO187" s="31">
        <f t="shared" si="253"/>
        <v>0</v>
      </c>
      <c r="CP187" s="31">
        <f t="shared" si="253"/>
        <v>0</v>
      </c>
      <c r="CQ187" s="31">
        <f t="shared" si="253"/>
        <v>0</v>
      </c>
      <c r="CR187" s="31">
        <f t="shared" si="253"/>
        <v>0</v>
      </c>
      <c r="CS187" s="31">
        <f t="shared" si="253"/>
        <v>0</v>
      </c>
      <c r="CT187" s="31">
        <f t="shared" si="253"/>
        <v>0</v>
      </c>
      <c r="CU187" s="31">
        <f t="shared" si="253"/>
        <v>0</v>
      </c>
      <c r="CV187" s="31">
        <f t="shared" si="253"/>
        <v>0</v>
      </c>
      <c r="CW187" s="31">
        <f t="shared" si="253"/>
        <v>0</v>
      </c>
      <c r="CX187" s="31">
        <f t="shared" si="253"/>
        <v>0</v>
      </c>
      <c r="CY187" s="31">
        <f t="shared" si="253"/>
        <v>0</v>
      </c>
      <c r="CZ187" s="31">
        <f t="shared" si="253"/>
        <v>0</v>
      </c>
      <c r="DA187" s="31">
        <f t="shared" si="253"/>
        <v>0</v>
      </c>
      <c r="DB187" s="31">
        <f t="shared" si="253"/>
        <v>0</v>
      </c>
      <c r="DC187" s="31">
        <f t="shared" si="253"/>
        <v>165.93925561792702</v>
      </c>
      <c r="DD187" s="31">
        <f t="shared" si="253"/>
        <v>164.28786744231562</v>
      </c>
      <c r="DE187" s="31">
        <f t="shared" si="253"/>
        <v>151.81764353522124</v>
      </c>
      <c r="DF187" s="31">
        <f t="shared" si="253"/>
        <v>141.33109674321108</v>
      </c>
      <c r="DG187" s="31">
        <f t="shared" si="253"/>
        <v>0</v>
      </c>
      <c r="DH187" s="31">
        <f t="shared" si="253"/>
        <v>0</v>
      </c>
      <c r="DI187" s="31">
        <f t="shared" si="253"/>
        <v>0</v>
      </c>
      <c r="DJ187" s="31">
        <f t="shared" si="253"/>
        <v>0</v>
      </c>
      <c r="DK187" s="31">
        <f t="shared" si="253"/>
        <v>0</v>
      </c>
      <c r="DL187" s="31">
        <f t="shared" si="253"/>
        <v>0</v>
      </c>
      <c r="DM187" s="31">
        <f t="shared" si="253"/>
        <v>0</v>
      </c>
      <c r="DN187" s="31">
        <f t="shared" si="253"/>
        <v>0</v>
      </c>
      <c r="DO187" s="31">
        <f t="shared" si="253"/>
        <v>0</v>
      </c>
      <c r="DP187" s="31">
        <f t="shared" si="253"/>
        <v>0</v>
      </c>
      <c r="DQ187" s="31">
        <f t="shared" si="253"/>
        <v>0</v>
      </c>
      <c r="DR187" s="31">
        <f t="shared" si="253"/>
        <v>0</v>
      </c>
      <c r="DS187" s="31">
        <f t="shared" si="253"/>
        <v>0</v>
      </c>
      <c r="DT187" s="31">
        <f t="shared" si="253"/>
        <v>0</v>
      </c>
      <c r="DU187" s="31">
        <f t="shared" si="253"/>
        <v>0</v>
      </c>
      <c r="DV187" s="31">
        <f t="shared" si="253"/>
        <v>0</v>
      </c>
      <c r="DW187" s="31">
        <f t="shared" si="253"/>
        <v>0</v>
      </c>
      <c r="DX187" s="31">
        <f t="shared" si="253"/>
        <v>0</v>
      </c>
      <c r="DY187" s="31">
        <f t="shared" si="253"/>
        <v>0</v>
      </c>
      <c r="DZ187" s="31">
        <f t="shared" si="253"/>
        <v>327.68526023764144</v>
      </c>
      <c r="EA187" s="31">
        <f t="shared" si="253"/>
        <v>0</v>
      </c>
      <c r="EB187" s="31">
        <f t="shared" si="253"/>
        <v>0</v>
      </c>
      <c r="EC187" s="31">
        <f t="shared" si="253"/>
        <v>0</v>
      </c>
      <c r="ED187" s="31">
        <f t="shared" si="253"/>
        <v>0</v>
      </c>
      <c r="EE187" s="31">
        <f t="shared" si="253"/>
        <v>0</v>
      </c>
      <c r="EF187" s="31">
        <f t="shared" si="253"/>
        <v>0</v>
      </c>
      <c r="EG187" s="31">
        <f t="shared" si="253"/>
        <v>0</v>
      </c>
      <c r="EH187" s="31">
        <f t="shared" si="253"/>
        <v>0</v>
      </c>
      <c r="FE187" s="31">
        <f t="shared" si="254"/>
        <v>120.39347749525407</v>
      </c>
      <c r="FF187" s="31">
        <f t="shared" si="254"/>
        <v>123.39611220786087</v>
      </c>
      <c r="FG187" s="31">
        <f t="shared" si="254"/>
        <v>164.7521015564036</v>
      </c>
      <c r="FH187" s="31">
        <f t="shared" si="254"/>
        <v>228.63594297204736</v>
      </c>
      <c r="FI187" s="31">
        <f t="shared" si="254"/>
        <v>116.21145753966917</v>
      </c>
      <c r="FJ187" s="31">
        <f t="shared" si="254"/>
        <v>158.21333194472822</v>
      </c>
      <c r="FK187" s="31">
        <f t="shared" si="254"/>
        <v>0</v>
      </c>
      <c r="FL187" s="31">
        <f t="shared" si="254"/>
        <v>34.686051032911102</v>
      </c>
      <c r="FM187" s="31">
        <f t="shared" si="254"/>
        <v>36.494556258089766</v>
      </c>
      <c r="FN187" s="31">
        <f t="shared" si="254"/>
        <v>0</v>
      </c>
      <c r="FO187" s="31">
        <f t="shared" si="254"/>
        <v>0</v>
      </c>
      <c r="FP187" s="31">
        <f t="shared" si="254"/>
        <v>0</v>
      </c>
      <c r="FQ187" s="31">
        <f t="shared" si="254"/>
        <v>0</v>
      </c>
      <c r="FR187" s="31">
        <f t="shared" si="254"/>
        <v>0</v>
      </c>
      <c r="FS187" s="31">
        <f t="shared" si="254"/>
        <v>0</v>
      </c>
      <c r="FT187" s="31">
        <f t="shared" si="254"/>
        <v>0</v>
      </c>
      <c r="FU187" s="31">
        <f t="shared" si="254"/>
        <v>0</v>
      </c>
      <c r="FV187" s="31">
        <f t="shared" si="254"/>
        <v>0</v>
      </c>
      <c r="FW187" s="31">
        <f t="shared" si="254"/>
        <v>0</v>
      </c>
      <c r="FX187" s="31">
        <f t="shared" si="254"/>
        <v>122.41400877757289</v>
      </c>
      <c r="FY187" s="31">
        <f t="shared" si="254"/>
        <v>0</v>
      </c>
      <c r="FZ187" s="31">
        <f t="shared" si="254"/>
        <v>0</v>
      </c>
      <c r="GA187" s="31">
        <f t="shared" si="254"/>
        <v>73.305725491673442</v>
      </c>
      <c r="GB187" s="31">
        <f t="shared" si="254"/>
        <v>95.733300160326039</v>
      </c>
      <c r="GC187" s="31">
        <f t="shared" si="254"/>
        <v>0</v>
      </c>
      <c r="GD187" s="31">
        <f t="shared" si="254"/>
        <v>153.80251987686719</v>
      </c>
      <c r="GE187" s="31">
        <f t="shared" si="254"/>
        <v>0</v>
      </c>
      <c r="GF187" s="31">
        <f t="shared" si="254"/>
        <v>267.57591799666392</v>
      </c>
      <c r="GG187" s="31" t="e">
        <f t="shared" si="254"/>
        <v>#DIV/0!</v>
      </c>
      <c r="GH187" s="31" t="e">
        <f t="shared" si="254"/>
        <v>#DIV/0!</v>
      </c>
      <c r="GI187" s="31">
        <f t="shared" si="254"/>
        <v>0</v>
      </c>
      <c r="GJ187" s="31">
        <f t="shared" si="254"/>
        <v>188.39140492149363</v>
      </c>
      <c r="GK187" s="31">
        <f t="shared" si="254"/>
        <v>0</v>
      </c>
      <c r="GL187" s="31">
        <f t="shared" si="254"/>
        <v>185.73517656127723</v>
      </c>
      <c r="GM187" s="31">
        <f t="shared" si="254"/>
        <v>15315.21660370568</v>
      </c>
      <c r="GN187" s="31">
        <f t="shared" si="254"/>
        <v>0</v>
      </c>
      <c r="GO187" s="31">
        <f t="shared" si="254"/>
        <v>0</v>
      </c>
      <c r="GP187" s="31">
        <f t="shared" si="254"/>
        <v>0</v>
      </c>
      <c r="GQ187" s="31">
        <f t="shared" si="254"/>
        <v>91.585685068113349</v>
      </c>
      <c r="GR187" s="31">
        <f t="shared" si="254"/>
        <v>58.680664983201311</v>
      </c>
      <c r="GS187" s="31">
        <f t="shared" si="254"/>
        <v>85.792116751538927</v>
      </c>
      <c r="GT187" s="31">
        <f t="shared" si="254"/>
        <v>71.665560557337344</v>
      </c>
      <c r="GU187" s="31">
        <f t="shared" si="254"/>
        <v>92.101901762650854</v>
      </c>
      <c r="GV187" s="31">
        <f t="shared" si="254"/>
        <v>62.053871119837325</v>
      </c>
      <c r="GW187" s="31">
        <f t="shared" si="254"/>
        <v>78.87774563094608</v>
      </c>
      <c r="GX187" s="31">
        <f t="shared" si="254"/>
        <v>0</v>
      </c>
      <c r="GY187" s="31">
        <f t="shared" si="254"/>
        <v>76.459479821758819</v>
      </c>
      <c r="GZ187" s="31">
        <f t="shared" si="254"/>
        <v>88.791460739408208</v>
      </c>
      <c r="HA187" s="31">
        <f t="shared" si="254"/>
        <v>0</v>
      </c>
      <c r="HB187" s="31">
        <f t="shared" si="254"/>
        <v>0</v>
      </c>
      <c r="HC187" s="31">
        <f t="shared" si="254"/>
        <v>0</v>
      </c>
      <c r="HD187" s="31">
        <f t="shared" si="254"/>
        <v>0</v>
      </c>
      <c r="HE187" s="31">
        <f t="shared" si="254"/>
        <v>0</v>
      </c>
      <c r="HF187" s="31">
        <f t="shared" si="254"/>
        <v>0</v>
      </c>
    </row>
    <row r="188" spans="3:214" x14ac:dyDescent="0.25">
      <c r="D188" s="31" t="str">
        <f t="shared" si="217"/>
        <v>METHYL STEARATE (C18:0)</v>
      </c>
      <c r="AG188" s="31">
        <f t="shared" ref="AG188:BH188" si="259">AG144*10/AG172</f>
        <v>909.91036547829572</v>
      </c>
      <c r="AH188" s="31">
        <f t="shared" si="259"/>
        <v>963.66033462772964</v>
      </c>
      <c r="AI188" s="31">
        <f t="shared" si="259"/>
        <v>1773.9263203123633</v>
      </c>
      <c r="AJ188" s="31">
        <f t="shared" si="259"/>
        <v>1696.9750575067073</v>
      </c>
      <c r="AK188" s="31">
        <f t="shared" si="259"/>
        <v>974.07968077849682</v>
      </c>
      <c r="AL188" s="31">
        <f t="shared" si="259"/>
        <v>983.83191492424487</v>
      </c>
      <c r="AM188" s="31">
        <f t="shared" si="259"/>
        <v>1147.3227250048189</v>
      </c>
      <c r="AN188" s="31">
        <f t="shared" si="259"/>
        <v>1145.2070613888163</v>
      </c>
      <c r="AO188" s="31">
        <f t="shared" si="259"/>
        <v>1405.3440441807459</v>
      </c>
      <c r="AP188" s="31">
        <f t="shared" si="259"/>
        <v>1420.8635945256358</v>
      </c>
      <c r="AQ188" s="31">
        <f t="shared" si="259"/>
        <v>796.49173299366339</v>
      </c>
      <c r="AR188" s="31">
        <f t="shared" si="259"/>
        <v>808.91132204723942</v>
      </c>
      <c r="AS188" s="31">
        <f t="shared" si="259"/>
        <v>4078.2741406532673</v>
      </c>
      <c r="AT188" s="31">
        <f t="shared" si="259"/>
        <v>2011.0373476690672</v>
      </c>
      <c r="AU188" s="31">
        <f t="shared" si="259"/>
        <v>1680.0794944892425</v>
      </c>
      <c r="AV188" s="31">
        <f t="shared" si="259"/>
        <v>1606.7320185409844</v>
      </c>
      <c r="AW188" s="31">
        <f t="shared" si="259"/>
        <v>269.23150366952962</v>
      </c>
      <c r="AX188" s="31">
        <f t="shared" si="259"/>
        <v>308.87340273319035</v>
      </c>
      <c r="AY188" s="31">
        <f t="shared" si="259"/>
        <v>463.58408448096202</v>
      </c>
      <c r="AZ188" s="31">
        <f t="shared" si="259"/>
        <v>466.62420684729483</v>
      </c>
      <c r="BA188" s="31">
        <f t="shared" si="259"/>
        <v>308.06374032363686</v>
      </c>
      <c r="BB188" s="31">
        <f t="shared" si="259"/>
        <v>264.40666709903769</v>
      </c>
      <c r="BC188" s="31">
        <f t="shared" si="259"/>
        <v>357.23828134027394</v>
      </c>
      <c r="BD188" s="31">
        <f t="shared" si="259"/>
        <v>350.42965683996948</v>
      </c>
      <c r="BE188" s="31">
        <f t="shared" si="259"/>
        <v>0</v>
      </c>
      <c r="BF188" s="31">
        <f t="shared" si="259"/>
        <v>8124.5310278050747</v>
      </c>
      <c r="BG188" s="31">
        <f t="shared" si="259"/>
        <v>0</v>
      </c>
      <c r="BH188" s="31">
        <f t="shared" si="259"/>
        <v>13870.11292571993</v>
      </c>
      <c r="BK188" s="31">
        <f t="shared" ref="BK188:CH188" si="260">BK144*10/BK172</f>
        <v>0</v>
      </c>
      <c r="BL188" s="31">
        <f t="shared" si="260"/>
        <v>11308.621156410267</v>
      </c>
      <c r="BM188" s="31">
        <f t="shared" si="260"/>
        <v>0</v>
      </c>
      <c r="BN188" s="31">
        <f t="shared" si="260"/>
        <v>5769.1075955216093</v>
      </c>
      <c r="BO188" s="31">
        <f t="shared" si="260"/>
        <v>0</v>
      </c>
      <c r="BP188" s="31">
        <f t="shared" si="260"/>
        <v>5546.1156891875607</v>
      </c>
      <c r="BQ188" s="31">
        <f t="shared" si="260"/>
        <v>776.20211967877322</v>
      </c>
      <c r="BR188" s="31">
        <f t="shared" si="260"/>
        <v>922.49815083254919</v>
      </c>
      <c r="BS188" s="31">
        <f t="shared" si="260"/>
        <v>945.28504002979662</v>
      </c>
      <c r="BT188" s="31">
        <f t="shared" si="260"/>
        <v>888.94067236821354</v>
      </c>
      <c r="BU188" s="31">
        <f t="shared" si="260"/>
        <v>920.05152737240928</v>
      </c>
      <c r="BV188" s="31">
        <f t="shared" si="260"/>
        <v>875.67414907060049</v>
      </c>
      <c r="BW188" s="31">
        <f t="shared" si="260"/>
        <v>828.13415771259906</v>
      </c>
      <c r="BX188" s="31">
        <f t="shared" si="260"/>
        <v>845.27117583134725</v>
      </c>
      <c r="BY188" s="31">
        <f t="shared" si="260"/>
        <v>668.03211560144643</v>
      </c>
      <c r="BZ188" s="31">
        <f t="shared" si="260"/>
        <v>640.77840862943776</v>
      </c>
      <c r="CA188" s="31">
        <f t="shared" si="260"/>
        <v>1149.5105097877754</v>
      </c>
      <c r="CB188" s="31">
        <f t="shared" si="260"/>
        <v>955.20999112464233</v>
      </c>
      <c r="CC188" s="31">
        <f t="shared" si="260"/>
        <v>1550.8087072093142</v>
      </c>
      <c r="CD188" s="31">
        <f t="shared" si="260"/>
        <v>1350.0738626271639</v>
      </c>
      <c r="CE188" s="31">
        <f t="shared" si="260"/>
        <v>1315.079690512666</v>
      </c>
      <c r="CF188" s="31">
        <f t="shared" si="260"/>
        <v>1272.7927368730254</v>
      </c>
      <c r="CG188" s="31" t="e">
        <f t="shared" si="260"/>
        <v>#REF!</v>
      </c>
      <c r="CH188" s="31" t="e">
        <f t="shared" si="260"/>
        <v>#REF!</v>
      </c>
      <c r="CI188" s="37">
        <f t="shared" si="253"/>
        <v>3069.7989293274736</v>
      </c>
      <c r="CJ188" s="31">
        <f t="shared" si="253"/>
        <v>3453.77220802688</v>
      </c>
      <c r="CK188" s="31">
        <f t="shared" si="253"/>
        <v>4005.5767041902159</v>
      </c>
      <c r="CL188" s="31">
        <f t="shared" si="253"/>
        <v>3947.6484293466319</v>
      </c>
      <c r="CM188" s="31">
        <f t="shared" si="253"/>
        <v>3075.4522480502405</v>
      </c>
      <c r="CN188" s="31">
        <f t="shared" si="253"/>
        <v>4226.0457670694295</v>
      </c>
      <c r="CO188" s="31">
        <f t="shared" si="253"/>
        <v>4047.6160088821712</v>
      </c>
      <c r="CP188" s="31">
        <f t="shared" si="253"/>
        <v>26166.980073452778</v>
      </c>
      <c r="CQ188" s="31">
        <f t="shared" si="253"/>
        <v>0</v>
      </c>
      <c r="CR188" s="31">
        <f t="shared" si="253"/>
        <v>6991.3208834021871</v>
      </c>
      <c r="CS188" s="31">
        <f t="shared" si="253"/>
        <v>359.95044976233487</v>
      </c>
      <c r="CT188" s="31">
        <f t="shared" si="253"/>
        <v>3673.3472563682385</v>
      </c>
      <c r="CU188" s="31">
        <f t="shared" si="253"/>
        <v>10174.276668639337</v>
      </c>
      <c r="CV188" s="31">
        <f t="shared" si="253"/>
        <v>9747.5499398614666</v>
      </c>
      <c r="CW188" s="31">
        <f t="shared" si="253"/>
        <v>4518.0507151198944</v>
      </c>
      <c r="CX188" s="31">
        <f t="shared" si="253"/>
        <v>0</v>
      </c>
      <c r="CY188" s="31">
        <f t="shared" si="253"/>
        <v>3545.3947507109506</v>
      </c>
      <c r="CZ188" s="31">
        <f t="shared" si="253"/>
        <v>3273.8745306804044</v>
      </c>
      <c r="DA188" s="31">
        <f t="shared" si="253"/>
        <v>10092.879620329129</v>
      </c>
      <c r="DB188" s="31">
        <f t="shared" si="253"/>
        <v>8276.8342003117759</v>
      </c>
      <c r="DC188" s="31">
        <f t="shared" si="253"/>
        <v>5826.7708405847261</v>
      </c>
      <c r="DD188" s="31">
        <f t="shared" si="253"/>
        <v>6210.3139843775361</v>
      </c>
      <c r="DE188" s="31">
        <f t="shared" si="253"/>
        <v>5465.8474870165701</v>
      </c>
      <c r="DF188" s="31">
        <f t="shared" si="253"/>
        <v>5739.7240370665804</v>
      </c>
      <c r="DG188" s="31">
        <f t="shared" si="253"/>
        <v>4462.5606889684041</v>
      </c>
      <c r="DH188" s="31">
        <f t="shared" si="253"/>
        <v>5258.0973488655591</v>
      </c>
      <c r="DI188" s="31">
        <f t="shared" si="253"/>
        <v>4895.2649197290084</v>
      </c>
      <c r="DJ188" s="31">
        <f t="shared" si="253"/>
        <v>4768.1194872193064</v>
      </c>
      <c r="DK188" s="31">
        <f t="shared" si="253"/>
        <v>47070.719147252676</v>
      </c>
      <c r="DL188" s="31">
        <f t="shared" si="253"/>
        <v>46310.065840052288</v>
      </c>
      <c r="DM188" s="31">
        <f t="shared" si="253"/>
        <v>36658.231893571647</v>
      </c>
      <c r="DN188" s="31">
        <f t="shared" si="253"/>
        <v>36017.173885564764</v>
      </c>
      <c r="DO188" s="31">
        <f t="shared" si="253"/>
        <v>35636.589958319979</v>
      </c>
      <c r="DP188" s="31">
        <f t="shared" si="253"/>
        <v>34518.906323157906</v>
      </c>
      <c r="DQ188" s="31">
        <f t="shared" si="253"/>
        <v>46525.230533839771</v>
      </c>
      <c r="DR188" s="31">
        <f t="shared" si="253"/>
        <v>46871.30866478556</v>
      </c>
      <c r="DS188" s="31">
        <f t="shared" si="253"/>
        <v>38012.358441836099</v>
      </c>
      <c r="DT188" s="31">
        <f t="shared" si="253"/>
        <v>42441.138495574975</v>
      </c>
      <c r="DU188" s="31">
        <f t="shared" si="253"/>
        <v>37908.046759375982</v>
      </c>
      <c r="DV188" s="31">
        <f t="shared" si="253"/>
        <v>37348.410653623818</v>
      </c>
      <c r="DW188" s="75">
        <f t="shared" si="253"/>
        <v>56221.1133370733</v>
      </c>
      <c r="DX188" s="75">
        <f t="shared" si="253"/>
        <v>55446.635008836573</v>
      </c>
      <c r="DY188" s="75">
        <f t="shared" si="253"/>
        <v>66088.396731838569</v>
      </c>
      <c r="DZ188" s="75">
        <f t="shared" si="253"/>
        <v>65116.878834596842</v>
      </c>
      <c r="EA188" s="75">
        <f t="shared" si="253"/>
        <v>50236.518465336099</v>
      </c>
      <c r="EB188" s="75">
        <f t="shared" si="253"/>
        <v>48331.035324239529</v>
      </c>
      <c r="EC188" s="31">
        <f t="shared" si="253"/>
        <v>69508.302866159895</v>
      </c>
      <c r="ED188" s="31">
        <f t="shared" si="253"/>
        <v>69421.146216469395</v>
      </c>
      <c r="EE188" s="31">
        <f t="shared" si="253"/>
        <v>73912.214664805972</v>
      </c>
      <c r="EF188" s="31">
        <f t="shared" si="253"/>
        <v>71700.226277531256</v>
      </c>
      <c r="EG188" s="31">
        <f t="shared" si="253"/>
        <v>57192.142895899182</v>
      </c>
      <c r="EH188" s="31">
        <f t="shared" si="253"/>
        <v>57523.645888538027</v>
      </c>
      <c r="FE188" s="31">
        <f t="shared" si="254"/>
        <v>1920.6952321275435</v>
      </c>
      <c r="FF188" s="31">
        <f t="shared" si="254"/>
        <v>2052.2541719678525</v>
      </c>
      <c r="FG188" s="31">
        <f t="shared" si="254"/>
        <v>3826.6951843535921</v>
      </c>
      <c r="FH188" s="31">
        <f t="shared" si="254"/>
        <v>3638.3485357082732</v>
      </c>
      <c r="FI188" s="31">
        <f t="shared" si="254"/>
        <v>1991.7160043344993</v>
      </c>
      <c r="FJ188" s="31">
        <f t="shared" si="254"/>
        <v>2015.5856661332277</v>
      </c>
      <c r="FK188" s="31">
        <f t="shared" si="254"/>
        <v>2638.4464713277048</v>
      </c>
      <c r="FL188" s="31">
        <f t="shared" si="254"/>
        <v>2633.2681527763734</v>
      </c>
      <c r="FM188" s="31">
        <f t="shared" si="254"/>
        <v>3266.6101890500377</v>
      </c>
      <c r="FN188" s="31">
        <f t="shared" si="254"/>
        <v>3304.5959892743249</v>
      </c>
      <c r="FO188" s="31">
        <f t="shared" si="254"/>
        <v>1804.0582643074401</v>
      </c>
      <c r="FP188" s="31">
        <f t="shared" si="254"/>
        <v>1834.4565695529416</v>
      </c>
      <c r="FQ188" s="31">
        <f t="shared" si="254"/>
        <v>9306.3659396119219</v>
      </c>
      <c r="FR188" s="31">
        <f t="shared" si="254"/>
        <v>4246.5773446123831</v>
      </c>
      <c r="FS188" s="31">
        <f t="shared" si="254"/>
        <v>3460.849052193294</v>
      </c>
      <c r="FT188" s="31">
        <f t="shared" si="254"/>
        <v>3281.3230668129463</v>
      </c>
      <c r="FU188" s="31">
        <f t="shared" si="254"/>
        <v>588.54434114746687</v>
      </c>
      <c r="FV188" s="31">
        <f t="shared" si="254"/>
        <v>685.57223337885569</v>
      </c>
      <c r="FW188" s="31">
        <f t="shared" si="254"/>
        <v>914.47753398506495</v>
      </c>
      <c r="FX188" s="31">
        <f t="shared" si="254"/>
        <v>921.91856663733711</v>
      </c>
      <c r="FY188" s="31">
        <f t="shared" si="254"/>
        <v>590.47709003936291</v>
      </c>
      <c r="FZ188" s="31">
        <f t="shared" si="254"/>
        <v>483.62161903451101</v>
      </c>
      <c r="GA188" s="31">
        <f t="shared" si="254"/>
        <v>685.26741365238058</v>
      </c>
      <c r="GB188" s="31">
        <f t="shared" si="254"/>
        <v>668.60255904491987</v>
      </c>
      <c r="GC188" s="31">
        <f t="shared" si="254"/>
        <v>0</v>
      </c>
      <c r="GD188" s="31">
        <f t="shared" si="254"/>
        <v>19840.344443708836</v>
      </c>
      <c r="GE188" s="31">
        <f t="shared" si="254"/>
        <v>0</v>
      </c>
      <c r="GF188" s="31">
        <f t="shared" si="254"/>
        <v>33892.180738974021</v>
      </c>
      <c r="GG188" s="31" t="e">
        <f t="shared" si="254"/>
        <v>#DIV/0!</v>
      </c>
      <c r="GH188" s="31" t="e">
        <f t="shared" si="254"/>
        <v>#DIV/0!</v>
      </c>
      <c r="GI188" s="31">
        <f t="shared" si="254"/>
        <v>0</v>
      </c>
      <c r="GJ188" s="31">
        <f t="shared" si="254"/>
        <v>27617.496531726942</v>
      </c>
      <c r="GK188" s="31">
        <f t="shared" si="254"/>
        <v>0</v>
      </c>
      <c r="GL188" s="31">
        <f t="shared" si="254"/>
        <v>14060.348758927381</v>
      </c>
      <c r="GM188" s="31">
        <f t="shared" si="254"/>
        <v>0</v>
      </c>
      <c r="GN188" s="31">
        <f t="shared" si="254"/>
        <v>13498.513121685404</v>
      </c>
      <c r="GO188" s="31">
        <f t="shared" si="254"/>
        <v>1653.7521704830056</v>
      </c>
      <c r="GP188" s="31">
        <f t="shared" si="254"/>
        <v>2011.8277390089527</v>
      </c>
      <c r="GQ188" s="31">
        <f t="shared" si="254"/>
        <v>2075.7246640204821</v>
      </c>
      <c r="GR188" s="31">
        <f t="shared" si="254"/>
        <v>1937.8156495069629</v>
      </c>
      <c r="GS188" s="31">
        <f t="shared" si="254"/>
        <v>2020.5945206843476</v>
      </c>
      <c r="GT188" s="31">
        <f t="shared" si="254"/>
        <v>1911.9760240662929</v>
      </c>
      <c r="GU188" s="31">
        <f t="shared" si="254"/>
        <v>1818.2514094796265</v>
      </c>
      <c r="GV188" s="31">
        <f t="shared" si="254"/>
        <v>1860.1961393353542</v>
      </c>
      <c r="GW188" s="31">
        <f t="shared" si="254"/>
        <v>1422.3083511476575</v>
      </c>
      <c r="GX188" s="31">
        <f t="shared" si="254"/>
        <v>1355.601916656733</v>
      </c>
      <c r="GY188" s="31">
        <f t="shared" si="254"/>
        <v>2638.2774038657726</v>
      </c>
      <c r="GZ188" s="31">
        <f t="shared" si="254"/>
        <v>2162.7055914489592</v>
      </c>
      <c r="HA188" s="31">
        <f t="shared" si="254"/>
        <v>3152.7446089353566</v>
      </c>
      <c r="HB188" s="31">
        <f t="shared" si="254"/>
        <v>2661.424078707385</v>
      </c>
      <c r="HC188" s="31">
        <f t="shared" si="254"/>
        <v>2579.6301854299631</v>
      </c>
      <c r="HD188" s="31">
        <f t="shared" si="254"/>
        <v>2476.1282322578468</v>
      </c>
      <c r="HE188" s="31">
        <f t="shared" si="254"/>
        <v>2785.3736457603791</v>
      </c>
      <c r="HF188" s="31">
        <f t="shared" si="254"/>
        <v>2715.3245771750258</v>
      </c>
    </row>
    <row r="189" spans="3:214" x14ac:dyDescent="0.25">
      <c r="D189" s="31" t="str">
        <f t="shared" si="217"/>
        <v>Methyl trans-9 oleate) (C18:1)</v>
      </c>
      <c r="AG189" s="31">
        <f t="shared" ref="AG189:BH189" si="261">AG145*10/AG172</f>
        <v>0</v>
      </c>
      <c r="AH189" s="31">
        <f t="shared" si="261"/>
        <v>0</v>
      </c>
      <c r="AI189" s="31">
        <f t="shared" si="261"/>
        <v>0</v>
      </c>
      <c r="AJ189" s="31">
        <f t="shared" si="261"/>
        <v>0</v>
      </c>
      <c r="AK189" s="31">
        <f t="shared" si="261"/>
        <v>0</v>
      </c>
      <c r="AL189" s="31">
        <f t="shared" si="261"/>
        <v>0</v>
      </c>
      <c r="AM189" s="31">
        <f t="shared" si="261"/>
        <v>0</v>
      </c>
      <c r="AN189" s="31">
        <f t="shared" si="261"/>
        <v>0</v>
      </c>
      <c r="AO189" s="31">
        <f t="shared" si="261"/>
        <v>0</v>
      </c>
      <c r="AP189" s="31">
        <f t="shared" si="261"/>
        <v>0</v>
      </c>
      <c r="AQ189" s="31">
        <f t="shared" si="261"/>
        <v>0</v>
      </c>
      <c r="AR189" s="31">
        <f t="shared" si="261"/>
        <v>0</v>
      </c>
      <c r="AS189" s="31">
        <f t="shared" si="261"/>
        <v>0</v>
      </c>
      <c r="AT189" s="31">
        <f t="shared" si="261"/>
        <v>0</v>
      </c>
      <c r="AU189" s="31">
        <f t="shared" si="261"/>
        <v>0</v>
      </c>
      <c r="AV189" s="31">
        <f t="shared" si="261"/>
        <v>0</v>
      </c>
      <c r="AW189" s="31">
        <f t="shared" si="261"/>
        <v>0</v>
      </c>
      <c r="AX189" s="31">
        <f t="shared" si="261"/>
        <v>0</v>
      </c>
      <c r="AY189" s="31">
        <f t="shared" si="261"/>
        <v>0</v>
      </c>
      <c r="AZ189" s="31">
        <f t="shared" si="261"/>
        <v>0</v>
      </c>
      <c r="BA189" s="31">
        <f t="shared" si="261"/>
        <v>0</v>
      </c>
      <c r="BB189" s="31">
        <f t="shared" si="261"/>
        <v>0</v>
      </c>
      <c r="BC189" s="31">
        <f t="shared" si="261"/>
        <v>0</v>
      </c>
      <c r="BD189" s="31">
        <f t="shared" si="261"/>
        <v>0</v>
      </c>
      <c r="BE189" s="31">
        <f t="shared" si="261"/>
        <v>0</v>
      </c>
      <c r="BF189" s="31">
        <f t="shared" si="261"/>
        <v>0</v>
      </c>
      <c r="BG189" s="31">
        <f t="shared" si="261"/>
        <v>0</v>
      </c>
      <c r="BH189" s="31">
        <f t="shared" si="261"/>
        <v>0</v>
      </c>
      <c r="BK189" s="31">
        <f t="shared" ref="BK189:CH189" si="262">BK145*10/BK172</f>
        <v>0</v>
      </c>
      <c r="BL189" s="31">
        <f t="shared" si="262"/>
        <v>0</v>
      </c>
      <c r="BM189" s="31">
        <f t="shared" si="262"/>
        <v>0</v>
      </c>
      <c r="BN189" s="31">
        <f t="shared" si="262"/>
        <v>0</v>
      </c>
      <c r="BO189" s="31">
        <f t="shared" si="262"/>
        <v>0</v>
      </c>
      <c r="BP189" s="31">
        <f t="shared" si="262"/>
        <v>0</v>
      </c>
      <c r="BQ189" s="31">
        <f t="shared" si="262"/>
        <v>0</v>
      </c>
      <c r="BR189" s="31">
        <f t="shared" si="262"/>
        <v>0</v>
      </c>
      <c r="BS189" s="31">
        <f t="shared" si="262"/>
        <v>0</v>
      </c>
      <c r="BT189" s="31">
        <f t="shared" si="262"/>
        <v>0</v>
      </c>
      <c r="BU189" s="31">
        <f t="shared" si="262"/>
        <v>0</v>
      </c>
      <c r="BV189" s="31">
        <f t="shared" si="262"/>
        <v>0</v>
      </c>
      <c r="BW189" s="31">
        <f t="shared" si="262"/>
        <v>0</v>
      </c>
      <c r="BX189" s="31">
        <f t="shared" si="262"/>
        <v>0</v>
      </c>
      <c r="BY189" s="31">
        <f t="shared" si="262"/>
        <v>0</v>
      </c>
      <c r="BZ189" s="31">
        <f t="shared" si="262"/>
        <v>0</v>
      </c>
      <c r="CA189" s="31">
        <f t="shared" si="262"/>
        <v>0</v>
      </c>
      <c r="CB189" s="31">
        <f t="shared" si="262"/>
        <v>0</v>
      </c>
      <c r="CC189" s="31">
        <f t="shared" si="262"/>
        <v>0</v>
      </c>
      <c r="CD189" s="31">
        <f t="shared" si="262"/>
        <v>0</v>
      </c>
      <c r="CE189" s="31">
        <f t="shared" si="262"/>
        <v>0</v>
      </c>
      <c r="CF189" s="31">
        <f t="shared" si="262"/>
        <v>0</v>
      </c>
      <c r="CG189" s="31" t="e">
        <f t="shared" si="262"/>
        <v>#REF!</v>
      </c>
      <c r="CH189" s="31" t="e">
        <f t="shared" si="262"/>
        <v>#REF!</v>
      </c>
      <c r="CI189" s="37">
        <f t="shared" si="253"/>
        <v>0</v>
      </c>
      <c r="CJ189" s="31">
        <f t="shared" si="253"/>
        <v>0</v>
      </c>
      <c r="CK189" s="31">
        <f t="shared" si="253"/>
        <v>0</v>
      </c>
      <c r="CL189" s="31">
        <f t="shared" si="253"/>
        <v>0</v>
      </c>
      <c r="CM189" s="31">
        <f t="shared" si="253"/>
        <v>0</v>
      </c>
      <c r="CN189" s="31">
        <f t="shared" si="253"/>
        <v>0</v>
      </c>
      <c r="CO189" s="31">
        <f t="shared" si="253"/>
        <v>0</v>
      </c>
      <c r="CP189" s="31">
        <f t="shared" si="253"/>
        <v>0</v>
      </c>
      <c r="CQ189" s="31">
        <f t="shared" si="253"/>
        <v>0</v>
      </c>
      <c r="CR189" s="31">
        <f t="shared" si="253"/>
        <v>0</v>
      </c>
      <c r="CS189" s="31">
        <f t="shared" si="253"/>
        <v>0</v>
      </c>
      <c r="CT189" s="31">
        <f t="shared" si="253"/>
        <v>0</v>
      </c>
      <c r="CU189" s="31">
        <f t="shared" si="253"/>
        <v>0</v>
      </c>
      <c r="CV189" s="31">
        <f t="shared" si="253"/>
        <v>0</v>
      </c>
      <c r="CW189" s="31">
        <f t="shared" si="253"/>
        <v>0</v>
      </c>
      <c r="CX189" s="31">
        <f t="shared" si="253"/>
        <v>0</v>
      </c>
      <c r="CY189" s="31">
        <f t="shared" si="253"/>
        <v>0</v>
      </c>
      <c r="CZ189" s="31">
        <f t="shared" si="253"/>
        <v>0</v>
      </c>
      <c r="DA189" s="31">
        <f t="shared" si="253"/>
        <v>0</v>
      </c>
      <c r="DB189" s="31">
        <f t="shared" si="253"/>
        <v>0</v>
      </c>
      <c r="DC189" s="31">
        <f t="shared" si="253"/>
        <v>0</v>
      </c>
      <c r="DD189" s="31">
        <f t="shared" si="253"/>
        <v>0</v>
      </c>
      <c r="DE189" s="31">
        <f t="shared" si="253"/>
        <v>0</v>
      </c>
      <c r="DF189" s="31">
        <f t="shared" si="253"/>
        <v>0</v>
      </c>
      <c r="DG189" s="31">
        <f t="shared" si="253"/>
        <v>0</v>
      </c>
      <c r="DH189" s="31">
        <f t="shared" si="253"/>
        <v>0</v>
      </c>
      <c r="DI189" s="31">
        <f t="shared" si="253"/>
        <v>0</v>
      </c>
      <c r="DJ189" s="31">
        <f t="shared" si="253"/>
        <v>0</v>
      </c>
      <c r="DK189" s="31">
        <f t="shared" si="253"/>
        <v>0</v>
      </c>
      <c r="DL189" s="31">
        <f t="shared" si="253"/>
        <v>0</v>
      </c>
      <c r="DM189" s="31">
        <f t="shared" si="253"/>
        <v>0</v>
      </c>
      <c r="DN189" s="31">
        <f t="shared" si="253"/>
        <v>0</v>
      </c>
      <c r="DO189" s="31">
        <f t="shared" si="253"/>
        <v>0</v>
      </c>
      <c r="DP189" s="31">
        <f t="shared" si="253"/>
        <v>0</v>
      </c>
      <c r="DQ189" s="31">
        <f t="shared" si="253"/>
        <v>0</v>
      </c>
      <c r="DR189" s="31">
        <f t="shared" si="253"/>
        <v>0</v>
      </c>
      <c r="DS189" s="31">
        <f t="shared" si="253"/>
        <v>0</v>
      </c>
      <c r="DT189" s="31">
        <f t="shared" si="253"/>
        <v>0</v>
      </c>
      <c r="DU189" s="31">
        <f t="shared" si="253"/>
        <v>0</v>
      </c>
      <c r="DV189" s="31">
        <f t="shared" si="253"/>
        <v>0</v>
      </c>
      <c r="DW189" s="31">
        <f t="shared" si="253"/>
        <v>0</v>
      </c>
      <c r="DX189" s="31">
        <f t="shared" si="253"/>
        <v>0</v>
      </c>
      <c r="DY189" s="31">
        <f t="shared" si="253"/>
        <v>0</v>
      </c>
      <c r="DZ189" s="31">
        <f t="shared" si="253"/>
        <v>0</v>
      </c>
      <c r="EA189" s="31">
        <f t="shared" si="253"/>
        <v>0</v>
      </c>
      <c r="EB189" s="31">
        <f t="shared" si="253"/>
        <v>0</v>
      </c>
      <c r="EC189" s="31">
        <f t="shared" si="253"/>
        <v>0</v>
      </c>
      <c r="ED189" s="31">
        <f t="shared" ref="ED189:EH189" si="263">ED145*10/ED$172</f>
        <v>0</v>
      </c>
      <c r="EE189" s="31">
        <f t="shared" si="263"/>
        <v>0</v>
      </c>
      <c r="EF189" s="31">
        <f t="shared" si="263"/>
        <v>0</v>
      </c>
      <c r="EG189" s="31">
        <f t="shared" si="263"/>
        <v>0</v>
      </c>
      <c r="EH189" s="31">
        <f t="shared" si="263"/>
        <v>0</v>
      </c>
      <c r="FE189" s="31">
        <f t="shared" si="254"/>
        <v>37904.123780755603</v>
      </c>
      <c r="FF189" s="31">
        <f t="shared" si="254"/>
        <v>39.139270143084609</v>
      </c>
      <c r="FG189" s="31">
        <f t="shared" si="254"/>
        <v>65.806972744607151</v>
      </c>
      <c r="FH189" s="31">
        <f t="shared" si="254"/>
        <v>67572.658351765989</v>
      </c>
      <c r="FI189" s="31">
        <f t="shared" si="254"/>
        <v>30669.946545617171</v>
      </c>
      <c r="FJ189" s="31">
        <f t="shared" si="254"/>
        <v>0</v>
      </c>
      <c r="FK189" s="31">
        <f t="shared" si="254"/>
        <v>0</v>
      </c>
      <c r="FL189" s="31">
        <f t="shared" si="254"/>
        <v>0</v>
      </c>
      <c r="FM189" s="31">
        <f t="shared" si="254"/>
        <v>21064.18758616308</v>
      </c>
      <c r="FN189" s="31">
        <f t="shared" si="254"/>
        <v>20490.874357706056</v>
      </c>
      <c r="FO189" s="31">
        <f t="shared" si="254"/>
        <v>12077.858003046924</v>
      </c>
      <c r="FP189" s="31">
        <f t="shared" si="254"/>
        <v>12516.805285258268</v>
      </c>
      <c r="FQ189" s="31">
        <f t="shared" si="254"/>
        <v>17181.544812930017</v>
      </c>
      <c r="FR189" s="31">
        <f t="shared" si="254"/>
        <v>6324.1542258711752</v>
      </c>
      <c r="FS189" s="31">
        <f t="shared" si="254"/>
        <v>56124.354311369483</v>
      </c>
      <c r="FT189" s="31">
        <f t="shared" si="254"/>
        <v>53394.846151439051</v>
      </c>
      <c r="FU189" s="31">
        <f t="shared" si="254"/>
        <v>8635.8773993345003</v>
      </c>
      <c r="FV189" s="31">
        <f t="shared" si="254"/>
        <v>9087.0750514914344</v>
      </c>
      <c r="FW189" s="31">
        <f t="shared" si="254"/>
        <v>2873.7835211939687</v>
      </c>
      <c r="FX189" s="31">
        <f t="shared" si="254"/>
        <v>2928.3648878737772</v>
      </c>
      <c r="FY189" s="31">
        <f t="shared" si="254"/>
        <v>1563.6738340327813</v>
      </c>
      <c r="FZ189" s="31">
        <f t="shared" si="254"/>
        <v>0</v>
      </c>
      <c r="GA189" s="31">
        <f t="shared" si="254"/>
        <v>2115.9865643865987</v>
      </c>
      <c r="GB189" s="31">
        <f t="shared" si="254"/>
        <v>2027.7377001565469</v>
      </c>
      <c r="GC189" s="31">
        <f t="shared" si="254"/>
        <v>0</v>
      </c>
      <c r="GD189" s="31">
        <f t="shared" si="254"/>
        <v>16784.903668873529</v>
      </c>
      <c r="GE189" s="31">
        <f t="shared" si="254"/>
        <v>0</v>
      </c>
      <c r="GF189" s="31">
        <f t="shared" si="254"/>
        <v>0</v>
      </c>
      <c r="GG189" s="31" t="e">
        <f t="shared" si="254"/>
        <v>#DIV/0!</v>
      </c>
      <c r="GH189" s="31" t="e">
        <f t="shared" si="254"/>
        <v>#DIV/0!</v>
      </c>
      <c r="GI189" s="31">
        <f t="shared" si="254"/>
        <v>0</v>
      </c>
      <c r="GJ189" s="31">
        <f t="shared" si="254"/>
        <v>28994.405985342099</v>
      </c>
      <c r="GK189" s="31">
        <f t="shared" si="254"/>
        <v>0</v>
      </c>
      <c r="GL189" s="31">
        <f t="shared" si="254"/>
        <v>2496.02708407822</v>
      </c>
      <c r="GM189" s="31">
        <f t="shared" si="254"/>
        <v>4491.8108989787333</v>
      </c>
      <c r="GN189" s="31">
        <f t="shared" si="254"/>
        <v>12242.673625710833</v>
      </c>
      <c r="GO189" s="31">
        <f t="shared" si="254"/>
        <v>33587.846559005251</v>
      </c>
      <c r="GP189" s="31">
        <f t="shared" si="254"/>
        <v>34987.988764806883</v>
      </c>
      <c r="GQ189" s="31">
        <f t="shared" si="254"/>
        <v>41708.751561106357</v>
      </c>
      <c r="GR189" s="31">
        <f t="shared" ref="GR189:HF189" si="264">GR145*10/GR$172</f>
        <v>39223.364510415042</v>
      </c>
      <c r="GS189" s="31">
        <f t="shared" si="264"/>
        <v>40009.303792272876</v>
      </c>
      <c r="GT189" s="31">
        <f t="shared" si="264"/>
        <v>38287.414943621952</v>
      </c>
      <c r="GU189" s="31">
        <f t="shared" si="264"/>
        <v>38063.788266740507</v>
      </c>
      <c r="GV189" s="31">
        <f t="shared" si="264"/>
        <v>38373.21844404695</v>
      </c>
      <c r="GW189" s="31">
        <f t="shared" si="264"/>
        <v>29966.051100803881</v>
      </c>
      <c r="GX189" s="31">
        <f t="shared" si="264"/>
        <v>28224.132010220219</v>
      </c>
      <c r="GY189" s="31">
        <f t="shared" si="264"/>
        <v>46943.617367185921</v>
      </c>
      <c r="GZ189" s="31">
        <f t="shared" si="264"/>
        <v>43996.282010534713</v>
      </c>
      <c r="HA189" s="31">
        <f t="shared" si="264"/>
        <v>48877.249379128392</v>
      </c>
      <c r="HB189" s="31">
        <f t="shared" si="264"/>
        <v>44885.745847675629</v>
      </c>
      <c r="HC189" s="31">
        <f t="shared" si="264"/>
        <v>43425.346582522689</v>
      </c>
      <c r="HD189" s="31">
        <f t="shared" si="264"/>
        <v>42139.712970166845</v>
      </c>
      <c r="HE189" s="31">
        <f t="shared" si="264"/>
        <v>47282.286601193897</v>
      </c>
      <c r="HF189" s="31">
        <f t="shared" si="264"/>
        <v>44046.575304574013</v>
      </c>
    </row>
    <row r="190" spans="3:214" x14ac:dyDescent="0.25">
      <c r="C190" s="49"/>
      <c r="D190" s="31" t="str">
        <f t="shared" si="217"/>
        <v>Methyl cis-9 oleate) (C18:1)</v>
      </c>
      <c r="AG190" s="31">
        <f t="shared" ref="AG190:BH190" si="265">AG146*10/AG172</f>
        <v>0</v>
      </c>
      <c r="AH190" s="31">
        <f t="shared" si="265"/>
        <v>0</v>
      </c>
      <c r="AI190" s="31">
        <f t="shared" si="265"/>
        <v>0</v>
      </c>
      <c r="AJ190" s="31">
        <f t="shared" si="265"/>
        <v>0</v>
      </c>
      <c r="AK190" s="31">
        <f t="shared" si="265"/>
        <v>0</v>
      </c>
      <c r="AL190" s="31">
        <f t="shared" si="265"/>
        <v>0</v>
      </c>
      <c r="AM190" s="31">
        <f t="shared" si="265"/>
        <v>0</v>
      </c>
      <c r="AN190" s="31">
        <f t="shared" si="265"/>
        <v>0</v>
      </c>
      <c r="AO190" s="31">
        <f t="shared" si="265"/>
        <v>0</v>
      </c>
      <c r="AP190" s="31">
        <f t="shared" si="265"/>
        <v>0</v>
      </c>
      <c r="AQ190" s="31">
        <f t="shared" si="265"/>
        <v>0</v>
      </c>
      <c r="AR190" s="31">
        <f t="shared" si="265"/>
        <v>0</v>
      </c>
      <c r="AS190" s="31">
        <f t="shared" si="265"/>
        <v>0</v>
      </c>
      <c r="AT190" s="31">
        <f t="shared" si="265"/>
        <v>0</v>
      </c>
      <c r="AU190" s="31">
        <f t="shared" si="265"/>
        <v>0</v>
      </c>
      <c r="AV190" s="31">
        <f t="shared" si="265"/>
        <v>0</v>
      </c>
      <c r="AW190" s="31">
        <f t="shared" si="265"/>
        <v>0</v>
      </c>
      <c r="AX190" s="31">
        <f t="shared" si="265"/>
        <v>0</v>
      </c>
      <c r="AY190" s="31">
        <f t="shared" si="265"/>
        <v>0</v>
      </c>
      <c r="AZ190" s="31">
        <f t="shared" si="265"/>
        <v>0</v>
      </c>
      <c r="BA190" s="31">
        <f t="shared" si="265"/>
        <v>0</v>
      </c>
      <c r="BB190" s="31">
        <f t="shared" si="265"/>
        <v>0</v>
      </c>
      <c r="BC190" s="31">
        <f t="shared" si="265"/>
        <v>0</v>
      </c>
      <c r="BD190" s="31">
        <f t="shared" si="265"/>
        <v>0</v>
      </c>
      <c r="BE190" s="31">
        <f t="shared" si="265"/>
        <v>0</v>
      </c>
      <c r="BF190" s="31">
        <f t="shared" si="265"/>
        <v>0</v>
      </c>
      <c r="BG190" s="31">
        <f t="shared" si="265"/>
        <v>0</v>
      </c>
      <c r="BH190" s="31">
        <f t="shared" si="265"/>
        <v>0</v>
      </c>
      <c r="BK190" s="31">
        <f t="shared" ref="BK190:CH190" si="266">BK146*10/BK172</f>
        <v>0</v>
      </c>
      <c r="BL190" s="31">
        <f t="shared" si="266"/>
        <v>0</v>
      </c>
      <c r="BM190" s="31">
        <f t="shared" si="266"/>
        <v>0</v>
      </c>
      <c r="BN190" s="31">
        <f t="shared" si="266"/>
        <v>0</v>
      </c>
      <c r="BO190" s="31">
        <f t="shared" si="266"/>
        <v>0</v>
      </c>
      <c r="BP190" s="31">
        <f t="shared" si="266"/>
        <v>0</v>
      </c>
      <c r="BQ190" s="31">
        <f t="shared" si="266"/>
        <v>0</v>
      </c>
      <c r="BR190" s="31">
        <f t="shared" si="266"/>
        <v>0</v>
      </c>
      <c r="BS190" s="31">
        <f t="shared" si="266"/>
        <v>0</v>
      </c>
      <c r="BT190" s="31">
        <f t="shared" si="266"/>
        <v>0</v>
      </c>
      <c r="BU190" s="31">
        <f t="shared" si="266"/>
        <v>0</v>
      </c>
      <c r="BV190" s="31">
        <f t="shared" si="266"/>
        <v>0</v>
      </c>
      <c r="BW190" s="31">
        <f t="shared" si="266"/>
        <v>0</v>
      </c>
      <c r="BX190" s="31">
        <f t="shared" si="266"/>
        <v>0</v>
      </c>
      <c r="BY190" s="31">
        <f t="shared" si="266"/>
        <v>0</v>
      </c>
      <c r="BZ190" s="31">
        <f t="shared" si="266"/>
        <v>0</v>
      </c>
      <c r="CA190" s="31">
        <f t="shared" si="266"/>
        <v>0</v>
      </c>
      <c r="CB190" s="31">
        <f t="shared" si="266"/>
        <v>0</v>
      </c>
      <c r="CC190" s="31">
        <f t="shared" si="266"/>
        <v>0</v>
      </c>
      <c r="CD190" s="31">
        <f t="shared" si="266"/>
        <v>0</v>
      </c>
      <c r="CE190" s="31">
        <f t="shared" si="266"/>
        <v>0</v>
      </c>
      <c r="CF190" s="31">
        <f t="shared" si="266"/>
        <v>0</v>
      </c>
      <c r="CG190" s="31" t="e">
        <f t="shared" si="266"/>
        <v>#REF!</v>
      </c>
      <c r="CH190" s="31" t="e">
        <f t="shared" si="266"/>
        <v>#REF!</v>
      </c>
      <c r="CI190" s="75">
        <f t="shared" ref="CI190:EH194" si="267">CI146*10/CI$172</f>
        <v>53593.635146855675</v>
      </c>
      <c r="CJ190" s="75">
        <f t="shared" si="267"/>
        <v>53905.294825976845</v>
      </c>
      <c r="CK190" s="75">
        <f t="shared" si="267"/>
        <v>67781.062127652884</v>
      </c>
      <c r="CL190" s="75">
        <f t="shared" si="267"/>
        <v>66804.041526197339</v>
      </c>
      <c r="CM190" s="31">
        <f t="shared" si="267"/>
        <v>61791.047057344425</v>
      </c>
      <c r="CN190" s="31">
        <f t="shared" si="267"/>
        <v>75452.104538448591</v>
      </c>
      <c r="CO190" s="31">
        <f t="shared" si="267"/>
        <v>73665.551723325261</v>
      </c>
      <c r="CP190" s="31">
        <f t="shared" si="267"/>
        <v>557248.97616403573</v>
      </c>
      <c r="CQ190" s="75">
        <f t="shared" si="267"/>
        <v>0</v>
      </c>
      <c r="CR190" s="75">
        <f t="shared" si="267"/>
        <v>39282.890656561802</v>
      </c>
      <c r="CS190" s="75">
        <f t="shared" si="267"/>
        <v>21990.65455234961</v>
      </c>
      <c r="CT190" s="75">
        <f t="shared" si="267"/>
        <v>21765.089613424392</v>
      </c>
      <c r="CU190" s="75">
        <f t="shared" si="267"/>
        <v>31328.623305945704</v>
      </c>
      <c r="CV190" s="75">
        <f t="shared" si="267"/>
        <v>30328.446619586477</v>
      </c>
      <c r="CW190" s="31">
        <f t="shared" si="267"/>
        <v>30543.942360260367</v>
      </c>
      <c r="CX190" s="31">
        <f t="shared" si="267"/>
        <v>0</v>
      </c>
      <c r="CY190" s="31">
        <f t="shared" si="267"/>
        <v>24935.411675845786</v>
      </c>
      <c r="CZ190" s="31">
        <f t="shared" si="267"/>
        <v>24937.433186837778</v>
      </c>
      <c r="DA190" s="31">
        <f t="shared" si="267"/>
        <v>34143.481500232847</v>
      </c>
      <c r="DB190" s="31">
        <f t="shared" si="267"/>
        <v>32538.52976340766</v>
      </c>
      <c r="DC190" s="75">
        <f t="shared" si="267"/>
        <v>89261.105350813494</v>
      </c>
      <c r="DD190" s="75">
        <f t="shared" si="267"/>
        <v>89735.689774525003</v>
      </c>
      <c r="DE190" s="75">
        <f t="shared" si="267"/>
        <v>83942.520090682534</v>
      </c>
      <c r="DF190" s="75">
        <f t="shared" si="267"/>
        <v>83474.640807874326</v>
      </c>
      <c r="DG190" s="67">
        <f t="shared" si="267"/>
        <v>117673.46076918859</v>
      </c>
      <c r="DH190" s="67">
        <f t="shared" si="267"/>
        <v>117324.12526989014</v>
      </c>
      <c r="DI190" s="67">
        <f t="shared" si="267"/>
        <v>109191.59553982965</v>
      </c>
      <c r="DJ190" s="67">
        <f t="shared" si="267"/>
        <v>108612.57403704649</v>
      </c>
      <c r="DK190" s="75">
        <f t="shared" si="267"/>
        <v>65910.554080463218</v>
      </c>
      <c r="DL190" s="75">
        <f t="shared" si="267"/>
        <v>63310.523272949395</v>
      </c>
      <c r="DM190" s="75">
        <f t="shared" si="267"/>
        <v>50845.087737760608</v>
      </c>
      <c r="DN190" s="75">
        <f t="shared" si="267"/>
        <v>50155.998489855301</v>
      </c>
      <c r="DO190" s="75">
        <f t="shared" si="267"/>
        <v>50107.461250907094</v>
      </c>
      <c r="DP190" s="75">
        <f t="shared" si="267"/>
        <v>49337.977021139792</v>
      </c>
      <c r="DQ190" s="31">
        <f t="shared" si="267"/>
        <v>68148.78825605684</v>
      </c>
      <c r="DR190" s="31">
        <f t="shared" si="267"/>
        <v>67008.076374290482</v>
      </c>
      <c r="DS190" s="31">
        <f t="shared" si="267"/>
        <v>55680.778688736653</v>
      </c>
      <c r="DT190" s="31">
        <f t="shared" si="267"/>
        <v>52112.743917229498</v>
      </c>
      <c r="DU190" s="31">
        <f t="shared" si="267"/>
        <v>56231.407674628805</v>
      </c>
      <c r="DV190" s="31">
        <f t="shared" si="267"/>
        <v>57322.629698773802</v>
      </c>
      <c r="DW190" s="75">
        <f t="shared" si="267"/>
        <v>63579.470649078663</v>
      </c>
      <c r="DX190" s="75">
        <f t="shared" si="267"/>
        <v>61923.680629257877</v>
      </c>
      <c r="DY190" s="75">
        <f t="shared" si="267"/>
        <v>73573.830698745616</v>
      </c>
      <c r="DZ190" s="75">
        <f t="shared" si="267"/>
        <v>72283.329874787887</v>
      </c>
      <c r="EA190" s="75">
        <f t="shared" si="267"/>
        <v>56663.762907949153</v>
      </c>
      <c r="EB190" s="75">
        <f t="shared" si="267"/>
        <v>54611.727454692984</v>
      </c>
      <c r="EC190" s="31">
        <f t="shared" si="267"/>
        <v>81207.122849183404</v>
      </c>
      <c r="ED190" s="31">
        <f t="shared" si="267"/>
        <v>80303.821849386426</v>
      </c>
      <c r="EE190" s="31">
        <f t="shared" si="267"/>
        <v>85550.821689115619</v>
      </c>
      <c r="EF190" s="31">
        <f t="shared" si="267"/>
        <v>84087.171546860714</v>
      </c>
      <c r="EG190" s="31">
        <f t="shared" si="267"/>
        <v>64460.638009054732</v>
      </c>
      <c r="EH190" s="31">
        <f t="shared" si="267"/>
        <v>65588.559563186966</v>
      </c>
      <c r="FE190" s="31">
        <f t="shared" ref="FE190:HF194" si="268">FE146*10/FE$172</f>
        <v>36138.758498316507</v>
      </c>
      <c r="FF190" s="31">
        <f t="shared" si="268"/>
        <v>38085.496795729996</v>
      </c>
      <c r="FG190" s="31">
        <f t="shared" si="268"/>
        <v>72195.660313284156</v>
      </c>
      <c r="FH190" s="31">
        <f t="shared" si="268"/>
        <v>71517.732443453016</v>
      </c>
      <c r="FI190" s="31">
        <f t="shared" si="268"/>
        <v>28735.352448317186</v>
      </c>
      <c r="FJ190" s="31">
        <f t="shared" si="268"/>
        <v>35528.518653771716</v>
      </c>
      <c r="FK190" s="31">
        <f t="shared" si="268"/>
        <v>17653.992255767262</v>
      </c>
      <c r="FL190" s="31">
        <f t="shared" si="268"/>
        <v>16858.135167061333</v>
      </c>
      <c r="FM190" s="31">
        <f t="shared" si="268"/>
        <v>28099.749127348994</v>
      </c>
      <c r="FN190" s="31">
        <f t="shared" si="268"/>
        <v>27507.977617278968</v>
      </c>
      <c r="FO190" s="31">
        <f t="shared" si="268"/>
        <v>16111.162306944305</v>
      </c>
      <c r="FP190" s="31">
        <f t="shared" si="268"/>
        <v>11679.047252743438</v>
      </c>
      <c r="FQ190" s="31">
        <f t="shared" si="268"/>
        <v>1167.963161590443</v>
      </c>
      <c r="FR190" s="31">
        <f t="shared" si="268"/>
        <v>1118.2079674708807</v>
      </c>
      <c r="FS190" s="31">
        <f t="shared" si="268"/>
        <v>549.10820530208764</v>
      </c>
      <c r="FT190" s="31">
        <f t="shared" si="268"/>
        <v>594.12830778745547</v>
      </c>
      <c r="FU190" s="31">
        <f t="shared" si="268"/>
        <v>100.0193742683129</v>
      </c>
      <c r="FV190" s="31">
        <f t="shared" si="268"/>
        <v>0</v>
      </c>
      <c r="FW190" s="31">
        <f t="shared" si="268"/>
        <v>2621.7370374160582</v>
      </c>
      <c r="FX190" s="31">
        <f t="shared" si="268"/>
        <v>2646.1989071489197</v>
      </c>
      <c r="FY190" s="31">
        <f t="shared" si="268"/>
        <v>1574.1198812295797</v>
      </c>
      <c r="FZ190" s="31">
        <f t="shared" si="268"/>
        <v>1625.1792634822539</v>
      </c>
      <c r="GA190" s="31">
        <f t="shared" si="268"/>
        <v>161.2275903798436</v>
      </c>
      <c r="GB190" s="31">
        <f t="shared" si="268"/>
        <v>57.725614463959595</v>
      </c>
      <c r="GC190" s="31">
        <f t="shared" si="268"/>
        <v>0</v>
      </c>
      <c r="GD190" s="31">
        <f t="shared" si="268"/>
        <v>8803.3302484338092</v>
      </c>
      <c r="GE190" s="31">
        <f t="shared" si="268"/>
        <v>0</v>
      </c>
      <c r="GF190" s="31">
        <f t="shared" si="268"/>
        <v>43764.790950240298</v>
      </c>
      <c r="GG190" s="31" t="e">
        <f t="shared" si="268"/>
        <v>#DIV/0!</v>
      </c>
      <c r="GH190" s="31" t="e">
        <f t="shared" si="268"/>
        <v>#DIV/0!</v>
      </c>
      <c r="GI190" s="31">
        <f t="shared" si="268"/>
        <v>0</v>
      </c>
      <c r="GJ190" s="31">
        <f t="shared" si="268"/>
        <v>0</v>
      </c>
      <c r="GK190" s="31">
        <f t="shared" si="268"/>
        <v>0</v>
      </c>
      <c r="GL190" s="31">
        <f t="shared" si="268"/>
        <v>4942.6470732723092</v>
      </c>
      <c r="GM190" s="31">
        <f t="shared" si="268"/>
        <v>0</v>
      </c>
      <c r="GN190" s="31">
        <f t="shared" si="268"/>
        <v>9796.4811748947886</v>
      </c>
      <c r="GO190" s="31">
        <f t="shared" si="268"/>
        <v>434.97694090423909</v>
      </c>
      <c r="GP190" s="31">
        <f t="shared" si="268"/>
        <v>436.27383715463941</v>
      </c>
      <c r="GQ190" s="31">
        <f t="shared" si="268"/>
        <v>0</v>
      </c>
      <c r="GR190" s="31">
        <f t="shared" si="268"/>
        <v>0</v>
      </c>
      <c r="GS190" s="31">
        <f t="shared" si="268"/>
        <v>0</v>
      </c>
      <c r="GT190" s="31">
        <f t="shared" si="268"/>
        <v>470.04587434448183</v>
      </c>
      <c r="GU190" s="31">
        <f t="shared" si="268"/>
        <v>490.16443810768612</v>
      </c>
      <c r="GV190" s="31">
        <f t="shared" si="268"/>
        <v>0</v>
      </c>
      <c r="GW190" s="31">
        <f t="shared" si="268"/>
        <v>0</v>
      </c>
      <c r="GX190" s="31">
        <f t="shared" si="268"/>
        <v>0</v>
      </c>
      <c r="GY190" s="31">
        <f t="shared" si="268"/>
        <v>0</v>
      </c>
      <c r="GZ190" s="31">
        <f t="shared" si="268"/>
        <v>0</v>
      </c>
      <c r="HA190" s="31">
        <f t="shared" si="268"/>
        <v>0</v>
      </c>
      <c r="HB190" s="31">
        <f t="shared" si="268"/>
        <v>0</v>
      </c>
      <c r="HC190" s="31">
        <f t="shared" si="268"/>
        <v>1580.0060314885907</v>
      </c>
      <c r="HD190" s="31">
        <f t="shared" si="268"/>
        <v>0</v>
      </c>
      <c r="HE190" s="31">
        <f t="shared" si="268"/>
        <v>1722.198563068534</v>
      </c>
      <c r="HF190" s="31">
        <f t="shared" si="268"/>
        <v>2040.1711108780264</v>
      </c>
    </row>
    <row r="191" spans="3:214" x14ac:dyDescent="0.25">
      <c r="D191" s="31" t="str">
        <f t="shared" si="217"/>
        <v>Methyl linolelaidate (C18:2)</v>
      </c>
      <c r="AG191" s="31">
        <f t="shared" ref="AG191:BH191" si="269">AG147*10/AG172</f>
        <v>0</v>
      </c>
      <c r="AH191" s="31">
        <f t="shared" si="269"/>
        <v>0</v>
      </c>
      <c r="AI191" s="31">
        <f t="shared" si="269"/>
        <v>0</v>
      </c>
      <c r="AJ191" s="31">
        <f t="shared" si="269"/>
        <v>0</v>
      </c>
      <c r="AK191" s="31">
        <f t="shared" si="269"/>
        <v>0</v>
      </c>
      <c r="AL191" s="31">
        <f t="shared" si="269"/>
        <v>0</v>
      </c>
      <c r="AM191" s="31">
        <f t="shared" si="269"/>
        <v>0</v>
      </c>
      <c r="AN191" s="31">
        <f t="shared" si="269"/>
        <v>0</v>
      </c>
      <c r="AO191" s="31">
        <f t="shared" si="269"/>
        <v>0</v>
      </c>
      <c r="AP191" s="31">
        <f t="shared" si="269"/>
        <v>0</v>
      </c>
      <c r="AQ191" s="31">
        <f t="shared" si="269"/>
        <v>0</v>
      </c>
      <c r="AR191" s="31">
        <f t="shared" si="269"/>
        <v>0</v>
      </c>
      <c r="AS191" s="31">
        <f t="shared" si="269"/>
        <v>0</v>
      </c>
      <c r="AT191" s="31">
        <f t="shared" si="269"/>
        <v>0</v>
      </c>
      <c r="AU191" s="31">
        <f t="shared" si="269"/>
        <v>0</v>
      </c>
      <c r="AV191" s="31">
        <f t="shared" si="269"/>
        <v>0</v>
      </c>
      <c r="AW191" s="31">
        <f t="shared" si="269"/>
        <v>0</v>
      </c>
      <c r="AX191" s="31">
        <f t="shared" si="269"/>
        <v>0</v>
      </c>
      <c r="AY191" s="31">
        <f t="shared" si="269"/>
        <v>0</v>
      </c>
      <c r="AZ191" s="31">
        <f t="shared" si="269"/>
        <v>0</v>
      </c>
      <c r="BA191" s="31">
        <f t="shared" si="269"/>
        <v>0</v>
      </c>
      <c r="BB191" s="31">
        <f t="shared" si="269"/>
        <v>0</v>
      </c>
      <c r="BC191" s="31">
        <f t="shared" si="269"/>
        <v>0</v>
      </c>
      <c r="BD191" s="31">
        <f t="shared" si="269"/>
        <v>0</v>
      </c>
      <c r="BE191" s="31">
        <f t="shared" si="269"/>
        <v>0</v>
      </c>
      <c r="BF191" s="31">
        <f t="shared" si="269"/>
        <v>0</v>
      </c>
      <c r="BG191" s="31">
        <f t="shared" si="269"/>
        <v>0</v>
      </c>
      <c r="BH191" s="31">
        <f t="shared" si="269"/>
        <v>0</v>
      </c>
      <c r="BK191" s="31">
        <f t="shared" ref="BK191:CH191" si="270">BK147*10/BK172</f>
        <v>0</v>
      </c>
      <c r="BL191" s="31">
        <f t="shared" si="270"/>
        <v>0</v>
      </c>
      <c r="BM191" s="31">
        <f t="shared" si="270"/>
        <v>0</v>
      </c>
      <c r="BN191" s="31">
        <f t="shared" si="270"/>
        <v>0</v>
      </c>
      <c r="BO191" s="31">
        <f t="shared" si="270"/>
        <v>0</v>
      </c>
      <c r="BP191" s="31">
        <f t="shared" si="270"/>
        <v>0</v>
      </c>
      <c r="BQ191" s="31">
        <f t="shared" si="270"/>
        <v>0</v>
      </c>
      <c r="BR191" s="31">
        <f t="shared" si="270"/>
        <v>0</v>
      </c>
      <c r="BS191" s="31">
        <f t="shared" si="270"/>
        <v>0</v>
      </c>
      <c r="BT191" s="31">
        <f t="shared" si="270"/>
        <v>0</v>
      </c>
      <c r="BU191" s="31">
        <f t="shared" si="270"/>
        <v>0</v>
      </c>
      <c r="BV191" s="31">
        <f t="shared" si="270"/>
        <v>0</v>
      </c>
      <c r="BW191" s="31">
        <f t="shared" si="270"/>
        <v>0</v>
      </c>
      <c r="BX191" s="31">
        <f t="shared" si="270"/>
        <v>0</v>
      </c>
      <c r="BY191" s="31">
        <f t="shared" si="270"/>
        <v>0</v>
      </c>
      <c r="BZ191" s="31">
        <f t="shared" si="270"/>
        <v>0</v>
      </c>
      <c r="CA191" s="31">
        <f t="shared" si="270"/>
        <v>0</v>
      </c>
      <c r="CB191" s="31">
        <f t="shared" si="270"/>
        <v>0</v>
      </c>
      <c r="CC191" s="31">
        <f t="shared" si="270"/>
        <v>0</v>
      </c>
      <c r="CD191" s="31">
        <f t="shared" si="270"/>
        <v>0</v>
      </c>
      <c r="CE191" s="31">
        <f t="shared" si="270"/>
        <v>0</v>
      </c>
      <c r="CF191" s="31">
        <f t="shared" si="270"/>
        <v>0</v>
      </c>
      <c r="CG191" s="31" t="e">
        <f t="shared" si="270"/>
        <v>#REF!</v>
      </c>
      <c r="CH191" s="31" t="e">
        <f t="shared" si="270"/>
        <v>#REF!</v>
      </c>
      <c r="CI191" s="37">
        <f t="shared" si="267"/>
        <v>0</v>
      </c>
      <c r="CJ191" s="31">
        <f t="shared" si="267"/>
        <v>0</v>
      </c>
      <c r="CK191" s="31">
        <f t="shared" si="267"/>
        <v>0</v>
      </c>
      <c r="CL191" s="31">
        <f t="shared" si="267"/>
        <v>0</v>
      </c>
      <c r="CM191" s="31">
        <f t="shared" si="267"/>
        <v>0</v>
      </c>
      <c r="CN191" s="31">
        <f t="shared" si="267"/>
        <v>0</v>
      </c>
      <c r="CO191" s="31">
        <f t="shared" si="267"/>
        <v>0</v>
      </c>
      <c r="CP191" s="31">
        <f t="shared" si="267"/>
        <v>0</v>
      </c>
      <c r="CQ191" s="31">
        <f t="shared" si="267"/>
        <v>0</v>
      </c>
      <c r="CR191" s="31">
        <f t="shared" si="267"/>
        <v>0</v>
      </c>
      <c r="CS191" s="31">
        <f t="shared" si="267"/>
        <v>0</v>
      </c>
      <c r="CT191" s="31">
        <f t="shared" si="267"/>
        <v>0</v>
      </c>
      <c r="CU191" s="31">
        <f t="shared" si="267"/>
        <v>0</v>
      </c>
      <c r="CV191" s="31">
        <f t="shared" si="267"/>
        <v>0</v>
      </c>
      <c r="CW191" s="31">
        <f t="shared" si="267"/>
        <v>0</v>
      </c>
      <c r="CX191" s="31">
        <f t="shared" si="267"/>
        <v>0</v>
      </c>
      <c r="CY191" s="31">
        <f t="shared" si="267"/>
        <v>0</v>
      </c>
      <c r="CZ191" s="31">
        <f t="shared" si="267"/>
        <v>0</v>
      </c>
      <c r="DA191" s="31">
        <f t="shared" si="267"/>
        <v>0</v>
      </c>
      <c r="DB191" s="31">
        <f t="shared" si="267"/>
        <v>0</v>
      </c>
      <c r="DC191" s="31">
        <f t="shared" si="267"/>
        <v>0</v>
      </c>
      <c r="DD191" s="31">
        <f t="shared" si="267"/>
        <v>0</v>
      </c>
      <c r="DE191" s="31">
        <f t="shared" si="267"/>
        <v>0</v>
      </c>
      <c r="DF191" s="31">
        <f t="shared" si="267"/>
        <v>0</v>
      </c>
      <c r="DG191" s="31">
        <f t="shared" si="267"/>
        <v>0</v>
      </c>
      <c r="DH191" s="31">
        <f t="shared" si="267"/>
        <v>0</v>
      </c>
      <c r="DI191" s="31">
        <f t="shared" si="267"/>
        <v>0</v>
      </c>
      <c r="DJ191" s="31">
        <f t="shared" si="267"/>
        <v>0</v>
      </c>
      <c r="DK191" s="31">
        <f t="shared" si="267"/>
        <v>0</v>
      </c>
      <c r="DL191" s="31">
        <f t="shared" si="267"/>
        <v>0</v>
      </c>
      <c r="DM191" s="31">
        <f t="shared" si="267"/>
        <v>0</v>
      </c>
      <c r="DN191" s="31">
        <f t="shared" si="267"/>
        <v>0</v>
      </c>
      <c r="DO191" s="31">
        <f t="shared" si="267"/>
        <v>0</v>
      </c>
      <c r="DP191" s="31">
        <f t="shared" si="267"/>
        <v>0</v>
      </c>
      <c r="DQ191" s="31">
        <f t="shared" si="267"/>
        <v>0</v>
      </c>
      <c r="DR191" s="31">
        <f t="shared" si="267"/>
        <v>0</v>
      </c>
      <c r="DS191" s="31">
        <f t="shared" si="267"/>
        <v>0</v>
      </c>
      <c r="DT191" s="31">
        <f t="shared" si="267"/>
        <v>0</v>
      </c>
      <c r="DU191" s="31">
        <f t="shared" si="267"/>
        <v>0</v>
      </c>
      <c r="DV191" s="31">
        <f t="shared" si="267"/>
        <v>0</v>
      </c>
      <c r="DW191" s="31">
        <f t="shared" si="267"/>
        <v>0</v>
      </c>
      <c r="DX191" s="31">
        <f t="shared" si="267"/>
        <v>0</v>
      </c>
      <c r="DY191" s="31">
        <f t="shared" si="267"/>
        <v>0</v>
      </c>
      <c r="DZ191" s="31">
        <f t="shared" si="267"/>
        <v>0</v>
      </c>
      <c r="EA191" s="31">
        <f t="shared" si="267"/>
        <v>0</v>
      </c>
      <c r="EB191" s="31">
        <f t="shared" si="267"/>
        <v>0</v>
      </c>
      <c r="EC191" s="31">
        <f t="shared" si="267"/>
        <v>0</v>
      </c>
      <c r="ED191" s="31">
        <f t="shared" si="267"/>
        <v>0</v>
      </c>
      <c r="EE191" s="31">
        <f t="shared" si="267"/>
        <v>0</v>
      </c>
      <c r="EF191" s="31">
        <f t="shared" si="267"/>
        <v>0</v>
      </c>
      <c r="EG191" s="31">
        <f t="shared" si="267"/>
        <v>0</v>
      </c>
      <c r="EH191" s="31">
        <f t="shared" si="267"/>
        <v>0</v>
      </c>
      <c r="FE191" s="31">
        <f t="shared" si="268"/>
        <v>2316.9789770975362</v>
      </c>
      <c r="FF191" s="31">
        <f t="shared" si="268"/>
        <v>0</v>
      </c>
      <c r="FG191" s="31">
        <f t="shared" si="268"/>
        <v>4092.6757225173315</v>
      </c>
      <c r="FH191" s="31">
        <f t="shared" si="268"/>
        <v>0</v>
      </c>
      <c r="FI191" s="31">
        <f t="shared" si="268"/>
        <v>0</v>
      </c>
      <c r="FJ191" s="31">
        <f t="shared" si="268"/>
        <v>2670.3880744381568</v>
      </c>
      <c r="FK191" s="31">
        <f t="shared" si="268"/>
        <v>1977.4272076530895</v>
      </c>
      <c r="FL191" s="31">
        <f t="shared" si="268"/>
        <v>2361.1328398941127</v>
      </c>
      <c r="FM191" s="31">
        <f t="shared" si="268"/>
        <v>0</v>
      </c>
      <c r="FN191" s="31">
        <f t="shared" si="268"/>
        <v>0</v>
      </c>
      <c r="FO191" s="31">
        <f t="shared" si="268"/>
        <v>0</v>
      </c>
      <c r="FP191" s="31">
        <f t="shared" si="268"/>
        <v>0</v>
      </c>
      <c r="FQ191" s="31">
        <f t="shared" si="268"/>
        <v>0</v>
      </c>
      <c r="FR191" s="31">
        <f t="shared" si="268"/>
        <v>0</v>
      </c>
      <c r="FS191" s="31">
        <f t="shared" si="268"/>
        <v>0</v>
      </c>
      <c r="FT191" s="31">
        <f t="shared" si="268"/>
        <v>0</v>
      </c>
      <c r="FU191" s="31">
        <f t="shared" si="268"/>
        <v>0</v>
      </c>
      <c r="FV191" s="31">
        <f t="shared" si="268"/>
        <v>0</v>
      </c>
      <c r="FW191" s="31">
        <f t="shared" si="268"/>
        <v>0</v>
      </c>
      <c r="FX191" s="31">
        <f t="shared" si="268"/>
        <v>0</v>
      </c>
      <c r="FY191" s="31">
        <f t="shared" si="268"/>
        <v>0</v>
      </c>
      <c r="FZ191" s="31">
        <f t="shared" si="268"/>
        <v>0</v>
      </c>
      <c r="GA191" s="31">
        <f t="shared" si="268"/>
        <v>0</v>
      </c>
      <c r="GB191" s="31">
        <f t="shared" si="268"/>
        <v>0</v>
      </c>
      <c r="GC191" s="31">
        <f t="shared" si="268"/>
        <v>0</v>
      </c>
      <c r="GD191" s="31">
        <f t="shared" si="268"/>
        <v>0</v>
      </c>
      <c r="GE191" s="31">
        <f t="shared" si="268"/>
        <v>0</v>
      </c>
      <c r="GF191" s="31">
        <f t="shared" si="268"/>
        <v>41.022200023498044</v>
      </c>
      <c r="GG191" s="31" t="e">
        <f t="shared" si="268"/>
        <v>#DIV/0!</v>
      </c>
      <c r="GH191" s="31" t="e">
        <f t="shared" si="268"/>
        <v>#DIV/0!</v>
      </c>
      <c r="GI191" s="31">
        <f t="shared" si="268"/>
        <v>0</v>
      </c>
      <c r="GJ191" s="31">
        <f t="shared" si="268"/>
        <v>0</v>
      </c>
      <c r="GK191" s="31">
        <f t="shared" si="268"/>
        <v>0</v>
      </c>
      <c r="GL191" s="31">
        <f t="shared" si="268"/>
        <v>4.4298154009862838</v>
      </c>
      <c r="GM191" s="31">
        <f t="shared" si="268"/>
        <v>0</v>
      </c>
      <c r="GN191" s="31">
        <f t="shared" si="268"/>
        <v>461.02340804372653</v>
      </c>
      <c r="GO191" s="31">
        <f t="shared" si="268"/>
        <v>0</v>
      </c>
      <c r="GP191" s="31">
        <f t="shared" si="268"/>
        <v>0</v>
      </c>
      <c r="GQ191" s="31">
        <f t="shared" si="268"/>
        <v>0</v>
      </c>
      <c r="GR191" s="31">
        <f t="shared" si="268"/>
        <v>0</v>
      </c>
      <c r="GS191" s="31">
        <f t="shared" si="268"/>
        <v>0</v>
      </c>
      <c r="GT191" s="31">
        <f t="shared" si="268"/>
        <v>0</v>
      </c>
      <c r="GU191" s="31">
        <f t="shared" si="268"/>
        <v>0</v>
      </c>
      <c r="GV191" s="31">
        <f t="shared" si="268"/>
        <v>0</v>
      </c>
      <c r="GW191" s="31">
        <f t="shared" si="268"/>
        <v>0</v>
      </c>
      <c r="GX191" s="31">
        <f t="shared" si="268"/>
        <v>0</v>
      </c>
      <c r="GY191" s="31">
        <f t="shared" si="268"/>
        <v>0</v>
      </c>
      <c r="GZ191" s="31">
        <f t="shared" si="268"/>
        <v>0</v>
      </c>
      <c r="HA191" s="31">
        <f t="shared" si="268"/>
        <v>0</v>
      </c>
      <c r="HB191" s="31">
        <f t="shared" si="268"/>
        <v>0</v>
      </c>
      <c r="HC191" s="31">
        <f t="shared" si="268"/>
        <v>0</v>
      </c>
      <c r="HD191" s="31">
        <f t="shared" si="268"/>
        <v>0</v>
      </c>
      <c r="HE191" s="31">
        <f t="shared" si="268"/>
        <v>0</v>
      </c>
      <c r="HF191" s="31">
        <f t="shared" si="268"/>
        <v>0</v>
      </c>
    </row>
    <row r="192" spans="3:214" x14ac:dyDescent="0.25">
      <c r="C192" s="49"/>
      <c r="D192" s="31" t="str">
        <f t="shared" si="217"/>
        <v>METHYL LINOLEATE (C18:2)</v>
      </c>
      <c r="AG192" s="31">
        <f t="shared" ref="AG192:BH192" si="271">AG148*10/AG172</f>
        <v>0</v>
      </c>
      <c r="AH192" s="31">
        <f t="shared" si="271"/>
        <v>0</v>
      </c>
      <c r="AI192" s="31">
        <f t="shared" si="271"/>
        <v>0</v>
      </c>
      <c r="AJ192" s="31">
        <f t="shared" si="271"/>
        <v>0</v>
      </c>
      <c r="AK192" s="31">
        <f t="shared" si="271"/>
        <v>0</v>
      </c>
      <c r="AL192" s="31">
        <f t="shared" si="271"/>
        <v>0</v>
      </c>
      <c r="AM192" s="31">
        <f t="shared" si="271"/>
        <v>0</v>
      </c>
      <c r="AN192" s="31">
        <f t="shared" si="271"/>
        <v>0</v>
      </c>
      <c r="AO192" s="31">
        <f t="shared" si="271"/>
        <v>0</v>
      </c>
      <c r="AP192" s="31">
        <f t="shared" si="271"/>
        <v>0</v>
      </c>
      <c r="AQ192" s="31">
        <f t="shared" si="271"/>
        <v>0</v>
      </c>
      <c r="AR192" s="31">
        <f t="shared" si="271"/>
        <v>0</v>
      </c>
      <c r="AS192" s="31">
        <f t="shared" si="271"/>
        <v>0</v>
      </c>
      <c r="AT192" s="31">
        <f t="shared" si="271"/>
        <v>0</v>
      </c>
      <c r="AU192" s="31">
        <f t="shared" si="271"/>
        <v>0</v>
      </c>
      <c r="AV192" s="31">
        <f t="shared" si="271"/>
        <v>0</v>
      </c>
      <c r="AW192" s="31">
        <f t="shared" si="271"/>
        <v>0</v>
      </c>
      <c r="AX192" s="31">
        <f t="shared" si="271"/>
        <v>0</v>
      </c>
      <c r="AY192" s="31">
        <f t="shared" si="271"/>
        <v>0</v>
      </c>
      <c r="AZ192" s="31">
        <f t="shared" si="271"/>
        <v>0</v>
      </c>
      <c r="BA192" s="31">
        <f t="shared" si="271"/>
        <v>0</v>
      </c>
      <c r="BB192" s="31">
        <f t="shared" si="271"/>
        <v>0</v>
      </c>
      <c r="BC192" s="31">
        <f t="shared" si="271"/>
        <v>0</v>
      </c>
      <c r="BD192" s="31">
        <f t="shared" si="271"/>
        <v>0</v>
      </c>
      <c r="BE192" s="31">
        <f t="shared" si="271"/>
        <v>0</v>
      </c>
      <c r="BF192" s="31">
        <f t="shared" si="271"/>
        <v>0</v>
      </c>
      <c r="BG192" s="31">
        <f t="shared" si="271"/>
        <v>0</v>
      </c>
      <c r="BH192" s="31">
        <f t="shared" si="271"/>
        <v>0</v>
      </c>
      <c r="BK192" s="31">
        <f t="shared" ref="BK192:CH192" si="272">BK148*10/BK172</f>
        <v>0</v>
      </c>
      <c r="BL192" s="31">
        <f t="shared" si="272"/>
        <v>0</v>
      </c>
      <c r="BM192" s="31">
        <f t="shared" si="272"/>
        <v>0</v>
      </c>
      <c r="BN192" s="31">
        <f t="shared" si="272"/>
        <v>0</v>
      </c>
      <c r="BO192" s="31">
        <f t="shared" si="272"/>
        <v>0</v>
      </c>
      <c r="BP192" s="31">
        <f t="shared" si="272"/>
        <v>0</v>
      </c>
      <c r="BQ192" s="31">
        <f t="shared" si="272"/>
        <v>0</v>
      </c>
      <c r="BR192" s="31">
        <f t="shared" si="272"/>
        <v>0</v>
      </c>
      <c r="BS192" s="31">
        <f t="shared" si="272"/>
        <v>0</v>
      </c>
      <c r="BT192" s="31">
        <f t="shared" si="272"/>
        <v>0</v>
      </c>
      <c r="BU192" s="31">
        <f t="shared" si="272"/>
        <v>0</v>
      </c>
      <c r="BV192" s="31">
        <f t="shared" si="272"/>
        <v>0</v>
      </c>
      <c r="BW192" s="31">
        <f t="shared" si="272"/>
        <v>0</v>
      </c>
      <c r="BX192" s="31">
        <f t="shared" si="272"/>
        <v>0</v>
      </c>
      <c r="BY192" s="31">
        <f t="shared" si="272"/>
        <v>0</v>
      </c>
      <c r="BZ192" s="31">
        <f t="shared" si="272"/>
        <v>0</v>
      </c>
      <c r="CA192" s="31">
        <f t="shared" si="272"/>
        <v>0</v>
      </c>
      <c r="CB192" s="31">
        <f t="shared" si="272"/>
        <v>0</v>
      </c>
      <c r="CC192" s="31">
        <f t="shared" si="272"/>
        <v>0</v>
      </c>
      <c r="CD192" s="31">
        <f t="shared" si="272"/>
        <v>0</v>
      </c>
      <c r="CE192" s="31">
        <f t="shared" si="272"/>
        <v>0</v>
      </c>
      <c r="CF192" s="31">
        <f t="shared" si="272"/>
        <v>0</v>
      </c>
      <c r="CG192" s="31" t="e">
        <f t="shared" si="272"/>
        <v>#REF!</v>
      </c>
      <c r="CH192" s="31" t="e">
        <f t="shared" si="272"/>
        <v>#REF!</v>
      </c>
      <c r="CI192" s="75">
        <f t="shared" si="267"/>
        <v>66548.267175747867</v>
      </c>
      <c r="CJ192" s="75">
        <f t="shared" si="267"/>
        <v>67116.310763783389</v>
      </c>
      <c r="CK192" s="75">
        <f t="shared" si="267"/>
        <v>84177.338485082597</v>
      </c>
      <c r="CL192" s="75">
        <f t="shared" si="267"/>
        <v>82457.847968909526</v>
      </c>
      <c r="CM192" s="67">
        <f t="shared" si="267"/>
        <v>83260.751066799086</v>
      </c>
      <c r="CN192" s="67">
        <f t="shared" si="267"/>
        <v>96821.119293307333</v>
      </c>
      <c r="CO192" s="67">
        <f t="shared" si="267"/>
        <v>92901.402816830334</v>
      </c>
      <c r="CP192" s="67">
        <f t="shared" si="267"/>
        <v>732612.91807011818</v>
      </c>
      <c r="CQ192" s="75">
        <f t="shared" si="267"/>
        <v>0</v>
      </c>
      <c r="CR192" s="75">
        <f t="shared" si="267"/>
        <v>52689.981450273619</v>
      </c>
      <c r="CS192" s="75">
        <f t="shared" si="267"/>
        <v>30146.752642777734</v>
      </c>
      <c r="CT192" s="75">
        <f t="shared" si="267"/>
        <v>29872.842820381087</v>
      </c>
      <c r="CU192" s="75">
        <f t="shared" si="267"/>
        <v>36231.983467988299</v>
      </c>
      <c r="CV192" s="75">
        <f t="shared" si="267"/>
        <v>35041.414200188548</v>
      </c>
      <c r="CW192" s="31">
        <f t="shared" si="267"/>
        <v>46815.348259950231</v>
      </c>
      <c r="CX192" s="31">
        <f t="shared" si="267"/>
        <v>0</v>
      </c>
      <c r="CY192" s="31">
        <f t="shared" si="267"/>
        <v>39318.181148052718</v>
      </c>
      <c r="CZ192" s="31">
        <f t="shared" si="267"/>
        <v>37688.875995758004</v>
      </c>
      <c r="DA192" s="31">
        <f t="shared" si="267"/>
        <v>40717.959813784299</v>
      </c>
      <c r="DB192" s="31">
        <f t="shared" si="267"/>
        <v>38562.331902645048</v>
      </c>
      <c r="DC192" s="75">
        <f t="shared" si="267"/>
        <v>84094.959478447432</v>
      </c>
      <c r="DD192" s="75">
        <f t="shared" si="267"/>
        <v>84186.784020559178</v>
      </c>
      <c r="DE192" s="75">
        <f t="shared" si="267"/>
        <v>79511.289431438359</v>
      </c>
      <c r="DF192" s="75">
        <f t="shared" si="267"/>
        <v>78605.396434356575</v>
      </c>
      <c r="DG192" s="67">
        <f t="shared" si="267"/>
        <v>101875.14625582109</v>
      </c>
      <c r="DH192" s="67">
        <f t="shared" si="267"/>
        <v>110329.45886443673</v>
      </c>
      <c r="DI192" s="67">
        <f t="shared" si="267"/>
        <v>96770.183142419963</v>
      </c>
      <c r="DJ192" s="67">
        <f t="shared" si="267"/>
        <v>102521.35185510309</v>
      </c>
      <c r="DK192" s="75">
        <f t="shared" si="267"/>
        <v>38984.377209370752</v>
      </c>
      <c r="DL192" s="75">
        <f t="shared" si="267"/>
        <v>38862.357957084467</v>
      </c>
      <c r="DM192" s="75">
        <f t="shared" si="267"/>
        <v>27088.766343293864</v>
      </c>
      <c r="DN192" s="75">
        <f t="shared" si="267"/>
        <v>26411.190864921122</v>
      </c>
      <c r="DO192" s="75">
        <f t="shared" si="267"/>
        <v>30922.165127762681</v>
      </c>
      <c r="DP192" s="75">
        <f t="shared" si="267"/>
        <v>30567.986061789572</v>
      </c>
      <c r="DQ192" s="31">
        <f t="shared" si="267"/>
        <v>35671.675036017965</v>
      </c>
      <c r="DR192" s="31">
        <f t="shared" si="267"/>
        <v>34353.030892626957</v>
      </c>
      <c r="DS192" s="31">
        <f t="shared" si="267"/>
        <v>21558.105869274805</v>
      </c>
      <c r="DT192" s="31">
        <f t="shared" si="267"/>
        <v>25640.470026221006</v>
      </c>
      <c r="DU192" s="31">
        <f t="shared" si="267"/>
        <v>0</v>
      </c>
      <c r="DV192" s="31">
        <f t="shared" si="267"/>
        <v>29816.451067933634</v>
      </c>
      <c r="DW192" s="31">
        <f t="shared" si="267"/>
        <v>36299.540455792987</v>
      </c>
      <c r="DX192" s="31">
        <f t="shared" si="267"/>
        <v>34776.780877985795</v>
      </c>
      <c r="DY192" s="31">
        <f t="shared" si="267"/>
        <v>38229.010860732662</v>
      </c>
      <c r="DZ192" s="31">
        <f t="shared" si="267"/>
        <v>37596.316475763451</v>
      </c>
      <c r="EA192" s="31">
        <f t="shared" si="267"/>
        <v>30002.732808617027</v>
      </c>
      <c r="EB192" s="31">
        <f t="shared" si="267"/>
        <v>26637.881794500256</v>
      </c>
      <c r="EC192" s="31">
        <f t="shared" si="267"/>
        <v>37800.209131297532</v>
      </c>
      <c r="ED192" s="31">
        <f t="shared" si="267"/>
        <v>35459.225504537266</v>
      </c>
      <c r="EE192" s="31">
        <f t="shared" si="267"/>
        <v>35069.598597392374</v>
      </c>
      <c r="EF192" s="31">
        <f t="shared" si="267"/>
        <v>33826.849757803859</v>
      </c>
      <c r="EG192" s="31">
        <f t="shared" si="267"/>
        <v>29421.760945628601</v>
      </c>
      <c r="EH192" s="31">
        <f t="shared" si="267"/>
        <v>31529.687181848894</v>
      </c>
      <c r="FE192" s="31">
        <f t="shared" si="268"/>
        <v>37283.424721420371</v>
      </c>
      <c r="FF192" s="31">
        <f t="shared" si="268"/>
        <v>36931.557797489782</v>
      </c>
      <c r="FG192" s="31">
        <f t="shared" si="268"/>
        <v>70919.939355619092</v>
      </c>
      <c r="FH192" s="31">
        <f t="shared" si="268"/>
        <v>70589.876976100306</v>
      </c>
      <c r="FI192" s="31">
        <f t="shared" si="268"/>
        <v>1856.5155540190938</v>
      </c>
      <c r="FJ192" s="31">
        <f t="shared" si="268"/>
        <v>34489.906921023241</v>
      </c>
      <c r="FK192" s="31">
        <f t="shared" si="268"/>
        <v>23315.095326750339</v>
      </c>
      <c r="FL192" s="31">
        <f t="shared" si="268"/>
        <v>23603.636731042741</v>
      </c>
      <c r="FM192" s="31">
        <f t="shared" si="268"/>
        <v>2375.7463073715344</v>
      </c>
      <c r="FN192" s="31">
        <f t="shared" si="268"/>
        <v>2230.4772326515726</v>
      </c>
      <c r="FO192" s="31">
        <f t="shared" si="268"/>
        <v>1394.2346680258668</v>
      </c>
      <c r="FP192" s="31">
        <f t="shared" si="268"/>
        <v>16267.684677419033</v>
      </c>
      <c r="FQ192" s="31">
        <f t="shared" si="268"/>
        <v>0</v>
      </c>
      <c r="FR192" s="31">
        <f t="shared" si="268"/>
        <v>0</v>
      </c>
      <c r="FS192" s="31">
        <f t="shared" si="268"/>
        <v>0</v>
      </c>
      <c r="FT192" s="31">
        <f t="shared" si="268"/>
        <v>0</v>
      </c>
      <c r="FU192" s="31">
        <f t="shared" si="268"/>
        <v>0</v>
      </c>
      <c r="FV192" s="31">
        <f t="shared" si="268"/>
        <v>0</v>
      </c>
      <c r="FW192" s="31">
        <f t="shared" si="268"/>
        <v>2708.1941785350737</v>
      </c>
      <c r="FX192" s="31">
        <f t="shared" si="268"/>
        <v>2970.0814130321446</v>
      </c>
      <c r="FY192" s="31">
        <f t="shared" si="268"/>
        <v>1768.983395001477</v>
      </c>
      <c r="FZ192" s="31">
        <f t="shared" si="268"/>
        <v>1637.3611755283539</v>
      </c>
      <c r="GA192" s="31">
        <f t="shared" si="268"/>
        <v>2122.6772134436883</v>
      </c>
      <c r="GB192" s="31">
        <f t="shared" si="268"/>
        <v>2010.8745088886703</v>
      </c>
      <c r="GC192" s="31">
        <f t="shared" si="268"/>
        <v>0</v>
      </c>
      <c r="GD192" s="31">
        <f t="shared" si="268"/>
        <v>17851.586530737091</v>
      </c>
      <c r="GE192" s="31">
        <f t="shared" si="268"/>
        <v>0</v>
      </c>
      <c r="GF192" s="31">
        <f t="shared" si="268"/>
        <v>30599.328524016626</v>
      </c>
      <c r="GG192" s="31" t="e">
        <f t="shared" si="268"/>
        <v>#DIV/0!</v>
      </c>
      <c r="GH192" s="31" t="e">
        <f t="shared" si="268"/>
        <v>#DIV/0!</v>
      </c>
      <c r="GI192" s="31">
        <f t="shared" si="268"/>
        <v>790.98636686798693</v>
      </c>
      <c r="GJ192" s="31">
        <f t="shared" si="268"/>
        <v>19540.616194571034</v>
      </c>
      <c r="GK192" s="31">
        <f t="shared" si="268"/>
        <v>0</v>
      </c>
      <c r="GL192" s="31">
        <f t="shared" si="268"/>
        <v>17537.69924880367</v>
      </c>
      <c r="GM192" s="31">
        <f t="shared" si="268"/>
        <v>0</v>
      </c>
      <c r="GN192" s="31">
        <f t="shared" si="268"/>
        <v>4056.8793160676305</v>
      </c>
      <c r="GO192" s="31">
        <f t="shared" si="268"/>
        <v>37035.803011747274</v>
      </c>
      <c r="GP192" s="31">
        <f t="shared" si="268"/>
        <v>40573.205055924154</v>
      </c>
      <c r="GQ192" s="31">
        <f t="shared" si="268"/>
        <v>44205.559015655796</v>
      </c>
      <c r="GR192" s="31">
        <f t="shared" si="268"/>
        <v>41943.153207121766</v>
      </c>
      <c r="GS192" s="31">
        <f t="shared" si="268"/>
        <v>42158.781992429831</v>
      </c>
      <c r="GT192" s="31">
        <f t="shared" si="268"/>
        <v>40143.53638537629</v>
      </c>
      <c r="GU192" s="31">
        <f t="shared" si="268"/>
        <v>52121.159360763646</v>
      </c>
      <c r="GV192" s="31">
        <f t="shared" si="268"/>
        <v>52152.142578602288</v>
      </c>
      <c r="GW192" s="31">
        <f t="shared" si="268"/>
        <v>44103.291474442638</v>
      </c>
      <c r="GX192" s="31">
        <f t="shared" si="268"/>
        <v>39230.05081770962</v>
      </c>
      <c r="GY192" s="31">
        <f t="shared" si="268"/>
        <v>62666.677664155148</v>
      </c>
      <c r="GZ192" s="31">
        <f t="shared" si="268"/>
        <v>58599.809339489235</v>
      </c>
      <c r="HA192" s="31">
        <f t="shared" si="268"/>
        <v>21910.836401653549</v>
      </c>
      <c r="HB192" s="31">
        <f t="shared" si="268"/>
        <v>19650.02800491068</v>
      </c>
      <c r="HC192" s="31">
        <f t="shared" si="268"/>
        <v>18572.462351994389</v>
      </c>
      <c r="HD192" s="31">
        <f t="shared" si="268"/>
        <v>18726.669988652073</v>
      </c>
      <c r="HE192" s="31">
        <f t="shared" si="268"/>
        <v>20988.06768453959</v>
      </c>
      <c r="HF192" s="31">
        <f t="shared" si="268"/>
        <v>19058.788523814696</v>
      </c>
    </row>
    <row r="193" spans="3:214" x14ac:dyDescent="0.25">
      <c r="D193" s="31" t="str">
        <f t="shared" si="217"/>
        <v>METHYL ARACHIDATE (C20:0)</v>
      </c>
      <c r="AG193" s="31">
        <f t="shared" ref="AG193:BH193" si="273">AG149*10/AG172</f>
        <v>92.721073481448286</v>
      </c>
      <c r="AH193" s="31">
        <f t="shared" si="273"/>
        <v>109.96125373358841</v>
      </c>
      <c r="AI193" s="31">
        <f t="shared" si="273"/>
        <v>158.42245821629288</v>
      </c>
      <c r="AJ193" s="31">
        <f t="shared" si="273"/>
        <v>159.9925662396856</v>
      </c>
      <c r="AK193" s="31">
        <f t="shared" si="273"/>
        <v>113.73080107039701</v>
      </c>
      <c r="AL193" s="31">
        <f t="shared" si="273"/>
        <v>106.85614987370006</v>
      </c>
      <c r="AM193" s="31">
        <f t="shared" si="273"/>
        <v>120.75421457177934</v>
      </c>
      <c r="AN193" s="31">
        <f t="shared" si="273"/>
        <v>120.46695959033867</v>
      </c>
      <c r="AO193" s="31">
        <f t="shared" si="273"/>
        <v>143.30781709893179</v>
      </c>
      <c r="AP193" s="31">
        <f t="shared" si="273"/>
        <v>149.54604501287452</v>
      </c>
      <c r="AQ193" s="31">
        <f t="shared" si="273"/>
        <v>84.091394156959524</v>
      </c>
      <c r="AR193" s="31">
        <f t="shared" si="273"/>
        <v>89.524971915254582</v>
      </c>
      <c r="AS193" s="31">
        <f t="shared" si="273"/>
        <v>0</v>
      </c>
      <c r="AT193" s="31">
        <f t="shared" si="273"/>
        <v>0</v>
      </c>
      <c r="AU193" s="31">
        <f t="shared" si="273"/>
        <v>0</v>
      </c>
      <c r="AV193" s="31">
        <f t="shared" si="273"/>
        <v>0</v>
      </c>
      <c r="AW193" s="31">
        <f t="shared" si="273"/>
        <v>0</v>
      </c>
      <c r="AX193" s="31">
        <f t="shared" si="273"/>
        <v>0</v>
      </c>
      <c r="AY193" s="31">
        <f t="shared" si="273"/>
        <v>48.45004753075424</v>
      </c>
      <c r="AZ193" s="31">
        <f t="shared" si="273"/>
        <v>59.137106333000759</v>
      </c>
      <c r="BA193" s="31">
        <f t="shared" si="273"/>
        <v>38.848040048721906</v>
      </c>
      <c r="BB193" s="31">
        <f t="shared" si="273"/>
        <v>34.434172667093591</v>
      </c>
      <c r="BC193" s="31">
        <f t="shared" si="273"/>
        <v>38.740059211168848</v>
      </c>
      <c r="BD193" s="31">
        <f t="shared" si="273"/>
        <v>44.236816120205823</v>
      </c>
      <c r="BE193" s="31">
        <f t="shared" si="273"/>
        <v>0</v>
      </c>
      <c r="BF193" s="31">
        <f t="shared" si="273"/>
        <v>139.74662714198487</v>
      </c>
      <c r="BG193" s="31">
        <f t="shared" si="273"/>
        <v>246.47607549382369</v>
      </c>
      <c r="BH193" s="31">
        <f t="shared" si="273"/>
        <v>242.25034982769915</v>
      </c>
      <c r="BK193" s="31">
        <f t="shared" ref="BK193:CH193" si="274">BK149*10/BK172</f>
        <v>0</v>
      </c>
      <c r="BL193" s="31">
        <f t="shared" si="274"/>
        <v>0</v>
      </c>
      <c r="BM193" s="31">
        <f t="shared" si="274"/>
        <v>8.5544900801610897</v>
      </c>
      <c r="BN193" s="31">
        <f t="shared" si="274"/>
        <v>142.36075565864911</v>
      </c>
      <c r="BO193" s="31">
        <f t="shared" si="274"/>
        <v>0</v>
      </c>
      <c r="BP193" s="31">
        <f t="shared" si="274"/>
        <v>87.095435035039387</v>
      </c>
      <c r="BQ193" s="31">
        <f t="shared" si="274"/>
        <v>0</v>
      </c>
      <c r="BR193" s="31">
        <f t="shared" si="274"/>
        <v>0</v>
      </c>
      <c r="BS193" s="31">
        <f t="shared" si="274"/>
        <v>0</v>
      </c>
      <c r="BT193" s="31">
        <f t="shared" si="274"/>
        <v>0</v>
      </c>
      <c r="BU193" s="31">
        <f t="shared" si="274"/>
        <v>0</v>
      </c>
      <c r="BV193" s="31">
        <f t="shared" si="274"/>
        <v>0</v>
      </c>
      <c r="BW193" s="31">
        <f t="shared" si="274"/>
        <v>0</v>
      </c>
      <c r="BX193" s="31">
        <f t="shared" si="274"/>
        <v>0</v>
      </c>
      <c r="BY193" s="31">
        <f t="shared" si="274"/>
        <v>0</v>
      </c>
      <c r="BZ193" s="31">
        <f t="shared" si="274"/>
        <v>0</v>
      </c>
      <c r="CA193" s="31">
        <f t="shared" si="274"/>
        <v>0</v>
      </c>
      <c r="CB193" s="31">
        <f t="shared" si="274"/>
        <v>0</v>
      </c>
      <c r="CC193" s="31">
        <f t="shared" si="274"/>
        <v>0</v>
      </c>
      <c r="CD193" s="31">
        <f t="shared" si="274"/>
        <v>0</v>
      </c>
      <c r="CE193" s="31">
        <f t="shared" si="274"/>
        <v>0</v>
      </c>
      <c r="CF193" s="31">
        <f t="shared" si="274"/>
        <v>0</v>
      </c>
      <c r="CG193" s="31" t="e">
        <f t="shared" si="274"/>
        <v>#REF!</v>
      </c>
      <c r="CH193" s="31" t="e">
        <f t="shared" si="274"/>
        <v>#REF!</v>
      </c>
      <c r="CI193" s="37">
        <f t="shared" si="267"/>
        <v>0</v>
      </c>
      <c r="CJ193" s="31">
        <f t="shared" si="267"/>
        <v>0</v>
      </c>
      <c r="CK193" s="31">
        <f t="shared" si="267"/>
        <v>0</v>
      </c>
      <c r="CL193" s="31">
        <f t="shared" si="267"/>
        <v>0</v>
      </c>
      <c r="CM193" s="31">
        <f t="shared" si="267"/>
        <v>0</v>
      </c>
      <c r="CN193" s="31">
        <f t="shared" si="267"/>
        <v>0</v>
      </c>
      <c r="CO193" s="31">
        <f t="shared" si="267"/>
        <v>0</v>
      </c>
      <c r="CP193" s="31">
        <f t="shared" si="267"/>
        <v>0</v>
      </c>
      <c r="CQ193" s="31">
        <f t="shared" si="267"/>
        <v>0</v>
      </c>
      <c r="CR193" s="31">
        <f t="shared" si="267"/>
        <v>0</v>
      </c>
      <c r="CS193" s="31">
        <f t="shared" si="267"/>
        <v>0</v>
      </c>
      <c r="CT193" s="31">
        <f t="shared" si="267"/>
        <v>0</v>
      </c>
      <c r="CU193" s="31">
        <f t="shared" si="267"/>
        <v>0</v>
      </c>
      <c r="CV193" s="31">
        <f t="shared" si="267"/>
        <v>1065.2776042945504</v>
      </c>
      <c r="CW193" s="31">
        <f t="shared" si="267"/>
        <v>0</v>
      </c>
      <c r="CX193" s="31">
        <f t="shared" si="267"/>
        <v>0</v>
      </c>
      <c r="CY193" s="31">
        <f t="shared" si="267"/>
        <v>0</v>
      </c>
      <c r="CZ193" s="31">
        <f t="shared" si="267"/>
        <v>0</v>
      </c>
      <c r="DA193" s="31">
        <f t="shared" si="267"/>
        <v>0</v>
      </c>
      <c r="DB193" s="31">
        <f t="shared" si="267"/>
        <v>0</v>
      </c>
      <c r="DC193" s="31">
        <f t="shared" si="267"/>
        <v>1200.851396615921</v>
      </c>
      <c r="DD193" s="31">
        <f t="shared" si="267"/>
        <v>1350.8015285019731</v>
      </c>
      <c r="DE193" s="31">
        <f t="shared" si="267"/>
        <v>1065.5595548736358</v>
      </c>
      <c r="DF193" s="31">
        <f t="shared" si="267"/>
        <v>1269.0760982265938</v>
      </c>
      <c r="DG193" s="31">
        <f t="shared" si="267"/>
        <v>0</v>
      </c>
      <c r="DH193" s="31">
        <f t="shared" si="267"/>
        <v>0</v>
      </c>
      <c r="DI193" s="31">
        <f t="shared" si="267"/>
        <v>0</v>
      </c>
      <c r="DJ193" s="31">
        <f t="shared" si="267"/>
        <v>0</v>
      </c>
      <c r="DK193" s="31">
        <f t="shared" si="267"/>
        <v>1539.6937184355334</v>
      </c>
      <c r="DL193" s="31">
        <f t="shared" si="267"/>
        <v>1590.4582550321377</v>
      </c>
      <c r="DM193" s="31">
        <f t="shared" si="267"/>
        <v>1257.3757437012225</v>
      </c>
      <c r="DN193" s="31">
        <f t="shared" si="267"/>
        <v>1080.5413100533344</v>
      </c>
      <c r="DO193" s="31">
        <f t="shared" si="267"/>
        <v>246.64292651300318</v>
      </c>
      <c r="DP193" s="31">
        <f t="shared" si="267"/>
        <v>246.64292651300318</v>
      </c>
      <c r="DQ193" s="31">
        <f t="shared" si="267"/>
        <v>2458.1803378219229</v>
      </c>
      <c r="DR193" s="31">
        <f t="shared" si="267"/>
        <v>2458.1803378219229</v>
      </c>
      <c r="DS193" s="31">
        <f t="shared" si="267"/>
        <v>1973.1434121038844</v>
      </c>
      <c r="DT193" s="31">
        <f t="shared" si="267"/>
        <v>1973.1434121038844</v>
      </c>
      <c r="DU193" s="31">
        <f t="shared" si="267"/>
        <v>2466.429265130032</v>
      </c>
      <c r="DV193" s="31">
        <f t="shared" si="267"/>
        <v>2466.429265130032</v>
      </c>
      <c r="DW193" s="31">
        <f t="shared" si="267"/>
        <v>0</v>
      </c>
      <c r="DX193" s="31">
        <f t="shared" si="267"/>
        <v>0</v>
      </c>
      <c r="DY193" s="31">
        <f t="shared" si="267"/>
        <v>0</v>
      </c>
      <c r="DZ193" s="31">
        <f t="shared" si="267"/>
        <v>1828.4943671741373</v>
      </c>
      <c r="EA193" s="31">
        <f t="shared" si="267"/>
        <v>0</v>
      </c>
      <c r="EB193" s="31">
        <f t="shared" si="267"/>
        <v>0</v>
      </c>
      <c r="EC193" s="31">
        <f t="shared" si="267"/>
        <v>0</v>
      </c>
      <c r="ED193" s="31">
        <f t="shared" si="267"/>
        <v>0</v>
      </c>
      <c r="EE193" s="31">
        <f t="shared" si="267"/>
        <v>0</v>
      </c>
      <c r="EF193" s="31">
        <f t="shared" si="267"/>
        <v>0</v>
      </c>
      <c r="EG193" s="31">
        <f t="shared" si="267"/>
        <v>0</v>
      </c>
      <c r="EH193" s="31">
        <f t="shared" si="267"/>
        <v>0</v>
      </c>
      <c r="FE193" s="31">
        <f t="shared" si="268"/>
        <v>344.63881503728737</v>
      </c>
      <c r="FF193" s="31">
        <f t="shared" si="268"/>
        <v>432.54873703032359</v>
      </c>
      <c r="FG193" s="31">
        <f t="shared" si="268"/>
        <v>592.33774229488222</v>
      </c>
      <c r="FH193" s="31">
        <f t="shared" si="268"/>
        <v>600.34392737174414</v>
      </c>
      <c r="FI193" s="31">
        <f t="shared" si="268"/>
        <v>415.78308875940348</v>
      </c>
      <c r="FJ193" s="31">
        <f t="shared" si="268"/>
        <v>380.72834793928138</v>
      </c>
      <c r="FK193" s="31">
        <f t="shared" si="268"/>
        <v>544.74173553853495</v>
      </c>
      <c r="FL193" s="31">
        <f t="shared" si="268"/>
        <v>543.27698501729685</v>
      </c>
      <c r="FM193" s="31">
        <f t="shared" si="268"/>
        <v>658.33523823480141</v>
      </c>
      <c r="FN193" s="31">
        <f t="shared" si="268"/>
        <v>690.14477393970844</v>
      </c>
      <c r="FO193" s="31">
        <f t="shared" si="268"/>
        <v>367.96067934805524</v>
      </c>
      <c r="FP193" s="31">
        <f t="shared" si="268"/>
        <v>395.66719922713366</v>
      </c>
      <c r="FQ193" s="31">
        <f t="shared" si="268"/>
        <v>0</v>
      </c>
      <c r="FR193" s="31">
        <f t="shared" si="268"/>
        <v>0</v>
      </c>
      <c r="FS193" s="31">
        <f t="shared" si="268"/>
        <v>0</v>
      </c>
      <c r="FT193" s="31">
        <f t="shared" si="268"/>
        <v>0</v>
      </c>
      <c r="FU193" s="31">
        <f t="shared" si="268"/>
        <v>0</v>
      </c>
      <c r="FV193" s="31">
        <f t="shared" si="268"/>
        <v>0</v>
      </c>
      <c r="FW193" s="31">
        <f t="shared" si="268"/>
        <v>154.95498465996261</v>
      </c>
      <c r="FX193" s="31">
        <f t="shared" si="268"/>
        <v>209.44968784172644</v>
      </c>
      <c r="FY193" s="31">
        <f t="shared" si="268"/>
        <v>129.68843197524961</v>
      </c>
      <c r="FZ193" s="31">
        <f t="shared" si="268"/>
        <v>107.18154796756157</v>
      </c>
      <c r="GA193" s="31">
        <f t="shared" si="268"/>
        <v>118.44310894260452</v>
      </c>
      <c r="GB193" s="31">
        <f t="shared" si="268"/>
        <v>146.47178753070327</v>
      </c>
      <c r="GC193" s="31">
        <f t="shared" si="268"/>
        <v>0</v>
      </c>
      <c r="GD193" s="31">
        <f t="shared" si="268"/>
        <v>693.62432643681882</v>
      </c>
      <c r="GE193" s="31">
        <f t="shared" si="268"/>
        <v>1233.2069115161269</v>
      </c>
      <c r="GF193" s="31">
        <f t="shared" si="268"/>
        <v>1211.6593865923742</v>
      </c>
      <c r="GG193" s="31" t="e">
        <f t="shared" si="268"/>
        <v>#DIV/0!</v>
      </c>
      <c r="GH193" s="31" t="e">
        <f t="shared" si="268"/>
        <v>#DIV/0!</v>
      </c>
      <c r="GI193" s="31">
        <f t="shared" si="268"/>
        <v>0</v>
      </c>
      <c r="GJ193" s="31">
        <f t="shared" si="268"/>
        <v>0</v>
      </c>
      <c r="GK193" s="31">
        <f t="shared" si="268"/>
        <v>0</v>
      </c>
      <c r="GL193" s="31">
        <f t="shared" si="268"/>
        <v>700.74772238590617</v>
      </c>
      <c r="GM193" s="31">
        <f t="shared" si="268"/>
        <v>0</v>
      </c>
      <c r="GN193" s="31">
        <f t="shared" si="268"/>
        <v>412.23445277076911</v>
      </c>
      <c r="GO193" s="31">
        <f t="shared" si="268"/>
        <v>0</v>
      </c>
      <c r="GP193" s="31">
        <f t="shared" si="268"/>
        <v>0</v>
      </c>
      <c r="GQ193" s="31">
        <f t="shared" si="268"/>
        <v>0</v>
      </c>
      <c r="GR193" s="31">
        <f t="shared" si="268"/>
        <v>0</v>
      </c>
      <c r="GS193" s="31">
        <f t="shared" si="268"/>
        <v>0</v>
      </c>
      <c r="GT193" s="31">
        <f t="shared" si="268"/>
        <v>0</v>
      </c>
      <c r="GU193" s="31">
        <f t="shared" si="268"/>
        <v>0</v>
      </c>
      <c r="GV193" s="31">
        <f t="shared" si="268"/>
        <v>0</v>
      </c>
      <c r="GW193" s="31">
        <f t="shared" si="268"/>
        <v>0</v>
      </c>
      <c r="GX193" s="31">
        <f t="shared" si="268"/>
        <v>0</v>
      </c>
      <c r="GY193" s="31">
        <f t="shared" si="268"/>
        <v>0</v>
      </c>
      <c r="GZ193" s="31">
        <f t="shared" si="268"/>
        <v>0</v>
      </c>
      <c r="HA193" s="31">
        <f t="shared" si="268"/>
        <v>0</v>
      </c>
      <c r="HB193" s="31">
        <f t="shared" si="268"/>
        <v>0</v>
      </c>
      <c r="HC193" s="31">
        <f t="shared" si="268"/>
        <v>0</v>
      </c>
      <c r="HD193" s="31">
        <f t="shared" si="268"/>
        <v>0</v>
      </c>
      <c r="HE193" s="31">
        <f t="shared" si="268"/>
        <v>0</v>
      </c>
      <c r="HF193" s="31">
        <f t="shared" si="268"/>
        <v>0</v>
      </c>
    </row>
    <row r="194" spans="3:214" x14ac:dyDescent="0.25">
      <c r="D194" s="31" t="str">
        <f t="shared" si="217"/>
        <v>Methyl gamma-linolenate (C18:3)</v>
      </c>
      <c r="AG194" s="31">
        <f t="shared" ref="AG194:BH194" si="275">AG150*10/AG172</f>
        <v>0</v>
      </c>
      <c r="AH194" s="31">
        <f t="shared" si="275"/>
        <v>0</v>
      </c>
      <c r="AI194" s="31">
        <f t="shared" si="275"/>
        <v>0</v>
      </c>
      <c r="AJ194" s="31">
        <f t="shared" si="275"/>
        <v>0</v>
      </c>
      <c r="AK194" s="31">
        <f t="shared" si="275"/>
        <v>0</v>
      </c>
      <c r="AL194" s="31">
        <f t="shared" si="275"/>
        <v>0</v>
      </c>
      <c r="AM194" s="31">
        <f t="shared" si="275"/>
        <v>0</v>
      </c>
      <c r="AN194" s="31">
        <f t="shared" si="275"/>
        <v>0</v>
      </c>
      <c r="AO194" s="31">
        <f t="shared" si="275"/>
        <v>0</v>
      </c>
      <c r="AP194" s="31">
        <f t="shared" si="275"/>
        <v>0</v>
      </c>
      <c r="AQ194" s="31">
        <f t="shared" si="275"/>
        <v>0</v>
      </c>
      <c r="AR194" s="31">
        <f t="shared" si="275"/>
        <v>0</v>
      </c>
      <c r="AS194" s="31">
        <f t="shared" si="275"/>
        <v>0</v>
      </c>
      <c r="AT194" s="31">
        <f t="shared" si="275"/>
        <v>0</v>
      </c>
      <c r="AU194" s="31">
        <f t="shared" si="275"/>
        <v>0</v>
      </c>
      <c r="AV194" s="31">
        <f t="shared" si="275"/>
        <v>0</v>
      </c>
      <c r="AW194" s="31">
        <f t="shared" si="275"/>
        <v>0</v>
      </c>
      <c r="AX194" s="31">
        <f t="shared" si="275"/>
        <v>0</v>
      </c>
      <c r="AY194" s="31">
        <f t="shared" si="275"/>
        <v>0</v>
      </c>
      <c r="AZ194" s="31">
        <f t="shared" si="275"/>
        <v>0</v>
      </c>
      <c r="BA194" s="31">
        <f t="shared" si="275"/>
        <v>0</v>
      </c>
      <c r="BB194" s="31">
        <f t="shared" si="275"/>
        <v>0</v>
      </c>
      <c r="BC194" s="31">
        <f t="shared" si="275"/>
        <v>0</v>
      </c>
      <c r="BD194" s="31">
        <f t="shared" si="275"/>
        <v>0</v>
      </c>
      <c r="BE194" s="31">
        <f t="shared" si="275"/>
        <v>0</v>
      </c>
      <c r="BF194" s="31">
        <f t="shared" si="275"/>
        <v>0</v>
      </c>
      <c r="BG194" s="31">
        <f t="shared" si="275"/>
        <v>0</v>
      </c>
      <c r="BH194" s="31">
        <f t="shared" si="275"/>
        <v>0</v>
      </c>
      <c r="BK194" s="31">
        <f t="shared" ref="BK194:CH194" si="276">BK150*10/BK172</f>
        <v>0</v>
      </c>
      <c r="BL194" s="31">
        <f t="shared" si="276"/>
        <v>0</v>
      </c>
      <c r="BM194" s="31">
        <f t="shared" si="276"/>
        <v>0</v>
      </c>
      <c r="BN194" s="31">
        <f t="shared" si="276"/>
        <v>0</v>
      </c>
      <c r="BO194" s="31">
        <f t="shared" si="276"/>
        <v>0</v>
      </c>
      <c r="BP194" s="31">
        <f t="shared" si="276"/>
        <v>0</v>
      </c>
      <c r="BQ194" s="31">
        <f t="shared" si="276"/>
        <v>0</v>
      </c>
      <c r="BR194" s="31">
        <f t="shared" si="276"/>
        <v>0</v>
      </c>
      <c r="BS194" s="31">
        <f t="shared" si="276"/>
        <v>0</v>
      </c>
      <c r="BT194" s="31">
        <f t="shared" si="276"/>
        <v>0</v>
      </c>
      <c r="BU194" s="31">
        <f t="shared" si="276"/>
        <v>0</v>
      </c>
      <c r="BV194" s="31">
        <f t="shared" si="276"/>
        <v>0</v>
      </c>
      <c r="BW194" s="31">
        <f t="shared" si="276"/>
        <v>0</v>
      </c>
      <c r="BX194" s="31">
        <f t="shared" si="276"/>
        <v>0</v>
      </c>
      <c r="BY194" s="31">
        <f t="shared" si="276"/>
        <v>0</v>
      </c>
      <c r="BZ194" s="31">
        <f t="shared" si="276"/>
        <v>0</v>
      </c>
      <c r="CA194" s="31">
        <f t="shared" si="276"/>
        <v>0</v>
      </c>
      <c r="CB194" s="31">
        <f t="shared" si="276"/>
        <v>0</v>
      </c>
      <c r="CC194" s="31">
        <f t="shared" si="276"/>
        <v>0</v>
      </c>
      <c r="CD194" s="31">
        <f t="shared" si="276"/>
        <v>0</v>
      </c>
      <c r="CE194" s="31">
        <f t="shared" si="276"/>
        <v>0</v>
      </c>
      <c r="CF194" s="31">
        <f t="shared" si="276"/>
        <v>0</v>
      </c>
      <c r="CG194" s="31" t="e">
        <f t="shared" si="276"/>
        <v>#REF!</v>
      </c>
      <c r="CH194" s="31" t="e">
        <f t="shared" si="276"/>
        <v>#REF!</v>
      </c>
      <c r="CI194" s="37">
        <f t="shared" si="267"/>
        <v>0</v>
      </c>
      <c r="CJ194" s="31">
        <f t="shared" si="267"/>
        <v>0</v>
      </c>
      <c r="CK194" s="31">
        <f t="shared" si="267"/>
        <v>0</v>
      </c>
      <c r="CL194" s="31">
        <f t="shared" si="267"/>
        <v>0</v>
      </c>
      <c r="CM194" s="31">
        <f t="shared" si="267"/>
        <v>0</v>
      </c>
      <c r="CN194" s="31">
        <f t="shared" si="267"/>
        <v>0</v>
      </c>
      <c r="CO194" s="31">
        <f t="shared" si="267"/>
        <v>0</v>
      </c>
      <c r="CP194" s="31">
        <f t="shared" si="267"/>
        <v>0</v>
      </c>
      <c r="CQ194" s="31">
        <f t="shared" si="267"/>
        <v>0</v>
      </c>
      <c r="CR194" s="31">
        <f t="shared" si="267"/>
        <v>0</v>
      </c>
      <c r="CS194" s="31">
        <f t="shared" si="267"/>
        <v>0</v>
      </c>
      <c r="CT194" s="31">
        <f t="shared" si="267"/>
        <v>0</v>
      </c>
      <c r="CU194" s="31">
        <f t="shared" si="267"/>
        <v>0</v>
      </c>
      <c r="CV194" s="31">
        <f t="shared" si="267"/>
        <v>0</v>
      </c>
      <c r="CW194" s="31">
        <f t="shared" si="267"/>
        <v>0</v>
      </c>
      <c r="CX194" s="31">
        <f t="shared" si="267"/>
        <v>0</v>
      </c>
      <c r="CY194" s="31">
        <f t="shared" si="267"/>
        <v>0</v>
      </c>
      <c r="CZ194" s="31">
        <f t="shared" si="267"/>
        <v>0</v>
      </c>
      <c r="DA194" s="31">
        <f t="shared" si="267"/>
        <v>0</v>
      </c>
      <c r="DB194" s="31">
        <f t="shared" si="267"/>
        <v>0</v>
      </c>
      <c r="DC194" s="31">
        <f t="shared" si="267"/>
        <v>0</v>
      </c>
      <c r="DD194" s="31">
        <f t="shared" si="267"/>
        <v>0</v>
      </c>
      <c r="DE194" s="31">
        <f t="shared" si="267"/>
        <v>0</v>
      </c>
      <c r="DF194" s="31">
        <f t="shared" si="267"/>
        <v>0</v>
      </c>
      <c r="DG194" s="31">
        <f t="shared" si="267"/>
        <v>0</v>
      </c>
      <c r="DH194" s="31">
        <f t="shared" si="267"/>
        <v>0</v>
      </c>
      <c r="DI194" s="31">
        <f t="shared" si="267"/>
        <v>0</v>
      </c>
      <c r="DJ194" s="31">
        <f t="shared" si="267"/>
        <v>0</v>
      </c>
      <c r="DK194" s="31">
        <f t="shared" si="267"/>
        <v>0</v>
      </c>
      <c r="DL194" s="31">
        <f t="shared" si="267"/>
        <v>0</v>
      </c>
      <c r="DM194" s="31">
        <f t="shared" si="267"/>
        <v>0</v>
      </c>
      <c r="DN194" s="31">
        <f t="shared" si="267"/>
        <v>0</v>
      </c>
      <c r="DO194" s="31">
        <f t="shared" si="267"/>
        <v>0</v>
      </c>
      <c r="DP194" s="31">
        <f t="shared" si="267"/>
        <v>0</v>
      </c>
      <c r="DQ194" s="31">
        <f t="shared" si="267"/>
        <v>0</v>
      </c>
      <c r="DR194" s="31">
        <f t="shared" si="267"/>
        <v>0</v>
      </c>
      <c r="DS194" s="31">
        <f t="shared" si="267"/>
        <v>0</v>
      </c>
      <c r="DT194" s="31">
        <f t="shared" si="267"/>
        <v>0</v>
      </c>
      <c r="DU194" s="31">
        <f t="shared" si="267"/>
        <v>0</v>
      </c>
      <c r="DV194" s="31">
        <f t="shared" si="267"/>
        <v>0</v>
      </c>
      <c r="DW194" s="31">
        <f t="shared" si="267"/>
        <v>0</v>
      </c>
      <c r="DX194" s="31">
        <f t="shared" si="267"/>
        <v>0</v>
      </c>
      <c r="DY194" s="31">
        <f t="shared" si="267"/>
        <v>0</v>
      </c>
      <c r="DZ194" s="31">
        <f t="shared" si="267"/>
        <v>0</v>
      </c>
      <c r="EA194" s="31">
        <f t="shared" si="267"/>
        <v>0</v>
      </c>
      <c r="EB194" s="31">
        <f t="shared" si="267"/>
        <v>0</v>
      </c>
      <c r="EC194" s="31">
        <f t="shared" si="267"/>
        <v>0</v>
      </c>
      <c r="ED194" s="31">
        <f t="shared" ref="ED194:EH194" si="277">ED150*10/ED$172</f>
        <v>0</v>
      </c>
      <c r="EE194" s="31">
        <f t="shared" si="277"/>
        <v>0</v>
      </c>
      <c r="EF194" s="31">
        <f t="shared" si="277"/>
        <v>0</v>
      </c>
      <c r="EG194" s="31">
        <f t="shared" si="277"/>
        <v>0</v>
      </c>
      <c r="EH194" s="31">
        <f t="shared" si="277"/>
        <v>0</v>
      </c>
      <c r="FE194" s="31">
        <f t="shared" si="268"/>
        <v>0</v>
      </c>
      <c r="FF194" s="31">
        <f t="shared" si="268"/>
        <v>0</v>
      </c>
      <c r="FG194" s="31">
        <f t="shared" si="268"/>
        <v>0</v>
      </c>
      <c r="FH194" s="31">
        <f t="shared" si="268"/>
        <v>0</v>
      </c>
      <c r="FI194" s="31">
        <f t="shared" si="268"/>
        <v>0</v>
      </c>
      <c r="FJ194" s="31">
        <f t="shared" si="268"/>
        <v>0</v>
      </c>
      <c r="FK194" s="31">
        <f t="shared" si="268"/>
        <v>0</v>
      </c>
      <c r="FL194" s="31">
        <f t="shared" si="268"/>
        <v>0</v>
      </c>
      <c r="FM194" s="31">
        <f t="shared" si="268"/>
        <v>0</v>
      </c>
      <c r="FN194" s="31">
        <f t="shared" si="268"/>
        <v>0</v>
      </c>
      <c r="FO194" s="31">
        <f t="shared" si="268"/>
        <v>0</v>
      </c>
      <c r="FP194" s="31">
        <f t="shared" si="268"/>
        <v>0</v>
      </c>
      <c r="FQ194" s="31">
        <f t="shared" si="268"/>
        <v>0</v>
      </c>
      <c r="FR194" s="31">
        <f t="shared" si="268"/>
        <v>0</v>
      </c>
      <c r="FS194" s="31">
        <f t="shared" si="268"/>
        <v>0</v>
      </c>
      <c r="FT194" s="31">
        <f t="shared" si="268"/>
        <v>0</v>
      </c>
      <c r="FU194" s="31">
        <f t="shared" si="268"/>
        <v>0</v>
      </c>
      <c r="FV194" s="31">
        <f t="shared" si="268"/>
        <v>0</v>
      </c>
      <c r="FW194" s="31">
        <f t="shared" si="268"/>
        <v>0</v>
      </c>
      <c r="FX194" s="31">
        <f t="shared" si="268"/>
        <v>0</v>
      </c>
      <c r="FY194" s="31">
        <f t="shared" si="268"/>
        <v>0</v>
      </c>
      <c r="FZ194" s="31">
        <f t="shared" si="268"/>
        <v>0</v>
      </c>
      <c r="GA194" s="31">
        <f t="shared" si="268"/>
        <v>0</v>
      </c>
      <c r="GB194" s="31">
        <f t="shared" si="268"/>
        <v>0</v>
      </c>
      <c r="GC194" s="31">
        <f t="shared" si="268"/>
        <v>0</v>
      </c>
      <c r="GD194" s="31">
        <f t="shared" si="268"/>
        <v>0</v>
      </c>
      <c r="GE194" s="31">
        <f t="shared" si="268"/>
        <v>0</v>
      </c>
      <c r="GF194" s="31">
        <f t="shared" si="268"/>
        <v>0</v>
      </c>
      <c r="GG194" s="31" t="e">
        <f t="shared" si="268"/>
        <v>#DIV/0!</v>
      </c>
      <c r="GH194" s="31" t="e">
        <f t="shared" si="268"/>
        <v>#DIV/0!</v>
      </c>
      <c r="GI194" s="31">
        <f t="shared" si="268"/>
        <v>0</v>
      </c>
      <c r="GJ194" s="31">
        <f t="shared" si="268"/>
        <v>0</v>
      </c>
      <c r="GK194" s="31">
        <f t="shared" si="268"/>
        <v>0</v>
      </c>
      <c r="GL194" s="31">
        <f t="shared" si="268"/>
        <v>0</v>
      </c>
      <c r="GM194" s="31">
        <f t="shared" si="268"/>
        <v>0</v>
      </c>
      <c r="GN194" s="31">
        <f t="shared" si="268"/>
        <v>1713.3777018418423</v>
      </c>
      <c r="GO194" s="31">
        <f t="shared" si="268"/>
        <v>0</v>
      </c>
      <c r="GP194" s="31">
        <f t="shared" si="268"/>
        <v>0</v>
      </c>
      <c r="GQ194" s="31">
        <f t="shared" si="268"/>
        <v>0</v>
      </c>
      <c r="GR194" s="31">
        <f t="shared" ref="GR194:HF194" si="278">GR150*10/GR$172</f>
        <v>0</v>
      </c>
      <c r="GS194" s="31">
        <f t="shared" si="278"/>
        <v>0</v>
      </c>
      <c r="GT194" s="31">
        <f t="shared" si="278"/>
        <v>0</v>
      </c>
      <c r="GU194" s="31">
        <f t="shared" si="278"/>
        <v>0</v>
      </c>
      <c r="GV194" s="31">
        <f t="shared" si="278"/>
        <v>2002.3832526708111</v>
      </c>
      <c r="GW194" s="31">
        <f t="shared" si="278"/>
        <v>0</v>
      </c>
      <c r="GX194" s="31">
        <f t="shared" si="278"/>
        <v>0</v>
      </c>
      <c r="GY194" s="31">
        <f t="shared" si="278"/>
        <v>0</v>
      </c>
      <c r="GZ194" s="31">
        <f t="shared" si="278"/>
        <v>0</v>
      </c>
      <c r="HA194" s="31">
        <f t="shared" si="278"/>
        <v>0</v>
      </c>
      <c r="HB194" s="31">
        <f t="shared" si="278"/>
        <v>0</v>
      </c>
      <c r="HC194" s="31">
        <f t="shared" si="278"/>
        <v>0</v>
      </c>
      <c r="HD194" s="31">
        <f t="shared" si="278"/>
        <v>0</v>
      </c>
      <c r="HE194" s="31">
        <f t="shared" si="278"/>
        <v>0</v>
      </c>
      <c r="HF194" s="31">
        <f t="shared" si="278"/>
        <v>0</v>
      </c>
    </row>
    <row r="195" spans="3:214" x14ac:dyDescent="0.25">
      <c r="D195" s="31" t="str">
        <f t="shared" si="217"/>
        <v>METHYL CIS-11 EICOSENOATE (C20:1)</v>
      </c>
      <c r="AG195" s="31">
        <f t="shared" ref="AG195:BH195" si="279">AG151*10/AG172</f>
        <v>197.28295199389524</v>
      </c>
      <c r="AH195" s="31">
        <f t="shared" si="279"/>
        <v>0</v>
      </c>
      <c r="AI195" s="31">
        <f t="shared" si="279"/>
        <v>322.62363320550713</v>
      </c>
      <c r="AJ195" s="31">
        <f t="shared" si="279"/>
        <v>456.77189359798655</v>
      </c>
      <c r="AK195" s="31">
        <f t="shared" si="279"/>
        <v>0</v>
      </c>
      <c r="AL195" s="31">
        <f t="shared" si="279"/>
        <v>0</v>
      </c>
      <c r="AM195" s="31">
        <f t="shared" si="279"/>
        <v>0</v>
      </c>
      <c r="AN195" s="31">
        <f t="shared" si="279"/>
        <v>0</v>
      </c>
      <c r="AO195" s="31">
        <f t="shared" si="279"/>
        <v>0</v>
      </c>
      <c r="AP195" s="31">
        <f t="shared" si="279"/>
        <v>0</v>
      </c>
      <c r="AQ195" s="31">
        <f t="shared" si="279"/>
        <v>0</v>
      </c>
      <c r="AR195" s="31">
        <f t="shared" si="279"/>
        <v>0</v>
      </c>
      <c r="AS195" s="31">
        <f t="shared" si="279"/>
        <v>0</v>
      </c>
      <c r="AT195" s="31">
        <f t="shared" si="279"/>
        <v>0</v>
      </c>
      <c r="AU195" s="31">
        <f t="shared" si="279"/>
        <v>0</v>
      </c>
      <c r="AV195" s="31">
        <f t="shared" si="279"/>
        <v>0</v>
      </c>
      <c r="AW195" s="31">
        <f t="shared" si="279"/>
        <v>0</v>
      </c>
      <c r="AX195" s="31">
        <f t="shared" si="279"/>
        <v>0</v>
      </c>
      <c r="AY195" s="31">
        <f t="shared" si="279"/>
        <v>0</v>
      </c>
      <c r="AZ195" s="31">
        <f t="shared" si="279"/>
        <v>0</v>
      </c>
      <c r="BA195" s="31">
        <f t="shared" si="279"/>
        <v>0</v>
      </c>
      <c r="BB195" s="31">
        <f t="shared" si="279"/>
        <v>0</v>
      </c>
      <c r="BC195" s="31">
        <f t="shared" si="279"/>
        <v>0</v>
      </c>
      <c r="BD195" s="31">
        <f t="shared" si="279"/>
        <v>0</v>
      </c>
      <c r="BE195" s="31">
        <f t="shared" si="279"/>
        <v>0</v>
      </c>
      <c r="BF195" s="31">
        <f t="shared" si="279"/>
        <v>48.331475726426611</v>
      </c>
      <c r="BG195" s="31">
        <f t="shared" si="279"/>
        <v>0</v>
      </c>
      <c r="BH195" s="31">
        <f t="shared" si="279"/>
        <v>61.868104229470291</v>
      </c>
      <c r="BK195" s="31">
        <f t="shared" ref="BK195:CH195" si="280">BK151*10/BK172</f>
        <v>0</v>
      </c>
      <c r="BL195" s="31">
        <f t="shared" si="280"/>
        <v>46.852992897243197</v>
      </c>
      <c r="BM195" s="31">
        <f t="shared" si="280"/>
        <v>0</v>
      </c>
      <c r="BN195" s="31">
        <f t="shared" si="280"/>
        <v>50.357566472083384</v>
      </c>
      <c r="BO195" s="31">
        <f t="shared" si="280"/>
        <v>0</v>
      </c>
      <c r="BP195" s="31">
        <f t="shared" si="280"/>
        <v>0</v>
      </c>
      <c r="BQ195" s="31">
        <f t="shared" si="280"/>
        <v>0</v>
      </c>
      <c r="BR195" s="31">
        <f t="shared" si="280"/>
        <v>0</v>
      </c>
      <c r="BS195" s="31">
        <f t="shared" si="280"/>
        <v>0</v>
      </c>
      <c r="BT195" s="31">
        <f t="shared" si="280"/>
        <v>0</v>
      </c>
      <c r="BU195" s="31">
        <f t="shared" si="280"/>
        <v>0</v>
      </c>
      <c r="BV195" s="31">
        <f t="shared" si="280"/>
        <v>0</v>
      </c>
      <c r="BW195" s="31">
        <f t="shared" si="280"/>
        <v>0</v>
      </c>
      <c r="BX195" s="31">
        <f t="shared" si="280"/>
        <v>0</v>
      </c>
      <c r="BY195" s="31">
        <f t="shared" si="280"/>
        <v>0</v>
      </c>
      <c r="BZ195" s="31">
        <f t="shared" si="280"/>
        <v>0</v>
      </c>
      <c r="CA195" s="31">
        <f t="shared" si="280"/>
        <v>0</v>
      </c>
      <c r="CB195" s="31">
        <f t="shared" si="280"/>
        <v>0</v>
      </c>
      <c r="CC195" s="31">
        <f t="shared" si="280"/>
        <v>0</v>
      </c>
      <c r="CD195" s="31">
        <f t="shared" si="280"/>
        <v>0</v>
      </c>
      <c r="CE195" s="31">
        <f t="shared" si="280"/>
        <v>0</v>
      </c>
      <c r="CF195" s="31">
        <f t="shared" si="280"/>
        <v>0</v>
      </c>
      <c r="CG195" s="31" t="e">
        <f t="shared" si="280"/>
        <v>#REF!</v>
      </c>
      <c r="CH195" s="31" t="e">
        <f t="shared" si="280"/>
        <v>#REF!</v>
      </c>
      <c r="CI195" s="37">
        <f t="shared" ref="CI195:EH199" si="281">CI151*10/CI$172</f>
        <v>0</v>
      </c>
      <c r="CJ195" s="31">
        <f t="shared" si="281"/>
        <v>0</v>
      </c>
      <c r="CK195" s="31">
        <f t="shared" si="281"/>
        <v>0</v>
      </c>
      <c r="CL195" s="31">
        <f t="shared" si="281"/>
        <v>0</v>
      </c>
      <c r="CM195" s="31">
        <f t="shared" si="281"/>
        <v>0</v>
      </c>
      <c r="CN195" s="31">
        <f t="shared" si="281"/>
        <v>0</v>
      </c>
      <c r="CO195" s="31">
        <f t="shared" si="281"/>
        <v>0</v>
      </c>
      <c r="CP195" s="31">
        <f t="shared" si="281"/>
        <v>0</v>
      </c>
      <c r="CQ195" s="31">
        <f t="shared" si="281"/>
        <v>0</v>
      </c>
      <c r="CR195" s="31">
        <f t="shared" si="281"/>
        <v>0</v>
      </c>
      <c r="CS195" s="31">
        <f t="shared" si="281"/>
        <v>0</v>
      </c>
      <c r="CT195" s="31">
        <f t="shared" si="281"/>
        <v>0</v>
      </c>
      <c r="CU195" s="31">
        <f t="shared" si="281"/>
        <v>0</v>
      </c>
      <c r="CV195" s="31">
        <f t="shared" si="281"/>
        <v>0</v>
      </c>
      <c r="CW195" s="31">
        <f t="shared" si="281"/>
        <v>0</v>
      </c>
      <c r="CX195" s="31">
        <f t="shared" si="281"/>
        <v>0</v>
      </c>
      <c r="CY195" s="31">
        <f t="shared" si="281"/>
        <v>0</v>
      </c>
      <c r="CZ195" s="31">
        <f t="shared" si="281"/>
        <v>0</v>
      </c>
      <c r="DA195" s="31">
        <f t="shared" si="281"/>
        <v>0</v>
      </c>
      <c r="DB195" s="31">
        <f t="shared" si="281"/>
        <v>0</v>
      </c>
      <c r="DC195" s="31">
        <f t="shared" si="281"/>
        <v>0</v>
      </c>
      <c r="DD195" s="31">
        <f t="shared" si="281"/>
        <v>0</v>
      </c>
      <c r="DE195" s="31">
        <f t="shared" si="281"/>
        <v>0</v>
      </c>
      <c r="DF195" s="31">
        <f t="shared" si="281"/>
        <v>0</v>
      </c>
      <c r="DG195" s="31">
        <f t="shared" si="281"/>
        <v>0</v>
      </c>
      <c r="DH195" s="31">
        <f t="shared" si="281"/>
        <v>0</v>
      </c>
      <c r="DI195" s="31">
        <f t="shared" si="281"/>
        <v>0</v>
      </c>
      <c r="DJ195" s="31">
        <f t="shared" si="281"/>
        <v>0</v>
      </c>
      <c r="DK195" s="31">
        <f t="shared" si="281"/>
        <v>0</v>
      </c>
      <c r="DL195" s="31">
        <f t="shared" si="281"/>
        <v>0</v>
      </c>
      <c r="DM195" s="31">
        <f t="shared" si="281"/>
        <v>0</v>
      </c>
      <c r="DN195" s="31">
        <f t="shared" si="281"/>
        <v>0</v>
      </c>
      <c r="DO195" s="31">
        <f t="shared" si="281"/>
        <v>0</v>
      </c>
      <c r="DP195" s="31">
        <f t="shared" si="281"/>
        <v>0</v>
      </c>
      <c r="DQ195" s="31">
        <f t="shared" si="281"/>
        <v>0</v>
      </c>
      <c r="DR195" s="31">
        <f t="shared" si="281"/>
        <v>0</v>
      </c>
      <c r="DS195" s="31">
        <f t="shared" si="281"/>
        <v>0</v>
      </c>
      <c r="DT195" s="31">
        <f t="shared" si="281"/>
        <v>0</v>
      </c>
      <c r="DU195" s="31">
        <f t="shared" si="281"/>
        <v>0</v>
      </c>
      <c r="DV195" s="31">
        <f t="shared" si="281"/>
        <v>0</v>
      </c>
      <c r="DW195" s="31">
        <f t="shared" si="281"/>
        <v>0</v>
      </c>
      <c r="DX195" s="31">
        <f t="shared" si="281"/>
        <v>0</v>
      </c>
      <c r="DY195" s="31">
        <f t="shared" si="281"/>
        <v>0</v>
      </c>
      <c r="DZ195" s="31">
        <f t="shared" si="281"/>
        <v>0</v>
      </c>
      <c r="EA195" s="31">
        <f t="shared" si="281"/>
        <v>0</v>
      </c>
      <c r="EB195" s="31">
        <f t="shared" si="281"/>
        <v>0</v>
      </c>
      <c r="EC195" s="31">
        <f t="shared" si="281"/>
        <v>0</v>
      </c>
      <c r="ED195" s="31">
        <f t="shared" si="281"/>
        <v>0</v>
      </c>
      <c r="EE195" s="31">
        <f t="shared" si="281"/>
        <v>0</v>
      </c>
      <c r="EF195" s="31">
        <f t="shared" si="281"/>
        <v>0</v>
      </c>
      <c r="EG195" s="31">
        <f t="shared" si="281"/>
        <v>0</v>
      </c>
      <c r="EH195" s="31">
        <f t="shared" si="281"/>
        <v>0</v>
      </c>
      <c r="FE195" s="31">
        <f t="shared" ref="FE195:HF199" si="282">FE151*10/FE$172</f>
        <v>606.64660641441731</v>
      </c>
      <c r="FF195" s="31">
        <f t="shared" si="282"/>
        <v>524.1739860203412</v>
      </c>
      <c r="FG195" s="31">
        <f t="shared" si="282"/>
        <v>992.66961883656984</v>
      </c>
      <c r="FH195" s="31">
        <f t="shared" si="282"/>
        <v>1396.3192147326704</v>
      </c>
      <c r="FI195" s="31">
        <f t="shared" si="282"/>
        <v>357.31775640557919</v>
      </c>
      <c r="FJ195" s="31">
        <f t="shared" si="282"/>
        <v>350.04861987516063</v>
      </c>
      <c r="FK195" s="31">
        <f t="shared" si="282"/>
        <v>230.28707435618364</v>
      </c>
      <c r="FL195" s="31">
        <f t="shared" si="282"/>
        <v>0</v>
      </c>
      <c r="FM195" s="31">
        <f t="shared" si="282"/>
        <v>276.52907213671449</v>
      </c>
      <c r="FN195" s="31">
        <f t="shared" si="282"/>
        <v>463.86857753493229</v>
      </c>
      <c r="FO195" s="31">
        <f t="shared" si="282"/>
        <v>0</v>
      </c>
      <c r="FP195" s="31">
        <f t="shared" si="282"/>
        <v>183.89964572713106</v>
      </c>
      <c r="FQ195" s="31">
        <f t="shared" si="282"/>
        <v>0</v>
      </c>
      <c r="FR195" s="31">
        <f t="shared" si="282"/>
        <v>0</v>
      </c>
      <c r="FS195" s="31">
        <f t="shared" si="282"/>
        <v>0</v>
      </c>
      <c r="FT195" s="31">
        <f t="shared" si="282"/>
        <v>0</v>
      </c>
      <c r="FU195" s="31">
        <f t="shared" si="282"/>
        <v>0</v>
      </c>
      <c r="FV195" s="31">
        <f t="shared" si="282"/>
        <v>0</v>
      </c>
      <c r="FW195" s="31">
        <f t="shared" si="282"/>
        <v>0</v>
      </c>
      <c r="FX195" s="31">
        <f t="shared" si="282"/>
        <v>57.529863160265258</v>
      </c>
      <c r="FY195" s="31">
        <f t="shared" si="282"/>
        <v>0</v>
      </c>
      <c r="FZ195" s="31">
        <f t="shared" si="282"/>
        <v>0</v>
      </c>
      <c r="GA195" s="31">
        <f t="shared" si="282"/>
        <v>0</v>
      </c>
      <c r="GB195" s="31">
        <f t="shared" si="282"/>
        <v>0</v>
      </c>
      <c r="GC195" s="31">
        <f t="shared" si="282"/>
        <v>0</v>
      </c>
      <c r="GD195" s="31">
        <f t="shared" si="282"/>
        <v>147.35578044790574</v>
      </c>
      <c r="GE195" s="31">
        <f t="shared" si="282"/>
        <v>0</v>
      </c>
      <c r="GF195" s="31">
        <f t="shared" si="282"/>
        <v>188.55933194974588</v>
      </c>
      <c r="GG195" s="31" t="e">
        <f t="shared" si="282"/>
        <v>#DIV/0!</v>
      </c>
      <c r="GH195" s="31" t="e">
        <f t="shared" si="282"/>
        <v>#DIV/0!</v>
      </c>
      <c r="GI195" s="31">
        <f t="shared" si="282"/>
        <v>0</v>
      </c>
      <c r="GJ195" s="31">
        <f t="shared" si="282"/>
        <v>143.5981792033767</v>
      </c>
      <c r="GK195" s="31">
        <f t="shared" si="282"/>
        <v>0</v>
      </c>
      <c r="GL195" s="31">
        <f t="shared" si="282"/>
        <v>154.08306307624065</v>
      </c>
      <c r="GM195" s="31">
        <f t="shared" si="282"/>
        <v>0</v>
      </c>
      <c r="GN195" s="31">
        <f t="shared" si="282"/>
        <v>0</v>
      </c>
      <c r="GO195" s="31">
        <f t="shared" si="282"/>
        <v>0</v>
      </c>
      <c r="GP195" s="31">
        <f t="shared" si="282"/>
        <v>0</v>
      </c>
      <c r="GQ195" s="31">
        <f t="shared" si="282"/>
        <v>0</v>
      </c>
      <c r="GR195" s="31">
        <f t="shared" si="282"/>
        <v>0</v>
      </c>
      <c r="GS195" s="31">
        <f t="shared" si="282"/>
        <v>0</v>
      </c>
      <c r="GT195" s="31">
        <f t="shared" si="282"/>
        <v>0</v>
      </c>
      <c r="GU195" s="31">
        <f t="shared" si="282"/>
        <v>0</v>
      </c>
      <c r="GV195" s="31">
        <f t="shared" si="282"/>
        <v>0</v>
      </c>
      <c r="GW195" s="31">
        <f t="shared" si="282"/>
        <v>0</v>
      </c>
      <c r="GX195" s="31">
        <f t="shared" si="282"/>
        <v>0</v>
      </c>
      <c r="GY195" s="31">
        <f t="shared" si="282"/>
        <v>0</v>
      </c>
      <c r="GZ195" s="31">
        <f t="shared" si="282"/>
        <v>0</v>
      </c>
      <c r="HA195" s="31">
        <f t="shared" si="282"/>
        <v>0</v>
      </c>
      <c r="HB195" s="31">
        <f t="shared" si="282"/>
        <v>0</v>
      </c>
      <c r="HC195" s="31">
        <f t="shared" si="282"/>
        <v>0</v>
      </c>
      <c r="HD195" s="31">
        <f t="shared" si="282"/>
        <v>0</v>
      </c>
      <c r="HE195" s="31">
        <f t="shared" si="282"/>
        <v>0</v>
      </c>
      <c r="HF195" s="31">
        <f t="shared" si="282"/>
        <v>0</v>
      </c>
    </row>
    <row r="196" spans="3:214" x14ac:dyDescent="0.25">
      <c r="D196" s="31" t="str">
        <f t="shared" si="217"/>
        <v>METHYL LINOLENATE (C18:3)</v>
      </c>
      <c r="AG196" s="31">
        <f t="shared" ref="AG196:BH196" si="283">AG152*10/AG172</f>
        <v>0</v>
      </c>
      <c r="AH196" s="31">
        <f t="shared" si="283"/>
        <v>0</v>
      </c>
      <c r="AI196" s="31">
        <f t="shared" si="283"/>
        <v>0</v>
      </c>
      <c r="AJ196" s="31">
        <f t="shared" si="283"/>
        <v>0</v>
      </c>
      <c r="AK196" s="31">
        <f t="shared" si="283"/>
        <v>0</v>
      </c>
      <c r="AL196" s="31">
        <f t="shared" si="283"/>
        <v>0</v>
      </c>
      <c r="AM196" s="31">
        <f t="shared" si="283"/>
        <v>0</v>
      </c>
      <c r="AN196" s="31">
        <f t="shared" si="283"/>
        <v>0</v>
      </c>
      <c r="AO196" s="31">
        <f t="shared" si="283"/>
        <v>0</v>
      </c>
      <c r="AP196" s="31">
        <f t="shared" si="283"/>
        <v>0</v>
      </c>
      <c r="AQ196" s="31">
        <f t="shared" si="283"/>
        <v>0</v>
      </c>
      <c r="AR196" s="31">
        <f t="shared" si="283"/>
        <v>0</v>
      </c>
      <c r="AS196" s="31">
        <f t="shared" si="283"/>
        <v>0</v>
      </c>
      <c r="AT196" s="31">
        <f t="shared" si="283"/>
        <v>0</v>
      </c>
      <c r="AU196" s="31">
        <f t="shared" si="283"/>
        <v>0</v>
      </c>
      <c r="AV196" s="31">
        <f t="shared" si="283"/>
        <v>0</v>
      </c>
      <c r="AW196" s="31">
        <f t="shared" si="283"/>
        <v>0</v>
      </c>
      <c r="AX196" s="31">
        <f t="shared" si="283"/>
        <v>0</v>
      </c>
      <c r="AY196" s="31">
        <f t="shared" si="283"/>
        <v>0</v>
      </c>
      <c r="AZ196" s="31">
        <f t="shared" si="283"/>
        <v>0</v>
      </c>
      <c r="BA196" s="31">
        <f t="shared" si="283"/>
        <v>0</v>
      </c>
      <c r="BB196" s="31">
        <f t="shared" si="283"/>
        <v>0</v>
      </c>
      <c r="BC196" s="31">
        <f t="shared" si="283"/>
        <v>0</v>
      </c>
      <c r="BD196" s="31">
        <f t="shared" si="283"/>
        <v>0</v>
      </c>
      <c r="BE196" s="31">
        <f t="shared" si="283"/>
        <v>0</v>
      </c>
      <c r="BF196" s="31">
        <f t="shared" si="283"/>
        <v>21671.708657137548</v>
      </c>
      <c r="BG196" s="31">
        <f t="shared" si="283"/>
        <v>0</v>
      </c>
      <c r="BH196" s="31">
        <f t="shared" si="283"/>
        <v>36839.72030600073</v>
      </c>
      <c r="BK196" s="31">
        <f t="shared" ref="BK196:CH196" si="284">BK152*10/BK172</f>
        <v>0</v>
      </c>
      <c r="BL196" s="31">
        <f t="shared" si="284"/>
        <v>27360.827945379526</v>
      </c>
      <c r="BM196" s="31">
        <f t="shared" si="284"/>
        <v>0</v>
      </c>
      <c r="BN196" s="31">
        <f t="shared" si="284"/>
        <v>22712.569985648588</v>
      </c>
      <c r="BO196" s="31">
        <f t="shared" si="284"/>
        <v>0</v>
      </c>
      <c r="BP196" s="31">
        <f t="shared" si="284"/>
        <v>3405.2651110215329</v>
      </c>
      <c r="BQ196" s="31">
        <f t="shared" si="284"/>
        <v>0</v>
      </c>
      <c r="BR196" s="31">
        <f t="shared" si="284"/>
        <v>0</v>
      </c>
      <c r="BS196" s="31">
        <f t="shared" si="284"/>
        <v>0</v>
      </c>
      <c r="BT196" s="31">
        <f t="shared" si="284"/>
        <v>0</v>
      </c>
      <c r="BU196" s="31">
        <f t="shared" si="284"/>
        <v>0</v>
      </c>
      <c r="BV196" s="31">
        <f t="shared" si="284"/>
        <v>0</v>
      </c>
      <c r="BW196" s="31">
        <f t="shared" si="284"/>
        <v>0</v>
      </c>
      <c r="BX196" s="31">
        <f t="shared" si="284"/>
        <v>0</v>
      </c>
      <c r="BY196" s="31">
        <f t="shared" si="284"/>
        <v>0</v>
      </c>
      <c r="BZ196" s="31">
        <f t="shared" si="284"/>
        <v>0</v>
      </c>
      <c r="CA196" s="31">
        <f t="shared" si="284"/>
        <v>0</v>
      </c>
      <c r="CB196" s="31">
        <f t="shared" si="284"/>
        <v>0</v>
      </c>
      <c r="CC196" s="31">
        <f t="shared" si="284"/>
        <v>0</v>
      </c>
      <c r="CD196" s="31">
        <f t="shared" si="284"/>
        <v>0</v>
      </c>
      <c r="CE196" s="31">
        <f t="shared" si="284"/>
        <v>0</v>
      </c>
      <c r="CF196" s="31">
        <f t="shared" si="284"/>
        <v>0</v>
      </c>
      <c r="CG196" s="31" t="e">
        <f t="shared" si="284"/>
        <v>#REF!</v>
      </c>
      <c r="CH196" s="31" t="e">
        <f t="shared" si="284"/>
        <v>#REF!</v>
      </c>
      <c r="CI196" s="37">
        <f t="shared" si="281"/>
        <v>2463.4068667607935</v>
      </c>
      <c r="CJ196" s="31">
        <f t="shared" si="281"/>
        <v>3099.8859769919195</v>
      </c>
      <c r="CK196" s="31">
        <f t="shared" si="281"/>
        <v>3461.9102070227882</v>
      </c>
      <c r="CL196" s="31">
        <f t="shared" si="281"/>
        <v>3068.5195836601411</v>
      </c>
      <c r="CM196" s="31">
        <f t="shared" si="281"/>
        <v>2564.9289898002194</v>
      </c>
      <c r="CN196" s="31">
        <f t="shared" si="281"/>
        <v>3144.6448198123026</v>
      </c>
      <c r="CO196" s="31">
        <f t="shared" si="281"/>
        <v>2649.171671307909</v>
      </c>
      <c r="CP196" s="31">
        <f t="shared" si="281"/>
        <v>20432.28660178346</v>
      </c>
      <c r="CQ196" s="31">
        <f t="shared" si="281"/>
        <v>0</v>
      </c>
      <c r="CR196" s="75">
        <f t="shared" si="281"/>
        <v>4517.8202178270203</v>
      </c>
      <c r="CS196" s="31">
        <f t="shared" si="281"/>
        <v>2558.9046551215615</v>
      </c>
      <c r="CT196" s="31">
        <f t="shared" si="281"/>
        <v>2583.2766120198776</v>
      </c>
      <c r="CU196" s="75">
        <f t="shared" si="281"/>
        <v>20350.354534978742</v>
      </c>
      <c r="CV196" s="75">
        <f t="shared" si="281"/>
        <v>19646.795165073541</v>
      </c>
      <c r="CW196" s="31">
        <f t="shared" si="281"/>
        <v>2553.9179628507782</v>
      </c>
      <c r="CX196" s="31">
        <f t="shared" si="281"/>
        <v>0</v>
      </c>
      <c r="CY196" s="31">
        <f t="shared" si="281"/>
        <v>2653.2252608851077</v>
      </c>
      <c r="CZ196" s="31">
        <f t="shared" si="281"/>
        <v>2299.7458742330386</v>
      </c>
      <c r="DA196" s="31">
        <f t="shared" si="281"/>
        <v>15109.325965100248</v>
      </c>
      <c r="DB196" s="31">
        <f t="shared" si="281"/>
        <v>17780.331070010947</v>
      </c>
      <c r="DC196" s="31">
        <f t="shared" si="281"/>
        <v>1933.496523018365</v>
      </c>
      <c r="DD196" s="31">
        <f t="shared" si="281"/>
        <v>2373.2246089591295</v>
      </c>
      <c r="DE196" s="31">
        <f t="shared" si="281"/>
        <v>2057.4586674180387</v>
      </c>
      <c r="DF196" s="31">
        <f t="shared" si="281"/>
        <v>2205.7640373830964</v>
      </c>
      <c r="DG196" s="31">
        <f t="shared" si="281"/>
        <v>1790.1756938417814</v>
      </c>
      <c r="DH196" s="31">
        <f t="shared" si="281"/>
        <v>1744.8902129993496</v>
      </c>
      <c r="DI196" s="31">
        <f t="shared" si="281"/>
        <v>1721.9601781749564</v>
      </c>
      <c r="DJ196" s="31">
        <f t="shared" si="281"/>
        <v>1641.5607143412933</v>
      </c>
      <c r="DK196" s="75">
        <f t="shared" si="281"/>
        <v>121978.68351548325</v>
      </c>
      <c r="DL196" s="75">
        <f t="shared" si="281"/>
        <v>119848.43477357039</v>
      </c>
      <c r="DM196" s="75">
        <f t="shared" si="281"/>
        <v>71960.714275269187</v>
      </c>
      <c r="DN196" s="75">
        <f t="shared" si="281"/>
        <v>70380.411627153298</v>
      </c>
      <c r="DO196" s="75">
        <f t="shared" si="281"/>
        <v>89563.499114815844</v>
      </c>
      <c r="DP196" s="75">
        <f t="shared" si="281"/>
        <v>88195.474342586414</v>
      </c>
      <c r="DQ196" s="67">
        <f t="shared" si="281"/>
        <v>119105.02836346719</v>
      </c>
      <c r="DR196" s="67">
        <f t="shared" si="281"/>
        <v>131270.82308444206</v>
      </c>
      <c r="DS196" s="67">
        <f t="shared" si="281"/>
        <v>70859.428828856442</v>
      </c>
      <c r="DT196" s="67">
        <f t="shared" si="281"/>
        <v>75966.388084696402</v>
      </c>
      <c r="DU196" s="67">
        <f t="shared" si="281"/>
        <v>102837.74283362995</v>
      </c>
      <c r="DV196" s="67">
        <f t="shared" si="281"/>
        <v>103846.20757012638</v>
      </c>
      <c r="DW196" s="75">
        <f t="shared" si="281"/>
        <v>128466.72634535407</v>
      </c>
      <c r="DX196" s="75">
        <f t="shared" si="281"/>
        <v>125594.48978911768</v>
      </c>
      <c r="DY196" s="75">
        <f t="shared" si="281"/>
        <v>133026.33050453785</v>
      </c>
      <c r="DZ196" s="75">
        <f t="shared" si="281"/>
        <v>130484.53971153927</v>
      </c>
      <c r="EA196" s="75">
        <f t="shared" si="281"/>
        <v>111993.64914792519</v>
      </c>
      <c r="EB196" s="75">
        <f t="shared" si="281"/>
        <v>107503.87483341801</v>
      </c>
      <c r="EC196" s="67">
        <f t="shared" si="281"/>
        <v>176471.85327013087</v>
      </c>
      <c r="ED196" s="67">
        <f t="shared" si="281"/>
        <v>168793.26837378237</v>
      </c>
      <c r="EE196" s="67">
        <f t="shared" si="281"/>
        <v>158688.01878684011</v>
      </c>
      <c r="EF196" s="67">
        <f t="shared" si="281"/>
        <v>151088.87221249859</v>
      </c>
      <c r="EG196" s="67">
        <f t="shared" si="281"/>
        <v>136890.4534109637</v>
      </c>
      <c r="EH196" s="67">
        <f t="shared" si="281"/>
        <v>138387.92478173273</v>
      </c>
      <c r="FE196" s="31">
        <f t="shared" si="282"/>
        <v>2392.766113214424</v>
      </c>
      <c r="FF196" s="31">
        <f t="shared" si="282"/>
        <v>2319.0491691271645</v>
      </c>
      <c r="FG196" s="31">
        <f t="shared" si="282"/>
        <v>0</v>
      </c>
      <c r="FH196" s="31">
        <f t="shared" si="282"/>
        <v>5156.3466641147552</v>
      </c>
      <c r="FI196" s="31">
        <f t="shared" si="282"/>
        <v>2680.1751944773405</v>
      </c>
      <c r="FJ196" s="31">
        <f t="shared" si="282"/>
        <v>3062.8762809356685</v>
      </c>
      <c r="FK196" s="31">
        <f t="shared" si="282"/>
        <v>2049.5380431297854</v>
      </c>
      <c r="FL196" s="31">
        <f t="shared" si="282"/>
        <v>1810.5266037164495</v>
      </c>
      <c r="FM196" s="31">
        <f t="shared" si="282"/>
        <v>2918.1301381008097</v>
      </c>
      <c r="FN196" s="31">
        <f t="shared" si="282"/>
        <v>2920.7484357711801</v>
      </c>
      <c r="FO196" s="31">
        <f t="shared" si="282"/>
        <v>1662.6177997215977</v>
      </c>
      <c r="FP196" s="31">
        <f t="shared" si="282"/>
        <v>1394.0874715139839</v>
      </c>
      <c r="FQ196" s="31">
        <f t="shared" si="282"/>
        <v>0</v>
      </c>
      <c r="FR196" s="31">
        <f t="shared" si="282"/>
        <v>0</v>
      </c>
      <c r="FS196" s="31">
        <f t="shared" si="282"/>
        <v>0</v>
      </c>
      <c r="FT196" s="31">
        <f t="shared" si="282"/>
        <v>0</v>
      </c>
      <c r="FU196" s="31">
        <f t="shared" si="282"/>
        <v>0</v>
      </c>
      <c r="FV196" s="31">
        <f t="shared" si="282"/>
        <v>0</v>
      </c>
      <c r="FW196" s="31">
        <f t="shared" si="282"/>
        <v>3885.6878032197455</v>
      </c>
      <c r="FX196" s="31">
        <f t="shared" si="282"/>
        <v>4305.7582808830412</v>
      </c>
      <c r="FY196" s="31">
        <f t="shared" si="282"/>
        <v>2936.7758765751278</v>
      </c>
      <c r="FZ196" s="31">
        <f t="shared" si="282"/>
        <v>2394.6099036429068</v>
      </c>
      <c r="GA196" s="31">
        <f t="shared" si="282"/>
        <v>2345.707131928295</v>
      </c>
      <c r="GB196" s="31">
        <f t="shared" si="282"/>
        <v>2978.2929570571059</v>
      </c>
      <c r="GC196" s="31">
        <f t="shared" si="282"/>
        <v>0</v>
      </c>
      <c r="GD196" s="31">
        <f t="shared" si="282"/>
        <v>48843.338100950772</v>
      </c>
      <c r="GE196" s="31">
        <f t="shared" si="282"/>
        <v>0</v>
      </c>
      <c r="GF196" s="31">
        <f t="shared" si="282"/>
        <v>83037.453961164996</v>
      </c>
      <c r="GG196" s="31" t="e">
        <f t="shared" si="282"/>
        <v>#DIV/0!</v>
      </c>
      <c r="GH196" s="31" t="e">
        <f t="shared" si="282"/>
        <v>#DIV/0!</v>
      </c>
      <c r="GI196" s="31">
        <f t="shared" si="282"/>
        <v>0</v>
      </c>
      <c r="GJ196" s="31">
        <f t="shared" si="282"/>
        <v>61663.54293324906</v>
      </c>
      <c r="GK196" s="31">
        <f t="shared" si="282"/>
        <v>0</v>
      </c>
      <c r="GL196" s="31">
        <f t="shared" si="282"/>
        <v>51183.871976578419</v>
      </c>
      <c r="GM196" s="31">
        <f t="shared" si="282"/>
        <v>0</v>
      </c>
      <c r="GN196" s="31">
        <f t="shared" si="282"/>
        <v>7645.5794718194056</v>
      </c>
      <c r="GO196" s="31">
        <f t="shared" si="282"/>
        <v>868.20300237983656</v>
      </c>
      <c r="GP196" s="31">
        <f t="shared" si="282"/>
        <v>1058.1805959888859</v>
      </c>
      <c r="GQ196" s="31">
        <f t="shared" si="282"/>
        <v>0</v>
      </c>
      <c r="GR196" s="31">
        <f t="shared" si="282"/>
        <v>998.52677989933215</v>
      </c>
      <c r="GS196" s="31">
        <f t="shared" si="282"/>
        <v>1017.484207179735</v>
      </c>
      <c r="GT196" s="31">
        <f t="shared" si="282"/>
        <v>987.33573803942818</v>
      </c>
      <c r="GU196" s="31">
        <f t="shared" si="282"/>
        <v>1850.435491648572</v>
      </c>
      <c r="GV196" s="31">
        <f t="shared" si="282"/>
        <v>1860.9471799492223</v>
      </c>
      <c r="GW196" s="31">
        <f t="shared" si="282"/>
        <v>1607.4569069785371</v>
      </c>
      <c r="GX196" s="31">
        <f t="shared" si="282"/>
        <v>1263.9949296885757</v>
      </c>
      <c r="GY196" s="31">
        <f t="shared" si="282"/>
        <v>2240.4404953187122</v>
      </c>
      <c r="GZ196" s="31">
        <f t="shared" si="282"/>
        <v>2232.5926174780366</v>
      </c>
      <c r="HA196" s="31">
        <f t="shared" si="282"/>
        <v>4925.1081899009441</v>
      </c>
      <c r="HB196" s="31">
        <f t="shared" si="282"/>
        <v>0</v>
      </c>
      <c r="HC196" s="31">
        <f t="shared" si="282"/>
        <v>0</v>
      </c>
      <c r="HD196" s="31">
        <f t="shared" si="282"/>
        <v>0</v>
      </c>
      <c r="HE196" s="31">
        <f t="shared" si="282"/>
        <v>0</v>
      </c>
      <c r="HF196" s="31">
        <f t="shared" si="282"/>
        <v>4067.8086403011994</v>
      </c>
    </row>
    <row r="197" spans="3:214" x14ac:dyDescent="0.25">
      <c r="D197" s="31" t="str">
        <f t="shared" si="217"/>
        <v>METHYL HENEICOSANOATE (C21:0)</v>
      </c>
      <c r="AG197" s="31">
        <f t="shared" ref="AG197:BH197" si="285">AG153*10/AG172</f>
        <v>0</v>
      </c>
      <c r="AH197" s="31">
        <f t="shared" si="285"/>
        <v>0</v>
      </c>
      <c r="AI197" s="31">
        <f t="shared" si="285"/>
        <v>0</v>
      </c>
      <c r="AJ197" s="31">
        <f t="shared" si="285"/>
        <v>269.79143953233813</v>
      </c>
      <c r="AK197" s="31">
        <f t="shared" si="285"/>
        <v>0</v>
      </c>
      <c r="AL197" s="31">
        <f t="shared" si="285"/>
        <v>0</v>
      </c>
      <c r="AM197" s="31">
        <f t="shared" si="285"/>
        <v>0</v>
      </c>
      <c r="AN197" s="31">
        <f t="shared" si="285"/>
        <v>0</v>
      </c>
      <c r="AO197" s="31">
        <f t="shared" si="285"/>
        <v>0</v>
      </c>
      <c r="AP197" s="31">
        <f t="shared" si="285"/>
        <v>0</v>
      </c>
      <c r="AQ197" s="31">
        <f t="shared" si="285"/>
        <v>0</v>
      </c>
      <c r="AR197" s="31">
        <f t="shared" si="285"/>
        <v>0</v>
      </c>
      <c r="AS197" s="31">
        <f t="shared" si="285"/>
        <v>0</v>
      </c>
      <c r="AT197" s="31">
        <f t="shared" si="285"/>
        <v>0</v>
      </c>
      <c r="AU197" s="31">
        <f t="shared" si="285"/>
        <v>0</v>
      </c>
      <c r="AV197" s="31">
        <f t="shared" si="285"/>
        <v>0</v>
      </c>
      <c r="AW197" s="31">
        <f t="shared" si="285"/>
        <v>0</v>
      </c>
      <c r="AX197" s="31">
        <f t="shared" si="285"/>
        <v>0</v>
      </c>
      <c r="AY197" s="31">
        <f t="shared" si="285"/>
        <v>0</v>
      </c>
      <c r="AZ197" s="31">
        <f t="shared" si="285"/>
        <v>0</v>
      </c>
      <c r="BA197" s="31">
        <f t="shared" si="285"/>
        <v>0</v>
      </c>
      <c r="BB197" s="31">
        <f t="shared" si="285"/>
        <v>0</v>
      </c>
      <c r="BC197" s="31">
        <f t="shared" si="285"/>
        <v>0</v>
      </c>
      <c r="BD197" s="31">
        <f t="shared" si="285"/>
        <v>0</v>
      </c>
      <c r="BE197" s="31">
        <f t="shared" si="285"/>
        <v>0</v>
      </c>
      <c r="BF197" s="31">
        <f t="shared" si="285"/>
        <v>29.824299894181063</v>
      </c>
      <c r="BG197" s="31">
        <f t="shared" si="285"/>
        <v>0</v>
      </c>
      <c r="BH197" s="31">
        <f t="shared" si="285"/>
        <v>26.852818498304885</v>
      </c>
      <c r="BK197" s="31">
        <f t="shared" ref="BK197:CH197" si="286">BK153*10/BK172</f>
        <v>0</v>
      </c>
      <c r="BL197" s="31">
        <f t="shared" si="286"/>
        <v>0</v>
      </c>
      <c r="BM197" s="31">
        <f t="shared" si="286"/>
        <v>0</v>
      </c>
      <c r="BN197" s="31">
        <f t="shared" si="286"/>
        <v>32.429035022960285</v>
      </c>
      <c r="BO197" s="31">
        <f t="shared" si="286"/>
        <v>0</v>
      </c>
      <c r="BP197" s="31">
        <f t="shared" si="286"/>
        <v>0</v>
      </c>
      <c r="BQ197" s="31">
        <f t="shared" si="286"/>
        <v>0</v>
      </c>
      <c r="BR197" s="31">
        <f t="shared" si="286"/>
        <v>0</v>
      </c>
      <c r="BS197" s="31">
        <f t="shared" si="286"/>
        <v>0</v>
      </c>
      <c r="BT197" s="31">
        <f t="shared" si="286"/>
        <v>0</v>
      </c>
      <c r="BU197" s="31">
        <f t="shared" si="286"/>
        <v>0</v>
      </c>
      <c r="BV197" s="31">
        <f t="shared" si="286"/>
        <v>0</v>
      </c>
      <c r="BW197" s="31">
        <f t="shared" si="286"/>
        <v>0</v>
      </c>
      <c r="BX197" s="31">
        <f t="shared" si="286"/>
        <v>0</v>
      </c>
      <c r="BY197" s="31">
        <f t="shared" si="286"/>
        <v>0</v>
      </c>
      <c r="BZ197" s="31">
        <f t="shared" si="286"/>
        <v>0</v>
      </c>
      <c r="CA197" s="31">
        <f t="shared" si="286"/>
        <v>0</v>
      </c>
      <c r="CB197" s="31">
        <f t="shared" si="286"/>
        <v>0</v>
      </c>
      <c r="CC197" s="31">
        <f t="shared" si="286"/>
        <v>0</v>
      </c>
      <c r="CD197" s="31">
        <f t="shared" si="286"/>
        <v>0</v>
      </c>
      <c r="CE197" s="31">
        <f t="shared" si="286"/>
        <v>0</v>
      </c>
      <c r="CF197" s="31">
        <f t="shared" si="286"/>
        <v>0</v>
      </c>
      <c r="CG197" s="31" t="e">
        <f t="shared" si="286"/>
        <v>#REF!</v>
      </c>
      <c r="CH197" s="31" t="e">
        <f t="shared" si="286"/>
        <v>#REF!</v>
      </c>
      <c r="CI197" s="37">
        <f t="shared" si="281"/>
        <v>0</v>
      </c>
      <c r="CJ197" s="31">
        <f t="shared" si="281"/>
        <v>0</v>
      </c>
      <c r="CK197" s="31">
        <f t="shared" si="281"/>
        <v>0</v>
      </c>
      <c r="CL197" s="31">
        <f t="shared" si="281"/>
        <v>0</v>
      </c>
      <c r="CM197" s="31">
        <f t="shared" si="281"/>
        <v>0</v>
      </c>
      <c r="CN197" s="31">
        <f t="shared" si="281"/>
        <v>0</v>
      </c>
      <c r="CO197" s="31">
        <f t="shared" si="281"/>
        <v>0</v>
      </c>
      <c r="CP197" s="31">
        <f t="shared" si="281"/>
        <v>0</v>
      </c>
      <c r="CQ197" s="31">
        <f t="shared" si="281"/>
        <v>0</v>
      </c>
      <c r="CR197" s="31">
        <f t="shared" si="281"/>
        <v>0</v>
      </c>
      <c r="CS197" s="31">
        <f t="shared" si="281"/>
        <v>0</v>
      </c>
      <c r="CT197" s="31">
        <f t="shared" si="281"/>
        <v>0</v>
      </c>
      <c r="CU197" s="31">
        <f t="shared" si="281"/>
        <v>0</v>
      </c>
      <c r="CV197" s="31">
        <f t="shared" si="281"/>
        <v>0</v>
      </c>
      <c r="CW197" s="31">
        <f t="shared" si="281"/>
        <v>0</v>
      </c>
      <c r="CX197" s="31">
        <f t="shared" si="281"/>
        <v>0</v>
      </c>
      <c r="CY197" s="31">
        <f t="shared" si="281"/>
        <v>0</v>
      </c>
      <c r="CZ197" s="31">
        <f t="shared" si="281"/>
        <v>0</v>
      </c>
      <c r="DA197" s="31">
        <f t="shared" si="281"/>
        <v>0</v>
      </c>
      <c r="DB197" s="31">
        <f t="shared" si="281"/>
        <v>0</v>
      </c>
      <c r="DC197" s="31">
        <f t="shared" si="281"/>
        <v>0</v>
      </c>
      <c r="DD197" s="31">
        <f t="shared" si="281"/>
        <v>0</v>
      </c>
      <c r="DE197" s="31">
        <f t="shared" si="281"/>
        <v>0</v>
      </c>
      <c r="DF197" s="31">
        <f t="shared" si="281"/>
        <v>0</v>
      </c>
      <c r="DG197" s="31">
        <f t="shared" si="281"/>
        <v>0</v>
      </c>
      <c r="DH197" s="31">
        <f t="shared" si="281"/>
        <v>0</v>
      </c>
      <c r="DI197" s="31">
        <f t="shared" si="281"/>
        <v>0</v>
      </c>
      <c r="DJ197" s="31">
        <f t="shared" si="281"/>
        <v>0</v>
      </c>
      <c r="DK197" s="31">
        <f t="shared" si="281"/>
        <v>0</v>
      </c>
      <c r="DL197" s="31">
        <f t="shared" si="281"/>
        <v>0</v>
      </c>
      <c r="DM197" s="31">
        <f t="shared" si="281"/>
        <v>0</v>
      </c>
      <c r="DN197" s="31">
        <f t="shared" si="281"/>
        <v>0</v>
      </c>
      <c r="DO197" s="31">
        <f t="shared" si="281"/>
        <v>0</v>
      </c>
      <c r="DP197" s="31">
        <f t="shared" si="281"/>
        <v>0</v>
      </c>
      <c r="DQ197" s="31">
        <f t="shared" si="281"/>
        <v>0</v>
      </c>
      <c r="DR197" s="31">
        <f t="shared" si="281"/>
        <v>0</v>
      </c>
      <c r="DS197" s="31">
        <f t="shared" si="281"/>
        <v>0</v>
      </c>
      <c r="DT197" s="31">
        <f t="shared" si="281"/>
        <v>0</v>
      </c>
      <c r="DU197" s="31">
        <f t="shared" si="281"/>
        <v>0</v>
      </c>
      <c r="DV197" s="31">
        <f t="shared" si="281"/>
        <v>0</v>
      </c>
      <c r="DW197" s="31">
        <f t="shared" si="281"/>
        <v>0</v>
      </c>
      <c r="DX197" s="31">
        <f t="shared" si="281"/>
        <v>0</v>
      </c>
      <c r="DY197" s="31">
        <f t="shared" si="281"/>
        <v>0</v>
      </c>
      <c r="DZ197" s="31">
        <f t="shared" si="281"/>
        <v>0</v>
      </c>
      <c r="EA197" s="31">
        <f t="shared" si="281"/>
        <v>0</v>
      </c>
      <c r="EB197" s="31">
        <f t="shared" si="281"/>
        <v>0</v>
      </c>
      <c r="EC197" s="31">
        <f t="shared" si="281"/>
        <v>0</v>
      </c>
      <c r="ED197" s="31">
        <f t="shared" si="281"/>
        <v>0</v>
      </c>
      <c r="EE197" s="31">
        <f t="shared" si="281"/>
        <v>0</v>
      </c>
      <c r="EF197" s="31">
        <f t="shared" si="281"/>
        <v>0</v>
      </c>
      <c r="EG197" s="31">
        <f t="shared" si="281"/>
        <v>0</v>
      </c>
      <c r="EH197" s="31">
        <f t="shared" si="281"/>
        <v>0</v>
      </c>
      <c r="FE197" s="31">
        <f t="shared" si="282"/>
        <v>0</v>
      </c>
      <c r="FF197" s="31">
        <f t="shared" si="282"/>
        <v>0</v>
      </c>
      <c r="FG197" s="31">
        <f t="shared" si="282"/>
        <v>0</v>
      </c>
      <c r="FH197" s="31">
        <f t="shared" si="282"/>
        <v>410.60776074640449</v>
      </c>
      <c r="FI197" s="31">
        <f t="shared" si="282"/>
        <v>0</v>
      </c>
      <c r="FJ197" s="31">
        <f t="shared" si="282"/>
        <v>0</v>
      </c>
      <c r="FK197" s="31">
        <f t="shared" si="282"/>
        <v>0</v>
      </c>
      <c r="FL197" s="31">
        <f t="shared" si="282"/>
        <v>0</v>
      </c>
      <c r="FM197" s="31">
        <f t="shared" si="282"/>
        <v>0</v>
      </c>
      <c r="FN197" s="31">
        <f t="shared" si="282"/>
        <v>0</v>
      </c>
      <c r="FO197" s="31">
        <f t="shared" si="282"/>
        <v>0</v>
      </c>
      <c r="FP197" s="31">
        <f t="shared" si="282"/>
        <v>0</v>
      </c>
      <c r="FQ197" s="31">
        <f t="shared" si="282"/>
        <v>0</v>
      </c>
      <c r="FR197" s="31">
        <f t="shared" si="282"/>
        <v>0</v>
      </c>
      <c r="FS197" s="31">
        <f t="shared" si="282"/>
        <v>0</v>
      </c>
      <c r="FT197" s="31">
        <f t="shared" si="282"/>
        <v>0</v>
      </c>
      <c r="FU197" s="31">
        <f t="shared" si="282"/>
        <v>0</v>
      </c>
      <c r="FV197" s="31">
        <f t="shared" si="282"/>
        <v>0</v>
      </c>
      <c r="FW197" s="31">
        <f t="shared" si="282"/>
        <v>0</v>
      </c>
      <c r="FX197" s="31">
        <f t="shared" si="282"/>
        <v>0</v>
      </c>
      <c r="FY197" s="31">
        <f t="shared" si="282"/>
        <v>0</v>
      </c>
      <c r="FZ197" s="31">
        <f t="shared" si="282"/>
        <v>0</v>
      </c>
      <c r="GA197" s="31">
        <f t="shared" si="282"/>
        <v>0</v>
      </c>
      <c r="GB197" s="31">
        <f t="shared" si="282"/>
        <v>0</v>
      </c>
      <c r="GC197" s="31">
        <f t="shared" si="282"/>
        <v>0</v>
      </c>
      <c r="GD197" s="31">
        <f t="shared" si="282"/>
        <v>51.346821796398054</v>
      </c>
      <c r="GE197" s="31">
        <f t="shared" si="282"/>
        <v>0</v>
      </c>
      <c r="GF197" s="31">
        <f t="shared" si="282"/>
        <v>38.220996341839182</v>
      </c>
      <c r="GG197" s="31" t="e">
        <f t="shared" si="282"/>
        <v>#DIV/0!</v>
      </c>
      <c r="GH197" s="31" t="e">
        <f t="shared" si="282"/>
        <v>#DIV/0!</v>
      </c>
      <c r="GI197" s="31">
        <f t="shared" si="282"/>
        <v>14.898795692995359</v>
      </c>
      <c r="GJ197" s="31">
        <f t="shared" si="282"/>
        <v>31.772215484575359</v>
      </c>
      <c r="GK197" s="31">
        <f t="shared" si="282"/>
        <v>14.555617508138225</v>
      </c>
      <c r="GL197" s="31">
        <f t="shared" si="282"/>
        <v>50.253015411517623</v>
      </c>
      <c r="GM197" s="31">
        <f t="shared" si="282"/>
        <v>18.435187103113435</v>
      </c>
      <c r="GN197" s="31">
        <f t="shared" si="282"/>
        <v>319.38189989759121</v>
      </c>
      <c r="GO197" s="31">
        <f t="shared" si="282"/>
        <v>59.526348500299108</v>
      </c>
      <c r="GP197" s="31">
        <f t="shared" si="282"/>
        <v>59.526348500299108</v>
      </c>
      <c r="GQ197" s="31">
        <f t="shared" si="282"/>
        <v>57.561343697484432</v>
      </c>
      <c r="GR197" s="31">
        <f t="shared" si="282"/>
        <v>57.561343697484432</v>
      </c>
      <c r="GS197" s="31">
        <f t="shared" si="282"/>
        <v>55.957209254955963</v>
      </c>
      <c r="GT197" s="31">
        <f t="shared" si="282"/>
        <v>55.957209254955963</v>
      </c>
      <c r="GU197" s="31">
        <f t="shared" si="282"/>
        <v>50.482075262769932</v>
      </c>
      <c r="GV197" s="31">
        <f t="shared" si="282"/>
        <v>50.482075262769932</v>
      </c>
      <c r="GW197" s="31">
        <f t="shared" si="282"/>
        <v>51.467965769454466</v>
      </c>
      <c r="GX197" s="31">
        <f t="shared" si="282"/>
        <v>51.467965769454466</v>
      </c>
      <c r="GY197" s="31">
        <f t="shared" si="282"/>
        <v>42.397560101858772</v>
      </c>
      <c r="GZ197" s="31">
        <f t="shared" si="282"/>
        <v>42.397560101858772</v>
      </c>
      <c r="HA197" s="31">
        <f t="shared" si="282"/>
        <v>155.54302733546729</v>
      </c>
      <c r="HB197" s="31">
        <f t="shared" si="282"/>
        <v>155.54302733546729</v>
      </c>
      <c r="HC197" s="31">
        <f t="shared" si="282"/>
        <v>154.60976917143827</v>
      </c>
      <c r="HD197" s="31">
        <f t="shared" si="282"/>
        <v>154.60976917143827</v>
      </c>
      <c r="HE197" s="31">
        <f t="shared" si="282"/>
        <v>162.47207447347822</v>
      </c>
      <c r="HF197" s="31">
        <f t="shared" si="282"/>
        <v>162.47207447347822</v>
      </c>
    </row>
    <row r="198" spans="3:214" x14ac:dyDescent="0.25">
      <c r="D198" s="31" t="str">
        <f t="shared" si="217"/>
        <v>Methyl cis-11,14-eicosadienoate (C20:2)</v>
      </c>
      <c r="AG198" s="31">
        <f t="shared" ref="AG198:BH198" si="287">AG154*10/AG172</f>
        <v>0</v>
      </c>
      <c r="AH198" s="31">
        <f t="shared" si="287"/>
        <v>0</v>
      </c>
      <c r="AI198" s="31">
        <f t="shared" si="287"/>
        <v>0</v>
      </c>
      <c r="AJ198" s="31">
        <f t="shared" si="287"/>
        <v>0</v>
      </c>
      <c r="AK198" s="31">
        <f t="shared" si="287"/>
        <v>0</v>
      </c>
      <c r="AL198" s="31">
        <f t="shared" si="287"/>
        <v>0</v>
      </c>
      <c r="AM198" s="31">
        <f t="shared" si="287"/>
        <v>0</v>
      </c>
      <c r="AN198" s="31">
        <f t="shared" si="287"/>
        <v>0</v>
      </c>
      <c r="AO198" s="31">
        <f t="shared" si="287"/>
        <v>0</v>
      </c>
      <c r="AP198" s="31">
        <f t="shared" si="287"/>
        <v>0</v>
      </c>
      <c r="AQ198" s="31">
        <f t="shared" si="287"/>
        <v>0</v>
      </c>
      <c r="AR198" s="31">
        <f t="shared" si="287"/>
        <v>0</v>
      </c>
      <c r="AS198" s="31">
        <f t="shared" si="287"/>
        <v>0</v>
      </c>
      <c r="AT198" s="31">
        <f t="shared" si="287"/>
        <v>0</v>
      </c>
      <c r="AU198" s="31">
        <f t="shared" si="287"/>
        <v>0</v>
      </c>
      <c r="AV198" s="31">
        <f t="shared" si="287"/>
        <v>0</v>
      </c>
      <c r="AW198" s="31">
        <f t="shared" si="287"/>
        <v>0</v>
      </c>
      <c r="AX198" s="31">
        <f t="shared" si="287"/>
        <v>0</v>
      </c>
      <c r="AY198" s="31">
        <f t="shared" si="287"/>
        <v>0</v>
      </c>
      <c r="AZ198" s="31">
        <f t="shared" si="287"/>
        <v>0</v>
      </c>
      <c r="BA198" s="31">
        <f t="shared" si="287"/>
        <v>0</v>
      </c>
      <c r="BB198" s="31">
        <f t="shared" si="287"/>
        <v>0</v>
      </c>
      <c r="BC198" s="31">
        <f t="shared" si="287"/>
        <v>0</v>
      </c>
      <c r="BD198" s="31">
        <f t="shared" si="287"/>
        <v>0</v>
      </c>
      <c r="BE198" s="31">
        <f t="shared" si="287"/>
        <v>0</v>
      </c>
      <c r="BF198" s="31">
        <f t="shared" si="287"/>
        <v>67.737923228888135</v>
      </c>
      <c r="BG198" s="31">
        <f t="shared" si="287"/>
        <v>0</v>
      </c>
      <c r="BH198" s="31">
        <f t="shared" si="287"/>
        <v>58.291339620803249</v>
      </c>
      <c r="BK198" s="31">
        <f t="shared" ref="BK198:CH198" si="288">BK154*10/BK172</f>
        <v>0</v>
      </c>
      <c r="BL198" s="31">
        <f t="shared" si="288"/>
        <v>46.173504711953662</v>
      </c>
      <c r="BM198" s="31">
        <f t="shared" si="288"/>
        <v>0</v>
      </c>
      <c r="BN198" s="31">
        <f t="shared" si="288"/>
        <v>49.45638137740341</v>
      </c>
      <c r="BO198" s="31">
        <f t="shared" si="288"/>
        <v>0</v>
      </c>
      <c r="BP198" s="31">
        <f t="shared" si="288"/>
        <v>0</v>
      </c>
      <c r="BQ198" s="31">
        <f t="shared" si="288"/>
        <v>0</v>
      </c>
      <c r="BR198" s="31">
        <f t="shared" si="288"/>
        <v>0</v>
      </c>
      <c r="BS198" s="31">
        <f t="shared" si="288"/>
        <v>0</v>
      </c>
      <c r="BT198" s="31">
        <f t="shared" si="288"/>
        <v>0</v>
      </c>
      <c r="BU198" s="31">
        <f t="shared" si="288"/>
        <v>0</v>
      </c>
      <c r="BV198" s="31">
        <f t="shared" si="288"/>
        <v>0</v>
      </c>
      <c r="BW198" s="31">
        <f t="shared" si="288"/>
        <v>0</v>
      </c>
      <c r="BX198" s="31">
        <f t="shared" si="288"/>
        <v>0</v>
      </c>
      <c r="BY198" s="31">
        <f t="shared" si="288"/>
        <v>0</v>
      </c>
      <c r="BZ198" s="31">
        <f t="shared" si="288"/>
        <v>0</v>
      </c>
      <c r="CA198" s="31">
        <f t="shared" si="288"/>
        <v>0</v>
      </c>
      <c r="CB198" s="31">
        <f t="shared" si="288"/>
        <v>0</v>
      </c>
      <c r="CC198" s="31">
        <f t="shared" si="288"/>
        <v>0</v>
      </c>
      <c r="CD198" s="31">
        <f t="shared" si="288"/>
        <v>0</v>
      </c>
      <c r="CE198" s="31">
        <f t="shared" si="288"/>
        <v>0</v>
      </c>
      <c r="CF198" s="31">
        <f t="shared" si="288"/>
        <v>0</v>
      </c>
      <c r="CG198" s="31" t="e">
        <f t="shared" si="288"/>
        <v>#REF!</v>
      </c>
      <c r="CH198" s="31" t="e">
        <f t="shared" si="288"/>
        <v>#REF!</v>
      </c>
      <c r="CI198" s="37">
        <f t="shared" si="281"/>
        <v>0</v>
      </c>
      <c r="CJ198" s="31">
        <f t="shared" si="281"/>
        <v>0</v>
      </c>
      <c r="CK198" s="31">
        <f t="shared" si="281"/>
        <v>0</v>
      </c>
      <c r="CL198" s="31">
        <f t="shared" si="281"/>
        <v>0</v>
      </c>
      <c r="CM198" s="31">
        <f t="shared" si="281"/>
        <v>0</v>
      </c>
      <c r="CN198" s="31">
        <f t="shared" si="281"/>
        <v>0</v>
      </c>
      <c r="CO198" s="31">
        <f t="shared" si="281"/>
        <v>0</v>
      </c>
      <c r="CP198" s="31">
        <f t="shared" si="281"/>
        <v>0</v>
      </c>
      <c r="CQ198" s="31">
        <f t="shared" si="281"/>
        <v>0</v>
      </c>
      <c r="CR198" s="31">
        <f t="shared" si="281"/>
        <v>0</v>
      </c>
      <c r="CS198" s="31">
        <f t="shared" si="281"/>
        <v>0</v>
      </c>
      <c r="CT198" s="31">
        <f t="shared" si="281"/>
        <v>0</v>
      </c>
      <c r="CU198" s="31">
        <f t="shared" si="281"/>
        <v>0</v>
      </c>
      <c r="CV198" s="31">
        <f t="shared" si="281"/>
        <v>0</v>
      </c>
      <c r="CW198" s="31">
        <f t="shared" si="281"/>
        <v>0</v>
      </c>
      <c r="CX198" s="31">
        <f t="shared" si="281"/>
        <v>0</v>
      </c>
      <c r="CY198" s="31">
        <f t="shared" si="281"/>
        <v>0</v>
      </c>
      <c r="CZ198" s="31">
        <f t="shared" si="281"/>
        <v>0</v>
      </c>
      <c r="DA198" s="31">
        <f t="shared" si="281"/>
        <v>0</v>
      </c>
      <c r="DB198" s="31">
        <f t="shared" si="281"/>
        <v>0</v>
      </c>
      <c r="DC198" s="31">
        <f t="shared" si="281"/>
        <v>0</v>
      </c>
      <c r="DD198" s="31">
        <f t="shared" si="281"/>
        <v>0</v>
      </c>
      <c r="DE198" s="31">
        <f t="shared" si="281"/>
        <v>0</v>
      </c>
      <c r="DF198" s="31">
        <f t="shared" si="281"/>
        <v>0</v>
      </c>
      <c r="DG198" s="31">
        <f t="shared" si="281"/>
        <v>0</v>
      </c>
      <c r="DH198" s="31">
        <f t="shared" si="281"/>
        <v>0</v>
      </c>
      <c r="DI198" s="31">
        <f t="shared" si="281"/>
        <v>0</v>
      </c>
      <c r="DJ198" s="31">
        <f t="shared" si="281"/>
        <v>0</v>
      </c>
      <c r="DK198" s="31">
        <f t="shared" si="281"/>
        <v>0</v>
      </c>
      <c r="DL198" s="31">
        <f t="shared" si="281"/>
        <v>0</v>
      </c>
      <c r="DM198" s="31">
        <f t="shared" si="281"/>
        <v>0</v>
      </c>
      <c r="DN198" s="31">
        <f t="shared" si="281"/>
        <v>0</v>
      </c>
      <c r="DO198" s="31">
        <f t="shared" si="281"/>
        <v>0</v>
      </c>
      <c r="DP198" s="31">
        <f t="shared" si="281"/>
        <v>0</v>
      </c>
      <c r="DQ198" s="31">
        <f t="shared" si="281"/>
        <v>0</v>
      </c>
      <c r="DR198" s="31">
        <f t="shared" si="281"/>
        <v>0</v>
      </c>
      <c r="DS198" s="31">
        <f t="shared" si="281"/>
        <v>0</v>
      </c>
      <c r="DT198" s="31">
        <f t="shared" si="281"/>
        <v>0</v>
      </c>
      <c r="DU198" s="31">
        <f t="shared" si="281"/>
        <v>0</v>
      </c>
      <c r="DV198" s="31">
        <f t="shared" si="281"/>
        <v>0</v>
      </c>
      <c r="DW198" s="31">
        <f t="shared" si="281"/>
        <v>0</v>
      </c>
      <c r="DX198" s="31">
        <f t="shared" si="281"/>
        <v>0</v>
      </c>
      <c r="DY198" s="31">
        <f t="shared" si="281"/>
        <v>0</v>
      </c>
      <c r="DZ198" s="31">
        <f t="shared" si="281"/>
        <v>0</v>
      </c>
      <c r="EA198" s="31">
        <f t="shared" si="281"/>
        <v>0</v>
      </c>
      <c r="EB198" s="31">
        <f t="shared" si="281"/>
        <v>0</v>
      </c>
      <c r="EC198" s="31">
        <f t="shared" si="281"/>
        <v>0</v>
      </c>
      <c r="ED198" s="31">
        <f t="shared" si="281"/>
        <v>0</v>
      </c>
      <c r="EE198" s="31">
        <f t="shared" si="281"/>
        <v>0</v>
      </c>
      <c r="EF198" s="31">
        <f t="shared" si="281"/>
        <v>0</v>
      </c>
      <c r="EG198" s="31">
        <f t="shared" si="281"/>
        <v>0</v>
      </c>
      <c r="EH198" s="31">
        <f t="shared" si="281"/>
        <v>0</v>
      </c>
      <c r="FE198" s="31">
        <f t="shared" si="282"/>
        <v>0</v>
      </c>
      <c r="FF198" s="31">
        <f t="shared" si="282"/>
        <v>0</v>
      </c>
      <c r="FG198" s="31">
        <f t="shared" si="282"/>
        <v>0</v>
      </c>
      <c r="FH198" s="31">
        <f t="shared" si="282"/>
        <v>0</v>
      </c>
      <c r="FI198" s="31">
        <f t="shared" si="282"/>
        <v>0</v>
      </c>
      <c r="FJ198" s="31">
        <f t="shared" si="282"/>
        <v>0</v>
      </c>
      <c r="FK198" s="31">
        <f t="shared" si="282"/>
        <v>0</v>
      </c>
      <c r="FL198" s="31">
        <f t="shared" si="282"/>
        <v>157.10062219280607</v>
      </c>
      <c r="FM198" s="31">
        <f t="shared" si="282"/>
        <v>0</v>
      </c>
      <c r="FN198" s="31">
        <f t="shared" si="282"/>
        <v>239.58002638707285</v>
      </c>
      <c r="FO198" s="31">
        <f t="shared" si="282"/>
        <v>0</v>
      </c>
      <c r="FP198" s="31">
        <f t="shared" si="282"/>
        <v>0</v>
      </c>
      <c r="FQ198" s="31">
        <f t="shared" si="282"/>
        <v>0</v>
      </c>
      <c r="FR198" s="31">
        <f t="shared" si="282"/>
        <v>0</v>
      </c>
      <c r="FS198" s="31">
        <f t="shared" si="282"/>
        <v>0</v>
      </c>
      <c r="FT198" s="31">
        <f t="shared" si="282"/>
        <v>0</v>
      </c>
      <c r="FU198" s="31">
        <f t="shared" si="282"/>
        <v>0</v>
      </c>
      <c r="FV198" s="31">
        <f t="shared" si="282"/>
        <v>0</v>
      </c>
      <c r="FW198" s="31">
        <f t="shared" si="282"/>
        <v>0</v>
      </c>
      <c r="FX198" s="31">
        <f t="shared" si="282"/>
        <v>0</v>
      </c>
      <c r="FY198" s="31">
        <f t="shared" si="282"/>
        <v>0</v>
      </c>
      <c r="FZ198" s="31">
        <f t="shared" si="282"/>
        <v>0</v>
      </c>
      <c r="GA198" s="31">
        <f t="shared" si="282"/>
        <v>0</v>
      </c>
      <c r="GB198" s="31">
        <f t="shared" si="282"/>
        <v>0</v>
      </c>
      <c r="GC198" s="31">
        <f t="shared" si="282"/>
        <v>0</v>
      </c>
      <c r="GD198" s="31">
        <f t="shared" si="282"/>
        <v>137.01884890163007</v>
      </c>
      <c r="GE198" s="31">
        <f t="shared" si="282"/>
        <v>0</v>
      </c>
      <c r="GF198" s="31">
        <f t="shared" si="282"/>
        <v>113.94692776105437</v>
      </c>
      <c r="GG198" s="31" t="e">
        <f t="shared" si="282"/>
        <v>#DIV/0!</v>
      </c>
      <c r="GH198" s="31" t="e">
        <f t="shared" si="282"/>
        <v>#DIV/0!</v>
      </c>
      <c r="GI198" s="31">
        <f t="shared" si="282"/>
        <v>7.495253029926614</v>
      </c>
      <c r="GJ198" s="31">
        <f t="shared" si="282"/>
        <v>86.418875797483494</v>
      </c>
      <c r="GK198" s="31">
        <f t="shared" si="282"/>
        <v>7.3226077112808614</v>
      </c>
      <c r="GL198" s="31">
        <f t="shared" si="282"/>
        <v>93.881781702199348</v>
      </c>
      <c r="GM198" s="31">
        <f t="shared" si="282"/>
        <v>9.2743329621493089</v>
      </c>
      <c r="GN198" s="31">
        <f t="shared" si="282"/>
        <v>9.2743329621493089</v>
      </c>
      <c r="GO198" s="31">
        <f t="shared" si="282"/>
        <v>29.946383127268341</v>
      </c>
      <c r="GP198" s="31">
        <f t="shared" si="282"/>
        <v>29.946383127268341</v>
      </c>
      <c r="GQ198" s="31">
        <f t="shared" si="282"/>
        <v>28.957832877596722</v>
      </c>
      <c r="GR198" s="31">
        <f t="shared" si="282"/>
        <v>28.957832877596722</v>
      </c>
      <c r="GS198" s="31">
        <f t="shared" si="282"/>
        <v>28.150828486871102</v>
      </c>
      <c r="GT198" s="31">
        <f t="shared" si="282"/>
        <v>28.150828486871102</v>
      </c>
      <c r="GU198" s="31">
        <f t="shared" si="282"/>
        <v>25.39641024463155</v>
      </c>
      <c r="GV198" s="31">
        <f t="shared" si="282"/>
        <v>25.39641024463155</v>
      </c>
      <c r="GW198" s="31">
        <f t="shared" si="282"/>
        <v>25.892389849941342</v>
      </c>
      <c r="GX198" s="31">
        <f t="shared" si="282"/>
        <v>25.892389849941342</v>
      </c>
      <c r="GY198" s="31">
        <f t="shared" si="282"/>
        <v>21.329270322456772</v>
      </c>
      <c r="GZ198" s="31">
        <f t="shared" si="282"/>
        <v>21.329270322456772</v>
      </c>
      <c r="HA198" s="31">
        <f t="shared" si="282"/>
        <v>78.250240552545748</v>
      </c>
      <c r="HB198" s="31">
        <f t="shared" si="282"/>
        <v>78.250240552545748</v>
      </c>
      <c r="HC198" s="31">
        <f t="shared" si="282"/>
        <v>77.780739109222324</v>
      </c>
      <c r="HD198" s="31">
        <f t="shared" si="282"/>
        <v>77.780739109222324</v>
      </c>
      <c r="HE198" s="31">
        <f t="shared" si="282"/>
        <v>81.736090189378999</v>
      </c>
      <c r="HF198" s="31">
        <f t="shared" si="282"/>
        <v>81.736090189378999</v>
      </c>
    </row>
    <row r="199" spans="3:214" x14ac:dyDescent="0.25">
      <c r="D199" s="31" t="str">
        <f t="shared" si="217"/>
        <v>METHYL BEHENATE (C22:0)</v>
      </c>
      <c r="AG199" s="31">
        <f t="shared" ref="AG199:BH199" si="289">AG155*10/AG172</f>
        <v>0</v>
      </c>
      <c r="AH199" s="31">
        <f t="shared" si="289"/>
        <v>0</v>
      </c>
      <c r="AI199" s="31">
        <f t="shared" si="289"/>
        <v>0</v>
      </c>
      <c r="AJ199" s="31">
        <f t="shared" si="289"/>
        <v>123.81512923077409</v>
      </c>
      <c r="AK199" s="31">
        <f t="shared" si="289"/>
        <v>67.570860739016638</v>
      </c>
      <c r="AL199" s="31">
        <f t="shared" si="289"/>
        <v>0</v>
      </c>
      <c r="AM199" s="31">
        <f t="shared" si="289"/>
        <v>0</v>
      </c>
      <c r="AN199" s="31">
        <f t="shared" si="289"/>
        <v>0</v>
      </c>
      <c r="AO199" s="31">
        <f t="shared" si="289"/>
        <v>0</v>
      </c>
      <c r="AP199" s="31">
        <f t="shared" si="289"/>
        <v>0</v>
      </c>
      <c r="AQ199" s="31">
        <f t="shared" si="289"/>
        <v>0</v>
      </c>
      <c r="AR199" s="31">
        <f t="shared" si="289"/>
        <v>0</v>
      </c>
      <c r="AS199" s="31">
        <f t="shared" si="289"/>
        <v>0</v>
      </c>
      <c r="AT199" s="31">
        <f t="shared" si="289"/>
        <v>0</v>
      </c>
      <c r="AU199" s="31">
        <f t="shared" si="289"/>
        <v>0</v>
      </c>
      <c r="AV199" s="31">
        <f t="shared" si="289"/>
        <v>0</v>
      </c>
      <c r="AW199" s="31">
        <f t="shared" si="289"/>
        <v>0</v>
      </c>
      <c r="AX199" s="31">
        <f t="shared" si="289"/>
        <v>0</v>
      </c>
      <c r="AY199" s="31">
        <f t="shared" si="289"/>
        <v>0</v>
      </c>
      <c r="AZ199" s="31">
        <f t="shared" si="289"/>
        <v>0</v>
      </c>
      <c r="BA199" s="31">
        <f t="shared" si="289"/>
        <v>0</v>
      </c>
      <c r="BB199" s="31">
        <f t="shared" si="289"/>
        <v>0</v>
      </c>
      <c r="BC199" s="31">
        <f t="shared" si="289"/>
        <v>0</v>
      </c>
      <c r="BD199" s="31">
        <f t="shared" si="289"/>
        <v>0</v>
      </c>
      <c r="BE199" s="31">
        <f t="shared" si="289"/>
        <v>0</v>
      </c>
      <c r="BF199" s="31">
        <f t="shared" si="289"/>
        <v>4.2379844503435926</v>
      </c>
      <c r="BG199" s="31">
        <f t="shared" si="289"/>
        <v>0</v>
      </c>
      <c r="BH199" s="31">
        <f t="shared" si="289"/>
        <v>43.993612573537973</v>
      </c>
      <c r="BK199" s="31">
        <f t="shared" ref="BK199:CH199" si="290">BK155*10/BK172</f>
        <v>0</v>
      </c>
      <c r="BL199" s="31">
        <f t="shared" si="290"/>
        <v>33.410779952535286</v>
      </c>
      <c r="BM199" s="31">
        <f t="shared" si="290"/>
        <v>0</v>
      </c>
      <c r="BN199" s="31">
        <f t="shared" si="290"/>
        <v>25.971280777901033</v>
      </c>
      <c r="BO199" s="31">
        <f t="shared" si="290"/>
        <v>0</v>
      </c>
      <c r="BP199" s="31">
        <f t="shared" si="290"/>
        <v>0</v>
      </c>
      <c r="BQ199" s="31">
        <f t="shared" si="290"/>
        <v>0</v>
      </c>
      <c r="BR199" s="31">
        <f t="shared" si="290"/>
        <v>0</v>
      </c>
      <c r="BS199" s="31">
        <f t="shared" si="290"/>
        <v>0</v>
      </c>
      <c r="BT199" s="31">
        <f t="shared" si="290"/>
        <v>0</v>
      </c>
      <c r="BU199" s="31">
        <f t="shared" si="290"/>
        <v>0</v>
      </c>
      <c r="BV199" s="31">
        <f t="shared" si="290"/>
        <v>0</v>
      </c>
      <c r="BW199" s="31">
        <f t="shared" si="290"/>
        <v>0</v>
      </c>
      <c r="BX199" s="31">
        <f t="shared" si="290"/>
        <v>44.840451276545885</v>
      </c>
      <c r="BY199" s="31">
        <f t="shared" si="290"/>
        <v>0</v>
      </c>
      <c r="BZ199" s="31">
        <f t="shared" si="290"/>
        <v>0</v>
      </c>
      <c r="CA199" s="31">
        <f t="shared" si="290"/>
        <v>0</v>
      </c>
      <c r="CB199" s="31">
        <f t="shared" si="290"/>
        <v>0</v>
      </c>
      <c r="CC199" s="31">
        <f t="shared" si="290"/>
        <v>0</v>
      </c>
      <c r="CD199" s="31">
        <f t="shared" si="290"/>
        <v>0</v>
      </c>
      <c r="CE199" s="31">
        <f t="shared" si="290"/>
        <v>0</v>
      </c>
      <c r="CF199" s="31">
        <f t="shared" si="290"/>
        <v>0</v>
      </c>
      <c r="CG199" s="31" t="e">
        <f t="shared" si="290"/>
        <v>#REF!</v>
      </c>
      <c r="CH199" s="31" t="e">
        <f t="shared" si="290"/>
        <v>#REF!</v>
      </c>
      <c r="CI199" s="37">
        <f t="shared" si="281"/>
        <v>0</v>
      </c>
      <c r="CJ199" s="31">
        <f t="shared" si="281"/>
        <v>0</v>
      </c>
      <c r="CK199" s="31">
        <f t="shared" si="281"/>
        <v>0</v>
      </c>
      <c r="CL199" s="31">
        <f t="shared" si="281"/>
        <v>0</v>
      </c>
      <c r="CM199" s="31">
        <f t="shared" si="281"/>
        <v>0</v>
      </c>
      <c r="CN199" s="31">
        <f t="shared" si="281"/>
        <v>0</v>
      </c>
      <c r="CO199" s="31">
        <f t="shared" si="281"/>
        <v>0</v>
      </c>
      <c r="CP199" s="31">
        <f t="shared" si="281"/>
        <v>0</v>
      </c>
      <c r="CQ199" s="31">
        <f t="shared" si="281"/>
        <v>0</v>
      </c>
      <c r="CR199" s="31">
        <f t="shared" si="281"/>
        <v>0</v>
      </c>
      <c r="CS199" s="31">
        <f t="shared" si="281"/>
        <v>0</v>
      </c>
      <c r="CT199" s="31">
        <f t="shared" si="281"/>
        <v>0</v>
      </c>
      <c r="CU199" s="31">
        <f t="shared" si="281"/>
        <v>0</v>
      </c>
      <c r="CV199" s="31">
        <f t="shared" si="281"/>
        <v>0</v>
      </c>
      <c r="CW199" s="31">
        <f t="shared" si="281"/>
        <v>0</v>
      </c>
      <c r="CX199" s="31">
        <f t="shared" si="281"/>
        <v>0</v>
      </c>
      <c r="CY199" s="31">
        <f t="shared" si="281"/>
        <v>0</v>
      </c>
      <c r="CZ199" s="31">
        <f t="shared" si="281"/>
        <v>0</v>
      </c>
      <c r="DA199" s="31">
        <f t="shared" si="281"/>
        <v>0</v>
      </c>
      <c r="DB199" s="31">
        <f t="shared" si="281"/>
        <v>0</v>
      </c>
      <c r="DC199" s="31">
        <f t="shared" si="281"/>
        <v>0</v>
      </c>
      <c r="DD199" s="31">
        <f t="shared" si="281"/>
        <v>0</v>
      </c>
      <c r="DE199" s="31">
        <f t="shared" si="281"/>
        <v>0</v>
      </c>
      <c r="DF199" s="31">
        <f t="shared" si="281"/>
        <v>0</v>
      </c>
      <c r="DG199" s="31">
        <f t="shared" si="281"/>
        <v>0</v>
      </c>
      <c r="DH199" s="31">
        <f t="shared" si="281"/>
        <v>0</v>
      </c>
      <c r="DI199" s="31">
        <f t="shared" si="281"/>
        <v>0</v>
      </c>
      <c r="DJ199" s="31">
        <f t="shared" si="281"/>
        <v>0</v>
      </c>
      <c r="DK199" s="31">
        <f t="shared" si="281"/>
        <v>0</v>
      </c>
      <c r="DL199" s="31">
        <f t="shared" si="281"/>
        <v>0</v>
      </c>
      <c r="DM199" s="31">
        <f t="shared" si="281"/>
        <v>0</v>
      </c>
      <c r="DN199" s="31">
        <f t="shared" si="281"/>
        <v>0</v>
      </c>
      <c r="DO199" s="31">
        <f t="shared" si="281"/>
        <v>0</v>
      </c>
      <c r="DP199" s="31">
        <f t="shared" si="281"/>
        <v>0</v>
      </c>
      <c r="DQ199" s="31">
        <f t="shared" si="281"/>
        <v>0</v>
      </c>
      <c r="DR199" s="31">
        <f t="shared" si="281"/>
        <v>0</v>
      </c>
      <c r="DS199" s="31">
        <f t="shared" si="281"/>
        <v>0</v>
      </c>
      <c r="DT199" s="31">
        <f t="shared" si="281"/>
        <v>0</v>
      </c>
      <c r="DU199" s="31">
        <f t="shared" si="281"/>
        <v>0</v>
      </c>
      <c r="DV199" s="31">
        <f t="shared" si="281"/>
        <v>0</v>
      </c>
      <c r="DW199" s="31">
        <f t="shared" si="281"/>
        <v>0</v>
      </c>
      <c r="DX199" s="31">
        <f t="shared" si="281"/>
        <v>0</v>
      </c>
      <c r="DY199" s="31">
        <f t="shared" si="281"/>
        <v>0</v>
      </c>
      <c r="DZ199" s="31">
        <f t="shared" si="281"/>
        <v>0</v>
      </c>
      <c r="EA199" s="31">
        <f t="shared" si="281"/>
        <v>0</v>
      </c>
      <c r="EB199" s="31">
        <f t="shared" si="281"/>
        <v>0</v>
      </c>
      <c r="EC199" s="31">
        <f t="shared" si="281"/>
        <v>0</v>
      </c>
      <c r="ED199" s="31">
        <f t="shared" ref="ED199:EH199" si="291">ED155*10/ED$172</f>
        <v>0</v>
      </c>
      <c r="EE199" s="31">
        <f t="shared" si="291"/>
        <v>0</v>
      </c>
      <c r="EF199" s="31">
        <f t="shared" si="291"/>
        <v>0</v>
      </c>
      <c r="EG199" s="31">
        <f t="shared" si="291"/>
        <v>0</v>
      </c>
      <c r="EH199" s="31">
        <f t="shared" si="291"/>
        <v>0</v>
      </c>
      <c r="FE199" s="31">
        <f t="shared" si="282"/>
        <v>0</v>
      </c>
      <c r="FF199" s="31">
        <f t="shared" si="282"/>
        <v>0</v>
      </c>
      <c r="FG199" s="31">
        <f t="shared" si="282"/>
        <v>4989.5137192121629</v>
      </c>
      <c r="FH199" s="31">
        <f t="shared" si="282"/>
        <v>427.00428471011094</v>
      </c>
      <c r="FI199" s="31">
        <f t="shared" si="282"/>
        <v>197.24611513041299</v>
      </c>
      <c r="FJ199" s="31">
        <f t="shared" si="282"/>
        <v>0</v>
      </c>
      <c r="FK199" s="31">
        <f t="shared" si="282"/>
        <v>0</v>
      </c>
      <c r="FL199" s="31">
        <f t="shared" si="282"/>
        <v>0</v>
      </c>
      <c r="FM199" s="31">
        <f t="shared" si="282"/>
        <v>0</v>
      </c>
      <c r="FN199" s="31">
        <f t="shared" si="282"/>
        <v>0</v>
      </c>
      <c r="FO199" s="31">
        <f t="shared" si="282"/>
        <v>0</v>
      </c>
      <c r="FP199" s="31">
        <f t="shared" si="282"/>
        <v>0</v>
      </c>
      <c r="FQ199" s="31">
        <f t="shared" si="282"/>
        <v>0</v>
      </c>
      <c r="FR199" s="31">
        <f t="shared" si="282"/>
        <v>0</v>
      </c>
      <c r="FS199" s="31">
        <f t="shared" si="282"/>
        <v>0</v>
      </c>
      <c r="FT199" s="31">
        <f t="shared" si="282"/>
        <v>0</v>
      </c>
      <c r="FU199" s="31">
        <f t="shared" si="282"/>
        <v>0</v>
      </c>
      <c r="FV199" s="31">
        <f t="shared" si="282"/>
        <v>0</v>
      </c>
      <c r="FW199" s="31">
        <f t="shared" si="282"/>
        <v>0</v>
      </c>
      <c r="FX199" s="31">
        <f t="shared" si="282"/>
        <v>0</v>
      </c>
      <c r="FY199" s="31">
        <f t="shared" si="282"/>
        <v>0</v>
      </c>
      <c r="FZ199" s="31">
        <f t="shared" si="282"/>
        <v>0</v>
      </c>
      <c r="GA199" s="31">
        <f t="shared" si="282"/>
        <v>0</v>
      </c>
      <c r="GB199" s="31">
        <f t="shared" si="282"/>
        <v>0</v>
      </c>
      <c r="GC199" s="31">
        <f t="shared" si="282"/>
        <v>0</v>
      </c>
      <c r="GD199" s="31">
        <f t="shared" si="282"/>
        <v>0</v>
      </c>
      <c r="GE199" s="31">
        <f t="shared" si="282"/>
        <v>0</v>
      </c>
      <c r="GF199" s="31">
        <f t="shared" si="282"/>
        <v>192.43478523667341</v>
      </c>
      <c r="GG199" s="31" t="e">
        <f t="shared" si="282"/>
        <v>#DIV/0!</v>
      </c>
      <c r="GH199" s="31" t="e">
        <f t="shared" si="282"/>
        <v>#DIV/0!</v>
      </c>
      <c r="GI199" s="31">
        <f t="shared" si="282"/>
        <v>0</v>
      </c>
      <c r="GJ199" s="31">
        <f t="shared" si="282"/>
        <v>140.12133616739462</v>
      </c>
      <c r="GK199" s="31">
        <f t="shared" si="282"/>
        <v>0</v>
      </c>
      <c r="GL199" s="31">
        <f t="shared" si="282"/>
        <v>104.96700424020425</v>
      </c>
      <c r="GM199" s="31">
        <f t="shared" si="282"/>
        <v>0</v>
      </c>
      <c r="GN199" s="31">
        <f t="shared" si="282"/>
        <v>0</v>
      </c>
      <c r="GO199" s="31">
        <f t="shared" si="282"/>
        <v>0</v>
      </c>
      <c r="GP199" s="31">
        <f t="shared" si="282"/>
        <v>0</v>
      </c>
      <c r="GQ199" s="31">
        <f t="shared" si="282"/>
        <v>0</v>
      </c>
      <c r="GR199" s="31">
        <f t="shared" ref="GR199:HF199" si="292">GR155*10/GR$172</f>
        <v>0</v>
      </c>
      <c r="GS199" s="31">
        <f t="shared" si="292"/>
        <v>0</v>
      </c>
      <c r="GT199" s="31">
        <f t="shared" si="292"/>
        <v>0</v>
      </c>
      <c r="GU199" s="31">
        <f t="shared" si="292"/>
        <v>0</v>
      </c>
      <c r="GV199" s="31">
        <f t="shared" si="292"/>
        <v>147.52942190020534</v>
      </c>
      <c r="GW199" s="31">
        <f t="shared" si="292"/>
        <v>0</v>
      </c>
      <c r="GX199" s="31">
        <f t="shared" si="292"/>
        <v>0</v>
      </c>
      <c r="GY199" s="31">
        <f t="shared" si="292"/>
        <v>0</v>
      </c>
      <c r="GZ199" s="31">
        <f t="shared" si="292"/>
        <v>0</v>
      </c>
      <c r="HA199" s="31">
        <f t="shared" si="292"/>
        <v>0</v>
      </c>
      <c r="HB199" s="31">
        <f t="shared" si="292"/>
        <v>0</v>
      </c>
      <c r="HC199" s="31">
        <f t="shared" si="292"/>
        <v>0</v>
      </c>
      <c r="HD199" s="31">
        <f t="shared" si="292"/>
        <v>0</v>
      </c>
      <c r="HE199" s="31">
        <f t="shared" si="292"/>
        <v>0</v>
      </c>
      <c r="HF199" s="31">
        <f t="shared" si="292"/>
        <v>0</v>
      </c>
    </row>
    <row r="200" spans="3:214" x14ac:dyDescent="0.25">
      <c r="C200" s="49"/>
      <c r="D200" s="31" t="str">
        <f t="shared" si="217"/>
        <v>Methyl cis-8, 11, 14-eicosatrienoate (C20:3)</v>
      </c>
      <c r="AG200" s="31">
        <f t="shared" ref="AG200:BH200" si="293">AG156*10/AG172</f>
        <v>0</v>
      </c>
      <c r="AH200" s="31">
        <f t="shared" si="293"/>
        <v>0</v>
      </c>
      <c r="AI200" s="31">
        <f t="shared" si="293"/>
        <v>0</v>
      </c>
      <c r="AJ200" s="31">
        <f t="shared" si="293"/>
        <v>0</v>
      </c>
      <c r="AK200" s="31">
        <f t="shared" si="293"/>
        <v>0</v>
      </c>
      <c r="AL200" s="31">
        <f t="shared" si="293"/>
        <v>0</v>
      </c>
      <c r="AM200" s="31">
        <f t="shared" si="293"/>
        <v>0</v>
      </c>
      <c r="AN200" s="31">
        <f t="shared" si="293"/>
        <v>0</v>
      </c>
      <c r="AO200" s="31">
        <f t="shared" si="293"/>
        <v>0</v>
      </c>
      <c r="AP200" s="31">
        <f t="shared" si="293"/>
        <v>0</v>
      </c>
      <c r="AQ200" s="31">
        <f t="shared" si="293"/>
        <v>0</v>
      </c>
      <c r="AR200" s="31">
        <f t="shared" si="293"/>
        <v>0</v>
      </c>
      <c r="AS200" s="31">
        <f t="shared" si="293"/>
        <v>0</v>
      </c>
      <c r="AT200" s="31">
        <f t="shared" si="293"/>
        <v>0</v>
      </c>
      <c r="AU200" s="31">
        <f t="shared" si="293"/>
        <v>0</v>
      </c>
      <c r="AV200" s="31">
        <f t="shared" si="293"/>
        <v>0</v>
      </c>
      <c r="AW200" s="31">
        <f t="shared" si="293"/>
        <v>0</v>
      </c>
      <c r="AX200" s="31">
        <f t="shared" si="293"/>
        <v>0</v>
      </c>
      <c r="AY200" s="31">
        <f t="shared" si="293"/>
        <v>0</v>
      </c>
      <c r="AZ200" s="31">
        <f t="shared" si="293"/>
        <v>0</v>
      </c>
      <c r="BA200" s="31">
        <f t="shared" si="293"/>
        <v>0</v>
      </c>
      <c r="BB200" s="31">
        <f t="shared" si="293"/>
        <v>0</v>
      </c>
      <c r="BC200" s="31">
        <f t="shared" si="293"/>
        <v>0</v>
      </c>
      <c r="BD200" s="31">
        <f t="shared" si="293"/>
        <v>0</v>
      </c>
      <c r="BE200" s="31">
        <f t="shared" si="293"/>
        <v>0</v>
      </c>
      <c r="BF200" s="31">
        <f t="shared" si="293"/>
        <v>0</v>
      </c>
      <c r="BG200" s="31">
        <f t="shared" si="293"/>
        <v>0</v>
      </c>
      <c r="BH200" s="31">
        <f t="shared" si="293"/>
        <v>0</v>
      </c>
      <c r="BK200" s="31">
        <f t="shared" ref="BK200:CH200" si="294">BK156*10/BK172</f>
        <v>0</v>
      </c>
      <c r="BL200" s="31">
        <f t="shared" si="294"/>
        <v>0</v>
      </c>
      <c r="BM200" s="31">
        <f t="shared" si="294"/>
        <v>0</v>
      </c>
      <c r="BN200" s="31">
        <f t="shared" si="294"/>
        <v>0</v>
      </c>
      <c r="BO200" s="31">
        <f t="shared" si="294"/>
        <v>0</v>
      </c>
      <c r="BP200" s="31">
        <f t="shared" si="294"/>
        <v>0</v>
      </c>
      <c r="BQ200" s="31">
        <f t="shared" si="294"/>
        <v>0</v>
      </c>
      <c r="BR200" s="31">
        <f t="shared" si="294"/>
        <v>0</v>
      </c>
      <c r="BS200" s="31">
        <f t="shared" si="294"/>
        <v>0</v>
      </c>
      <c r="BT200" s="31">
        <f t="shared" si="294"/>
        <v>0</v>
      </c>
      <c r="BU200" s="31">
        <f t="shared" si="294"/>
        <v>0</v>
      </c>
      <c r="BV200" s="31">
        <f t="shared" si="294"/>
        <v>0</v>
      </c>
      <c r="BW200" s="31">
        <f t="shared" si="294"/>
        <v>0</v>
      </c>
      <c r="BX200" s="31">
        <f t="shared" si="294"/>
        <v>0</v>
      </c>
      <c r="BY200" s="31">
        <f t="shared" si="294"/>
        <v>0</v>
      </c>
      <c r="BZ200" s="31">
        <f t="shared" si="294"/>
        <v>0</v>
      </c>
      <c r="CA200" s="31">
        <f t="shared" si="294"/>
        <v>0</v>
      </c>
      <c r="CB200" s="31">
        <f t="shared" si="294"/>
        <v>0</v>
      </c>
      <c r="CC200" s="31">
        <f t="shared" si="294"/>
        <v>0</v>
      </c>
      <c r="CD200" s="31">
        <f t="shared" si="294"/>
        <v>0</v>
      </c>
      <c r="CE200" s="31">
        <f t="shared" si="294"/>
        <v>0</v>
      </c>
      <c r="CF200" s="31">
        <f t="shared" si="294"/>
        <v>0</v>
      </c>
      <c r="CG200" s="31" t="e">
        <f t="shared" si="294"/>
        <v>#REF!</v>
      </c>
      <c r="CH200" s="31" t="e">
        <f t="shared" si="294"/>
        <v>#REF!</v>
      </c>
      <c r="CI200" s="37">
        <f t="shared" ref="CI200:EH204" si="295">CI156*10/CI$172</f>
        <v>0</v>
      </c>
      <c r="CJ200" s="31">
        <f t="shared" si="295"/>
        <v>0</v>
      </c>
      <c r="CK200" s="31">
        <f t="shared" si="295"/>
        <v>0</v>
      </c>
      <c r="CL200" s="31">
        <f t="shared" si="295"/>
        <v>0</v>
      </c>
      <c r="CM200" s="31">
        <f t="shared" si="295"/>
        <v>0</v>
      </c>
      <c r="CN200" s="31">
        <f t="shared" si="295"/>
        <v>0</v>
      </c>
      <c r="CO200" s="31">
        <f t="shared" si="295"/>
        <v>0</v>
      </c>
      <c r="CP200" s="31">
        <f t="shared" si="295"/>
        <v>0</v>
      </c>
      <c r="CQ200" s="31">
        <f t="shared" si="295"/>
        <v>0</v>
      </c>
      <c r="CR200" s="31">
        <f t="shared" si="295"/>
        <v>0</v>
      </c>
      <c r="CS200" s="31">
        <f t="shared" si="295"/>
        <v>0</v>
      </c>
      <c r="CT200" s="31">
        <f t="shared" si="295"/>
        <v>0</v>
      </c>
      <c r="CU200" s="31">
        <f t="shared" si="295"/>
        <v>0</v>
      </c>
      <c r="CV200" s="31">
        <f t="shared" si="295"/>
        <v>0</v>
      </c>
      <c r="CW200" s="31">
        <f t="shared" si="295"/>
        <v>0</v>
      </c>
      <c r="CX200" s="31">
        <f t="shared" si="295"/>
        <v>0</v>
      </c>
      <c r="CY200" s="31">
        <f t="shared" si="295"/>
        <v>0</v>
      </c>
      <c r="CZ200" s="31">
        <f t="shared" si="295"/>
        <v>0</v>
      </c>
      <c r="DA200" s="31">
        <f t="shared" si="295"/>
        <v>0</v>
      </c>
      <c r="DB200" s="31">
        <f t="shared" si="295"/>
        <v>0</v>
      </c>
      <c r="DC200" s="31">
        <f t="shared" si="295"/>
        <v>0</v>
      </c>
      <c r="DD200" s="31">
        <f t="shared" si="295"/>
        <v>0</v>
      </c>
      <c r="DE200" s="31">
        <f t="shared" si="295"/>
        <v>0</v>
      </c>
      <c r="DF200" s="31">
        <f t="shared" si="295"/>
        <v>0</v>
      </c>
      <c r="DG200" s="31">
        <f t="shared" si="295"/>
        <v>0</v>
      </c>
      <c r="DH200" s="31">
        <f t="shared" si="295"/>
        <v>0</v>
      </c>
      <c r="DI200" s="31">
        <f t="shared" si="295"/>
        <v>0</v>
      </c>
      <c r="DJ200" s="31">
        <f t="shared" si="295"/>
        <v>0</v>
      </c>
      <c r="DK200" s="31">
        <f t="shared" si="295"/>
        <v>0</v>
      </c>
      <c r="DL200" s="31">
        <f t="shared" si="295"/>
        <v>0</v>
      </c>
      <c r="DM200" s="31">
        <f t="shared" si="295"/>
        <v>0</v>
      </c>
      <c r="DN200" s="31">
        <f t="shared" si="295"/>
        <v>0</v>
      </c>
      <c r="DO200" s="31">
        <f t="shared" si="295"/>
        <v>0</v>
      </c>
      <c r="DP200" s="31">
        <f t="shared" si="295"/>
        <v>0</v>
      </c>
      <c r="DQ200" s="31">
        <f t="shared" si="295"/>
        <v>0</v>
      </c>
      <c r="DR200" s="31">
        <f t="shared" si="295"/>
        <v>0</v>
      </c>
      <c r="DS200" s="31">
        <f t="shared" si="295"/>
        <v>0</v>
      </c>
      <c r="DT200" s="31">
        <f t="shared" si="295"/>
        <v>0</v>
      </c>
      <c r="DU200" s="31">
        <f t="shared" si="295"/>
        <v>0</v>
      </c>
      <c r="DV200" s="31">
        <f t="shared" si="295"/>
        <v>0</v>
      </c>
      <c r="DW200" s="31">
        <f t="shared" si="295"/>
        <v>0</v>
      </c>
      <c r="DX200" s="31">
        <f t="shared" si="295"/>
        <v>0</v>
      </c>
      <c r="DY200" s="31">
        <f t="shared" si="295"/>
        <v>0</v>
      </c>
      <c r="DZ200" s="31">
        <f t="shared" si="295"/>
        <v>0</v>
      </c>
      <c r="EA200" s="31">
        <f t="shared" si="295"/>
        <v>0</v>
      </c>
      <c r="EB200" s="31">
        <f t="shared" si="295"/>
        <v>0</v>
      </c>
      <c r="EC200" s="31">
        <f t="shared" si="295"/>
        <v>0</v>
      </c>
      <c r="ED200" s="31">
        <f t="shared" si="295"/>
        <v>0</v>
      </c>
      <c r="EE200" s="31">
        <f t="shared" si="295"/>
        <v>0</v>
      </c>
      <c r="EF200" s="31">
        <f t="shared" si="295"/>
        <v>0</v>
      </c>
      <c r="EG200" s="31">
        <f t="shared" si="295"/>
        <v>0</v>
      </c>
      <c r="EH200" s="31">
        <f t="shared" si="295"/>
        <v>0</v>
      </c>
      <c r="FE200" s="31">
        <f t="shared" ref="FE200:HF204" si="296">FE156*10/FE$172</f>
        <v>0</v>
      </c>
      <c r="FF200" s="31">
        <f t="shared" si="296"/>
        <v>0</v>
      </c>
      <c r="FG200" s="31">
        <f t="shared" si="296"/>
        <v>0</v>
      </c>
      <c r="FH200" s="31">
        <f t="shared" si="296"/>
        <v>0</v>
      </c>
      <c r="FI200" s="31">
        <f t="shared" si="296"/>
        <v>0</v>
      </c>
      <c r="FJ200" s="31">
        <f t="shared" si="296"/>
        <v>0</v>
      </c>
      <c r="FK200" s="31">
        <f t="shared" si="296"/>
        <v>0</v>
      </c>
      <c r="FL200" s="31">
        <f t="shared" si="296"/>
        <v>0</v>
      </c>
      <c r="FM200" s="31">
        <f t="shared" si="296"/>
        <v>0</v>
      </c>
      <c r="FN200" s="31">
        <f t="shared" si="296"/>
        <v>0</v>
      </c>
      <c r="FO200" s="31">
        <f t="shared" si="296"/>
        <v>0</v>
      </c>
      <c r="FP200" s="31">
        <f t="shared" si="296"/>
        <v>0</v>
      </c>
      <c r="FQ200" s="31">
        <f t="shared" si="296"/>
        <v>0</v>
      </c>
      <c r="FR200" s="31">
        <f t="shared" si="296"/>
        <v>0</v>
      </c>
      <c r="FS200" s="31">
        <f t="shared" si="296"/>
        <v>0</v>
      </c>
      <c r="FT200" s="31">
        <f t="shared" si="296"/>
        <v>0</v>
      </c>
      <c r="FU200" s="31">
        <f t="shared" si="296"/>
        <v>0</v>
      </c>
      <c r="FV200" s="31">
        <f t="shared" si="296"/>
        <v>0</v>
      </c>
      <c r="FW200" s="31">
        <f t="shared" si="296"/>
        <v>0</v>
      </c>
      <c r="FX200" s="31">
        <f t="shared" si="296"/>
        <v>0</v>
      </c>
      <c r="FY200" s="31">
        <f t="shared" si="296"/>
        <v>0</v>
      </c>
      <c r="FZ200" s="31">
        <f t="shared" si="296"/>
        <v>0</v>
      </c>
      <c r="GA200" s="31">
        <f t="shared" si="296"/>
        <v>0</v>
      </c>
      <c r="GB200" s="31">
        <f t="shared" si="296"/>
        <v>0</v>
      </c>
      <c r="GC200" s="31">
        <f t="shared" si="296"/>
        <v>0</v>
      </c>
      <c r="GD200" s="31">
        <f t="shared" si="296"/>
        <v>0</v>
      </c>
      <c r="GE200" s="31">
        <f t="shared" si="296"/>
        <v>0</v>
      </c>
      <c r="GF200" s="31">
        <f t="shared" si="296"/>
        <v>0</v>
      </c>
      <c r="GG200" s="31" t="e">
        <f t="shared" si="296"/>
        <v>#DIV/0!</v>
      </c>
      <c r="GH200" s="31" t="e">
        <f t="shared" si="296"/>
        <v>#DIV/0!</v>
      </c>
      <c r="GI200" s="31">
        <f t="shared" si="296"/>
        <v>0</v>
      </c>
      <c r="GJ200" s="31">
        <f t="shared" si="296"/>
        <v>0</v>
      </c>
      <c r="GK200" s="31">
        <f t="shared" si="296"/>
        <v>0</v>
      </c>
      <c r="GL200" s="31">
        <f t="shared" si="296"/>
        <v>0</v>
      </c>
      <c r="GM200" s="31">
        <f t="shared" si="296"/>
        <v>0</v>
      </c>
      <c r="GN200" s="31">
        <f t="shared" si="296"/>
        <v>0</v>
      </c>
      <c r="GO200" s="31">
        <f t="shared" si="296"/>
        <v>0</v>
      </c>
      <c r="GP200" s="31">
        <f t="shared" si="296"/>
        <v>0</v>
      </c>
      <c r="GQ200" s="31">
        <f t="shared" si="296"/>
        <v>0</v>
      </c>
      <c r="GR200" s="31">
        <f t="shared" si="296"/>
        <v>0</v>
      </c>
      <c r="GS200" s="31">
        <f t="shared" si="296"/>
        <v>0</v>
      </c>
      <c r="GT200" s="31">
        <f t="shared" si="296"/>
        <v>0</v>
      </c>
      <c r="GU200" s="31">
        <f t="shared" si="296"/>
        <v>0</v>
      </c>
      <c r="GV200" s="31">
        <f t="shared" si="296"/>
        <v>0</v>
      </c>
      <c r="GW200" s="31">
        <f t="shared" si="296"/>
        <v>0</v>
      </c>
      <c r="GX200" s="31">
        <f t="shared" si="296"/>
        <v>0</v>
      </c>
      <c r="GY200" s="31">
        <f t="shared" si="296"/>
        <v>0</v>
      </c>
      <c r="GZ200" s="31">
        <f t="shared" si="296"/>
        <v>0</v>
      </c>
      <c r="HA200" s="31">
        <f t="shared" si="296"/>
        <v>0</v>
      </c>
      <c r="HB200" s="31">
        <f t="shared" si="296"/>
        <v>0</v>
      </c>
      <c r="HC200" s="31">
        <f t="shared" si="296"/>
        <v>0</v>
      </c>
      <c r="HD200" s="31">
        <f t="shared" si="296"/>
        <v>0</v>
      </c>
      <c r="HE200" s="31">
        <f t="shared" si="296"/>
        <v>0</v>
      </c>
      <c r="HF200" s="31">
        <f t="shared" si="296"/>
        <v>0</v>
      </c>
    </row>
    <row r="201" spans="3:214" x14ac:dyDescent="0.25">
      <c r="D201" s="31" t="str">
        <f t="shared" si="217"/>
        <v>Methyl cis-13-docosenoate (C22:1)</v>
      </c>
      <c r="AG201" s="31">
        <f t="shared" ref="AG201:BH201" si="297">AG157*10/AG172</f>
        <v>0</v>
      </c>
      <c r="AH201" s="31">
        <f t="shared" si="297"/>
        <v>0</v>
      </c>
      <c r="AI201" s="31">
        <f t="shared" si="297"/>
        <v>0</v>
      </c>
      <c r="AJ201" s="31">
        <f t="shared" si="297"/>
        <v>0</v>
      </c>
      <c r="AK201" s="31">
        <f t="shared" si="297"/>
        <v>0</v>
      </c>
      <c r="AL201" s="31">
        <f t="shared" si="297"/>
        <v>0</v>
      </c>
      <c r="AM201" s="31">
        <f t="shared" si="297"/>
        <v>0</v>
      </c>
      <c r="AN201" s="31">
        <f t="shared" si="297"/>
        <v>0</v>
      </c>
      <c r="AO201" s="31">
        <f t="shared" si="297"/>
        <v>0</v>
      </c>
      <c r="AP201" s="31">
        <f t="shared" si="297"/>
        <v>0</v>
      </c>
      <c r="AQ201" s="31">
        <f t="shared" si="297"/>
        <v>0</v>
      </c>
      <c r="AR201" s="31">
        <f t="shared" si="297"/>
        <v>0</v>
      </c>
      <c r="AS201" s="31">
        <f t="shared" si="297"/>
        <v>0</v>
      </c>
      <c r="AT201" s="31">
        <f t="shared" si="297"/>
        <v>0</v>
      </c>
      <c r="AU201" s="31">
        <f t="shared" si="297"/>
        <v>0</v>
      </c>
      <c r="AV201" s="31">
        <f t="shared" si="297"/>
        <v>0</v>
      </c>
      <c r="AW201" s="31">
        <f t="shared" si="297"/>
        <v>0</v>
      </c>
      <c r="AX201" s="31">
        <f t="shared" si="297"/>
        <v>0</v>
      </c>
      <c r="AY201" s="31">
        <f t="shared" si="297"/>
        <v>0</v>
      </c>
      <c r="AZ201" s="31">
        <f t="shared" si="297"/>
        <v>0</v>
      </c>
      <c r="BA201" s="31">
        <f t="shared" si="297"/>
        <v>0</v>
      </c>
      <c r="BB201" s="31">
        <f t="shared" si="297"/>
        <v>0</v>
      </c>
      <c r="BC201" s="31">
        <f t="shared" si="297"/>
        <v>0</v>
      </c>
      <c r="BD201" s="31">
        <f t="shared" si="297"/>
        <v>0</v>
      </c>
      <c r="BE201" s="31">
        <f t="shared" si="297"/>
        <v>0</v>
      </c>
      <c r="BF201" s="31">
        <f t="shared" si="297"/>
        <v>0</v>
      </c>
      <c r="BG201" s="31">
        <f t="shared" si="297"/>
        <v>0</v>
      </c>
      <c r="BH201" s="31">
        <f t="shared" si="297"/>
        <v>0</v>
      </c>
      <c r="BK201" s="31">
        <f t="shared" ref="BK201:CH201" si="298">BK157*10/BK172</f>
        <v>0</v>
      </c>
      <c r="BL201" s="31">
        <f t="shared" si="298"/>
        <v>0</v>
      </c>
      <c r="BM201" s="31">
        <f t="shared" si="298"/>
        <v>0</v>
      </c>
      <c r="BN201" s="31">
        <f t="shared" si="298"/>
        <v>0</v>
      </c>
      <c r="BO201" s="31">
        <f t="shared" si="298"/>
        <v>0</v>
      </c>
      <c r="BP201" s="31">
        <f t="shared" si="298"/>
        <v>0</v>
      </c>
      <c r="BQ201" s="31">
        <f t="shared" si="298"/>
        <v>0</v>
      </c>
      <c r="BR201" s="31">
        <f t="shared" si="298"/>
        <v>0</v>
      </c>
      <c r="BS201" s="31">
        <f t="shared" si="298"/>
        <v>0</v>
      </c>
      <c r="BT201" s="31">
        <f t="shared" si="298"/>
        <v>0</v>
      </c>
      <c r="BU201" s="31">
        <f t="shared" si="298"/>
        <v>0</v>
      </c>
      <c r="BV201" s="31">
        <f t="shared" si="298"/>
        <v>0</v>
      </c>
      <c r="BW201" s="31">
        <f t="shared" si="298"/>
        <v>0</v>
      </c>
      <c r="BX201" s="31">
        <f t="shared" si="298"/>
        <v>0</v>
      </c>
      <c r="BY201" s="31">
        <f t="shared" si="298"/>
        <v>0</v>
      </c>
      <c r="BZ201" s="31">
        <f t="shared" si="298"/>
        <v>0</v>
      </c>
      <c r="CA201" s="31">
        <f t="shared" si="298"/>
        <v>0</v>
      </c>
      <c r="CB201" s="31">
        <f t="shared" si="298"/>
        <v>0</v>
      </c>
      <c r="CC201" s="31">
        <f t="shared" si="298"/>
        <v>0</v>
      </c>
      <c r="CD201" s="31">
        <f t="shared" si="298"/>
        <v>0</v>
      </c>
      <c r="CE201" s="31">
        <f t="shared" si="298"/>
        <v>0</v>
      </c>
      <c r="CF201" s="31">
        <f t="shared" si="298"/>
        <v>0</v>
      </c>
      <c r="CG201" s="31" t="e">
        <f t="shared" si="298"/>
        <v>#REF!</v>
      </c>
      <c r="CH201" s="31" t="e">
        <f t="shared" si="298"/>
        <v>#REF!</v>
      </c>
      <c r="CI201" s="37">
        <f t="shared" si="295"/>
        <v>0</v>
      </c>
      <c r="CJ201" s="31">
        <f t="shared" si="295"/>
        <v>0</v>
      </c>
      <c r="CK201" s="31">
        <f t="shared" si="295"/>
        <v>0</v>
      </c>
      <c r="CL201" s="31">
        <f t="shared" si="295"/>
        <v>0</v>
      </c>
      <c r="CM201" s="31">
        <f t="shared" si="295"/>
        <v>0</v>
      </c>
      <c r="CN201" s="31">
        <f t="shared" si="295"/>
        <v>0</v>
      </c>
      <c r="CO201" s="31">
        <f t="shared" si="295"/>
        <v>0</v>
      </c>
      <c r="CP201" s="31">
        <f t="shared" si="295"/>
        <v>0</v>
      </c>
      <c r="CQ201" s="31">
        <f t="shared" si="295"/>
        <v>0</v>
      </c>
      <c r="CR201" s="31">
        <f t="shared" si="295"/>
        <v>0</v>
      </c>
      <c r="CS201" s="31">
        <f t="shared" si="295"/>
        <v>0</v>
      </c>
      <c r="CT201" s="31">
        <f t="shared" si="295"/>
        <v>0</v>
      </c>
      <c r="CU201" s="31">
        <f t="shared" si="295"/>
        <v>0</v>
      </c>
      <c r="CV201" s="31">
        <f t="shared" si="295"/>
        <v>0</v>
      </c>
      <c r="CW201" s="31">
        <f t="shared" si="295"/>
        <v>0</v>
      </c>
      <c r="CX201" s="31">
        <f t="shared" si="295"/>
        <v>0</v>
      </c>
      <c r="CY201" s="31">
        <f t="shared" si="295"/>
        <v>0</v>
      </c>
      <c r="CZ201" s="31">
        <f t="shared" si="295"/>
        <v>0</v>
      </c>
      <c r="DA201" s="31">
        <f t="shared" si="295"/>
        <v>0</v>
      </c>
      <c r="DB201" s="31">
        <f t="shared" si="295"/>
        <v>0</v>
      </c>
      <c r="DC201" s="31">
        <f t="shared" si="295"/>
        <v>0</v>
      </c>
      <c r="DD201" s="31">
        <f t="shared" si="295"/>
        <v>0</v>
      </c>
      <c r="DE201" s="31">
        <f t="shared" si="295"/>
        <v>0</v>
      </c>
      <c r="DF201" s="31">
        <f t="shared" si="295"/>
        <v>0</v>
      </c>
      <c r="DG201" s="31">
        <f t="shared" si="295"/>
        <v>0</v>
      </c>
      <c r="DH201" s="31">
        <f t="shared" si="295"/>
        <v>0</v>
      </c>
      <c r="DI201" s="31">
        <f t="shared" si="295"/>
        <v>0</v>
      </c>
      <c r="DJ201" s="31">
        <f t="shared" si="295"/>
        <v>0</v>
      </c>
      <c r="DK201" s="31">
        <f t="shared" si="295"/>
        <v>0</v>
      </c>
      <c r="DL201" s="31">
        <f t="shared" si="295"/>
        <v>0</v>
      </c>
      <c r="DM201" s="31">
        <f t="shared" si="295"/>
        <v>0</v>
      </c>
      <c r="DN201" s="31">
        <f t="shared" si="295"/>
        <v>0</v>
      </c>
      <c r="DO201" s="31">
        <f t="shared" si="295"/>
        <v>0</v>
      </c>
      <c r="DP201" s="31">
        <f t="shared" si="295"/>
        <v>0</v>
      </c>
      <c r="DQ201" s="31">
        <f t="shared" si="295"/>
        <v>0</v>
      </c>
      <c r="DR201" s="31">
        <f t="shared" si="295"/>
        <v>0</v>
      </c>
      <c r="DS201" s="31">
        <f t="shared" si="295"/>
        <v>0</v>
      </c>
      <c r="DT201" s="31">
        <f t="shared" si="295"/>
        <v>0</v>
      </c>
      <c r="DU201" s="31">
        <f t="shared" si="295"/>
        <v>0</v>
      </c>
      <c r="DV201" s="31">
        <f t="shared" si="295"/>
        <v>0</v>
      </c>
      <c r="DW201" s="31">
        <f t="shared" si="295"/>
        <v>0</v>
      </c>
      <c r="DX201" s="31">
        <f t="shared" si="295"/>
        <v>0</v>
      </c>
      <c r="DY201" s="31">
        <f t="shared" si="295"/>
        <v>0</v>
      </c>
      <c r="DZ201" s="31">
        <f t="shared" si="295"/>
        <v>0</v>
      </c>
      <c r="EA201" s="31">
        <f t="shared" si="295"/>
        <v>0</v>
      </c>
      <c r="EB201" s="31">
        <f t="shared" si="295"/>
        <v>0</v>
      </c>
      <c r="EC201" s="31">
        <f t="shared" si="295"/>
        <v>0</v>
      </c>
      <c r="ED201" s="31">
        <f t="shared" si="295"/>
        <v>0</v>
      </c>
      <c r="EE201" s="31">
        <f t="shared" si="295"/>
        <v>0</v>
      </c>
      <c r="EF201" s="31">
        <f t="shared" si="295"/>
        <v>0</v>
      </c>
      <c r="EG201" s="31">
        <f t="shared" si="295"/>
        <v>0</v>
      </c>
      <c r="EH201" s="31">
        <f t="shared" si="295"/>
        <v>0</v>
      </c>
      <c r="FE201" s="31">
        <f t="shared" si="296"/>
        <v>0</v>
      </c>
      <c r="FF201" s="31">
        <f t="shared" si="296"/>
        <v>0</v>
      </c>
      <c r="FG201" s="31">
        <f t="shared" si="296"/>
        <v>0</v>
      </c>
      <c r="FH201" s="31">
        <f t="shared" si="296"/>
        <v>0</v>
      </c>
      <c r="FI201" s="31">
        <f t="shared" si="296"/>
        <v>0</v>
      </c>
      <c r="FJ201" s="31">
        <f t="shared" si="296"/>
        <v>0</v>
      </c>
      <c r="FK201" s="31">
        <f t="shared" si="296"/>
        <v>0</v>
      </c>
      <c r="FL201" s="31">
        <f t="shared" si="296"/>
        <v>0</v>
      </c>
      <c r="FM201" s="31">
        <f t="shared" si="296"/>
        <v>0</v>
      </c>
      <c r="FN201" s="31">
        <f t="shared" si="296"/>
        <v>0</v>
      </c>
      <c r="FO201" s="31">
        <f t="shared" si="296"/>
        <v>0</v>
      </c>
      <c r="FP201" s="31">
        <f t="shared" si="296"/>
        <v>0</v>
      </c>
      <c r="FQ201" s="31">
        <f t="shared" si="296"/>
        <v>0</v>
      </c>
      <c r="FR201" s="31">
        <f t="shared" si="296"/>
        <v>0</v>
      </c>
      <c r="FS201" s="31">
        <f t="shared" si="296"/>
        <v>0</v>
      </c>
      <c r="FT201" s="31">
        <f t="shared" si="296"/>
        <v>0</v>
      </c>
      <c r="FU201" s="31">
        <f t="shared" si="296"/>
        <v>0</v>
      </c>
      <c r="FV201" s="31">
        <f t="shared" si="296"/>
        <v>0</v>
      </c>
      <c r="FW201" s="31">
        <f t="shared" si="296"/>
        <v>0</v>
      </c>
      <c r="FX201" s="31">
        <f t="shared" si="296"/>
        <v>0</v>
      </c>
      <c r="FY201" s="31">
        <f t="shared" si="296"/>
        <v>0</v>
      </c>
      <c r="FZ201" s="31">
        <f t="shared" si="296"/>
        <v>0</v>
      </c>
      <c r="GA201" s="31">
        <f t="shared" si="296"/>
        <v>0</v>
      </c>
      <c r="GB201" s="31">
        <f t="shared" si="296"/>
        <v>0</v>
      </c>
      <c r="GC201" s="31">
        <f t="shared" si="296"/>
        <v>0</v>
      </c>
      <c r="GD201" s="31">
        <f t="shared" si="296"/>
        <v>0</v>
      </c>
      <c r="GE201" s="31">
        <f t="shared" si="296"/>
        <v>0</v>
      </c>
      <c r="GF201" s="31">
        <f t="shared" si="296"/>
        <v>0</v>
      </c>
      <c r="GG201" s="31" t="e">
        <f t="shared" si="296"/>
        <v>#DIV/0!</v>
      </c>
      <c r="GH201" s="31" t="e">
        <f t="shared" si="296"/>
        <v>#DIV/0!</v>
      </c>
      <c r="GI201" s="31">
        <f t="shared" si="296"/>
        <v>0</v>
      </c>
      <c r="GJ201" s="31">
        <f t="shared" si="296"/>
        <v>0</v>
      </c>
      <c r="GK201" s="31">
        <f t="shared" si="296"/>
        <v>0</v>
      </c>
      <c r="GL201" s="31">
        <f t="shared" si="296"/>
        <v>0</v>
      </c>
      <c r="GM201" s="31">
        <f t="shared" si="296"/>
        <v>0</v>
      </c>
      <c r="GN201" s="31">
        <f t="shared" si="296"/>
        <v>0</v>
      </c>
      <c r="GO201" s="31">
        <f t="shared" si="296"/>
        <v>0</v>
      </c>
      <c r="GP201" s="31">
        <f t="shared" si="296"/>
        <v>0</v>
      </c>
      <c r="GQ201" s="31">
        <f t="shared" si="296"/>
        <v>0</v>
      </c>
      <c r="GR201" s="31">
        <f t="shared" si="296"/>
        <v>0</v>
      </c>
      <c r="GS201" s="31">
        <f t="shared" si="296"/>
        <v>0</v>
      </c>
      <c r="GT201" s="31">
        <f t="shared" si="296"/>
        <v>0</v>
      </c>
      <c r="GU201" s="31">
        <f t="shared" si="296"/>
        <v>0</v>
      </c>
      <c r="GV201" s="31">
        <f t="shared" si="296"/>
        <v>0</v>
      </c>
      <c r="GW201" s="31">
        <f t="shared" si="296"/>
        <v>0</v>
      </c>
      <c r="GX201" s="31">
        <f t="shared" si="296"/>
        <v>0</v>
      </c>
      <c r="GY201" s="31">
        <f t="shared" si="296"/>
        <v>0</v>
      </c>
      <c r="GZ201" s="31">
        <f t="shared" si="296"/>
        <v>0</v>
      </c>
      <c r="HA201" s="31">
        <f t="shared" si="296"/>
        <v>0</v>
      </c>
      <c r="HB201" s="31">
        <f t="shared" si="296"/>
        <v>0</v>
      </c>
      <c r="HC201" s="31">
        <f t="shared" si="296"/>
        <v>0</v>
      </c>
      <c r="HD201" s="31">
        <f t="shared" si="296"/>
        <v>0</v>
      </c>
      <c r="HE201" s="31">
        <f t="shared" si="296"/>
        <v>0</v>
      </c>
      <c r="HF201" s="31">
        <f t="shared" si="296"/>
        <v>0</v>
      </c>
    </row>
    <row r="202" spans="3:214" x14ac:dyDescent="0.25">
      <c r="D202" s="31" t="str">
        <f t="shared" si="217"/>
        <v>Methyl cis-11, 14, 17-eicosatrienoate (C20:3)</v>
      </c>
      <c r="AG202" s="31">
        <f t="shared" ref="AG202:BH202" si="299">AG158*10/AG172</f>
        <v>0</v>
      </c>
      <c r="AH202" s="31">
        <f t="shared" si="299"/>
        <v>0</v>
      </c>
      <c r="AI202" s="31">
        <f t="shared" si="299"/>
        <v>0</v>
      </c>
      <c r="AJ202" s="31">
        <f t="shared" si="299"/>
        <v>0</v>
      </c>
      <c r="AK202" s="31">
        <f t="shared" si="299"/>
        <v>0</v>
      </c>
      <c r="AL202" s="31">
        <f t="shared" si="299"/>
        <v>0</v>
      </c>
      <c r="AM202" s="31">
        <f t="shared" si="299"/>
        <v>0</v>
      </c>
      <c r="AN202" s="31">
        <f t="shared" si="299"/>
        <v>0</v>
      </c>
      <c r="AO202" s="31">
        <f t="shared" si="299"/>
        <v>0</v>
      </c>
      <c r="AP202" s="31">
        <f t="shared" si="299"/>
        <v>0</v>
      </c>
      <c r="AQ202" s="31">
        <f t="shared" si="299"/>
        <v>0</v>
      </c>
      <c r="AR202" s="31">
        <f t="shared" si="299"/>
        <v>0</v>
      </c>
      <c r="AS202" s="31">
        <f t="shared" si="299"/>
        <v>0</v>
      </c>
      <c r="AT202" s="31">
        <f t="shared" si="299"/>
        <v>0</v>
      </c>
      <c r="AU202" s="31">
        <f t="shared" si="299"/>
        <v>0</v>
      </c>
      <c r="AV202" s="31">
        <f t="shared" si="299"/>
        <v>0</v>
      </c>
      <c r="AW202" s="31">
        <f t="shared" si="299"/>
        <v>0</v>
      </c>
      <c r="AX202" s="31">
        <f t="shared" si="299"/>
        <v>0</v>
      </c>
      <c r="AY202" s="31">
        <f t="shared" si="299"/>
        <v>0</v>
      </c>
      <c r="AZ202" s="31">
        <f t="shared" si="299"/>
        <v>0</v>
      </c>
      <c r="BA202" s="31">
        <f t="shared" si="299"/>
        <v>0</v>
      </c>
      <c r="BB202" s="31">
        <f t="shared" si="299"/>
        <v>0</v>
      </c>
      <c r="BC202" s="31">
        <f t="shared" si="299"/>
        <v>0</v>
      </c>
      <c r="BD202" s="31">
        <f t="shared" si="299"/>
        <v>0</v>
      </c>
      <c r="BE202" s="31">
        <f t="shared" si="299"/>
        <v>0</v>
      </c>
      <c r="BF202" s="31">
        <f t="shared" si="299"/>
        <v>0</v>
      </c>
      <c r="BG202" s="31">
        <f t="shared" si="299"/>
        <v>0</v>
      </c>
      <c r="BH202" s="31">
        <f t="shared" si="299"/>
        <v>0</v>
      </c>
      <c r="BK202" s="31">
        <f t="shared" ref="BK202:CH202" si="300">BK158*10/BK172</f>
        <v>0</v>
      </c>
      <c r="BL202" s="31">
        <f t="shared" si="300"/>
        <v>0</v>
      </c>
      <c r="BM202" s="31">
        <f t="shared" si="300"/>
        <v>0</v>
      </c>
      <c r="BN202" s="31">
        <f t="shared" si="300"/>
        <v>0</v>
      </c>
      <c r="BO202" s="31">
        <f t="shared" si="300"/>
        <v>0</v>
      </c>
      <c r="BP202" s="31">
        <f t="shared" si="300"/>
        <v>0</v>
      </c>
      <c r="BQ202" s="31">
        <f t="shared" si="300"/>
        <v>0</v>
      </c>
      <c r="BR202" s="31">
        <f t="shared" si="300"/>
        <v>0</v>
      </c>
      <c r="BS202" s="31">
        <f t="shared" si="300"/>
        <v>0</v>
      </c>
      <c r="BT202" s="31">
        <f t="shared" si="300"/>
        <v>0</v>
      </c>
      <c r="BU202" s="31">
        <f t="shared" si="300"/>
        <v>0</v>
      </c>
      <c r="BV202" s="31">
        <f t="shared" si="300"/>
        <v>0</v>
      </c>
      <c r="BW202" s="31">
        <f t="shared" si="300"/>
        <v>0</v>
      </c>
      <c r="BX202" s="31">
        <f t="shared" si="300"/>
        <v>0</v>
      </c>
      <c r="BY202" s="31">
        <f t="shared" si="300"/>
        <v>0</v>
      </c>
      <c r="BZ202" s="31">
        <f t="shared" si="300"/>
        <v>0</v>
      </c>
      <c r="CA202" s="31">
        <f t="shared" si="300"/>
        <v>0</v>
      </c>
      <c r="CB202" s="31">
        <f t="shared" si="300"/>
        <v>0</v>
      </c>
      <c r="CC202" s="31">
        <f t="shared" si="300"/>
        <v>0</v>
      </c>
      <c r="CD202" s="31">
        <f t="shared" si="300"/>
        <v>0</v>
      </c>
      <c r="CE202" s="31">
        <f t="shared" si="300"/>
        <v>0</v>
      </c>
      <c r="CF202" s="31">
        <f t="shared" si="300"/>
        <v>0</v>
      </c>
      <c r="CG202" s="31" t="e">
        <f t="shared" si="300"/>
        <v>#REF!</v>
      </c>
      <c r="CH202" s="31" t="e">
        <f t="shared" si="300"/>
        <v>#REF!</v>
      </c>
      <c r="CI202" s="37">
        <f t="shared" si="295"/>
        <v>0</v>
      </c>
      <c r="CJ202" s="31">
        <f t="shared" si="295"/>
        <v>0</v>
      </c>
      <c r="CK202" s="31">
        <f t="shared" si="295"/>
        <v>0</v>
      </c>
      <c r="CL202" s="31">
        <f t="shared" si="295"/>
        <v>0</v>
      </c>
      <c r="CM202" s="31">
        <f t="shared" si="295"/>
        <v>0</v>
      </c>
      <c r="CN202" s="31">
        <f t="shared" si="295"/>
        <v>0</v>
      </c>
      <c r="CO202" s="31">
        <f t="shared" si="295"/>
        <v>0</v>
      </c>
      <c r="CP202" s="31">
        <f t="shared" si="295"/>
        <v>0</v>
      </c>
      <c r="CQ202" s="31">
        <f t="shared" si="295"/>
        <v>0</v>
      </c>
      <c r="CR202" s="31">
        <f t="shared" si="295"/>
        <v>0</v>
      </c>
      <c r="CS202" s="31">
        <f t="shared" si="295"/>
        <v>0</v>
      </c>
      <c r="CT202" s="31">
        <f t="shared" si="295"/>
        <v>0</v>
      </c>
      <c r="CU202" s="31">
        <f t="shared" si="295"/>
        <v>0</v>
      </c>
      <c r="CV202" s="31">
        <f t="shared" si="295"/>
        <v>0</v>
      </c>
      <c r="CW202" s="31">
        <f t="shared" si="295"/>
        <v>0</v>
      </c>
      <c r="CX202" s="31">
        <f t="shared" si="295"/>
        <v>0</v>
      </c>
      <c r="CY202" s="31">
        <f t="shared" si="295"/>
        <v>0</v>
      </c>
      <c r="CZ202" s="31">
        <f t="shared" si="295"/>
        <v>0</v>
      </c>
      <c r="DA202" s="31">
        <f t="shared" si="295"/>
        <v>0</v>
      </c>
      <c r="DB202" s="31">
        <f t="shared" si="295"/>
        <v>0</v>
      </c>
      <c r="DC202" s="31">
        <f t="shared" si="295"/>
        <v>0</v>
      </c>
      <c r="DD202" s="31">
        <f t="shared" si="295"/>
        <v>0</v>
      </c>
      <c r="DE202" s="31">
        <f t="shared" si="295"/>
        <v>0</v>
      </c>
      <c r="DF202" s="31">
        <f t="shared" si="295"/>
        <v>0</v>
      </c>
      <c r="DG202" s="31">
        <f t="shared" si="295"/>
        <v>0</v>
      </c>
      <c r="DH202" s="31">
        <f t="shared" si="295"/>
        <v>0</v>
      </c>
      <c r="DI202" s="31">
        <f t="shared" si="295"/>
        <v>0</v>
      </c>
      <c r="DJ202" s="31">
        <f t="shared" si="295"/>
        <v>0</v>
      </c>
      <c r="DK202" s="31">
        <f t="shared" si="295"/>
        <v>0</v>
      </c>
      <c r="DL202" s="31">
        <f t="shared" si="295"/>
        <v>0</v>
      </c>
      <c r="DM202" s="31">
        <f t="shared" si="295"/>
        <v>0</v>
      </c>
      <c r="DN202" s="31">
        <f t="shared" si="295"/>
        <v>0</v>
      </c>
      <c r="DO202" s="31">
        <f t="shared" si="295"/>
        <v>0</v>
      </c>
      <c r="DP202" s="31">
        <f t="shared" si="295"/>
        <v>0</v>
      </c>
      <c r="DQ202" s="31">
        <f t="shared" si="295"/>
        <v>0</v>
      </c>
      <c r="DR202" s="31">
        <f t="shared" si="295"/>
        <v>0</v>
      </c>
      <c r="DS202" s="31">
        <f t="shared" si="295"/>
        <v>0</v>
      </c>
      <c r="DT202" s="31">
        <f t="shared" si="295"/>
        <v>0</v>
      </c>
      <c r="DU202" s="31">
        <f t="shared" si="295"/>
        <v>0</v>
      </c>
      <c r="DV202" s="31">
        <f t="shared" si="295"/>
        <v>0</v>
      </c>
      <c r="DW202" s="31">
        <f t="shared" si="295"/>
        <v>0</v>
      </c>
      <c r="DX202" s="31">
        <f t="shared" si="295"/>
        <v>0</v>
      </c>
      <c r="DY202" s="31">
        <f t="shared" si="295"/>
        <v>0</v>
      </c>
      <c r="DZ202" s="31">
        <f t="shared" si="295"/>
        <v>0</v>
      </c>
      <c r="EA202" s="31">
        <f t="shared" si="295"/>
        <v>0</v>
      </c>
      <c r="EB202" s="31">
        <f t="shared" si="295"/>
        <v>0</v>
      </c>
      <c r="EC202" s="31">
        <f t="shared" si="295"/>
        <v>0</v>
      </c>
      <c r="ED202" s="31">
        <f t="shared" si="295"/>
        <v>0</v>
      </c>
      <c r="EE202" s="31">
        <f t="shared" si="295"/>
        <v>0</v>
      </c>
      <c r="EF202" s="31">
        <f t="shared" si="295"/>
        <v>0</v>
      </c>
      <c r="EG202" s="31">
        <f t="shared" si="295"/>
        <v>0</v>
      </c>
      <c r="EH202" s="31">
        <f t="shared" si="295"/>
        <v>0</v>
      </c>
      <c r="FE202" s="31">
        <f t="shared" si="296"/>
        <v>0</v>
      </c>
      <c r="FF202" s="31">
        <f t="shared" si="296"/>
        <v>0</v>
      </c>
      <c r="FG202" s="31">
        <f t="shared" si="296"/>
        <v>0</v>
      </c>
      <c r="FH202" s="31">
        <f t="shared" si="296"/>
        <v>0</v>
      </c>
      <c r="FI202" s="31">
        <f t="shared" si="296"/>
        <v>0</v>
      </c>
      <c r="FJ202" s="31">
        <f t="shared" si="296"/>
        <v>0</v>
      </c>
      <c r="FK202" s="31">
        <f t="shared" si="296"/>
        <v>0</v>
      </c>
      <c r="FL202" s="31">
        <f t="shared" si="296"/>
        <v>0</v>
      </c>
      <c r="FM202" s="31">
        <f t="shared" si="296"/>
        <v>0</v>
      </c>
      <c r="FN202" s="31">
        <f t="shared" si="296"/>
        <v>0</v>
      </c>
      <c r="FO202" s="31">
        <f t="shared" si="296"/>
        <v>0</v>
      </c>
      <c r="FP202" s="31">
        <f t="shared" si="296"/>
        <v>0</v>
      </c>
      <c r="FQ202" s="31">
        <f t="shared" si="296"/>
        <v>0</v>
      </c>
      <c r="FR202" s="31">
        <f t="shared" si="296"/>
        <v>0</v>
      </c>
      <c r="FS202" s="31">
        <f t="shared" si="296"/>
        <v>0</v>
      </c>
      <c r="FT202" s="31">
        <f t="shared" si="296"/>
        <v>0</v>
      </c>
      <c r="FU202" s="31">
        <f t="shared" si="296"/>
        <v>0</v>
      </c>
      <c r="FV202" s="31">
        <f t="shared" si="296"/>
        <v>0</v>
      </c>
      <c r="FW202" s="31">
        <f t="shared" si="296"/>
        <v>98.370909710132253</v>
      </c>
      <c r="FX202" s="31">
        <f t="shared" si="296"/>
        <v>0</v>
      </c>
      <c r="FY202" s="31">
        <f t="shared" si="296"/>
        <v>0</v>
      </c>
      <c r="FZ202" s="31">
        <f t="shared" si="296"/>
        <v>0</v>
      </c>
      <c r="GA202" s="31">
        <f t="shared" si="296"/>
        <v>0</v>
      </c>
      <c r="GB202" s="31">
        <f t="shared" si="296"/>
        <v>0</v>
      </c>
      <c r="GC202" s="31">
        <f t="shared" si="296"/>
        <v>0</v>
      </c>
      <c r="GD202" s="31">
        <f t="shared" si="296"/>
        <v>250.3424954741123</v>
      </c>
      <c r="GE202" s="31">
        <f t="shared" si="296"/>
        <v>0</v>
      </c>
      <c r="GF202" s="31">
        <f t="shared" si="296"/>
        <v>539.78269303052093</v>
      </c>
      <c r="GG202" s="31" t="e">
        <f t="shared" si="296"/>
        <v>#DIV/0!</v>
      </c>
      <c r="GH202" s="31" t="e">
        <f t="shared" si="296"/>
        <v>#DIV/0!</v>
      </c>
      <c r="GI202" s="31">
        <f t="shared" si="296"/>
        <v>0</v>
      </c>
      <c r="GJ202" s="31">
        <f t="shared" si="296"/>
        <v>575.69622949419283</v>
      </c>
      <c r="GK202" s="31">
        <f t="shared" si="296"/>
        <v>0</v>
      </c>
      <c r="GL202" s="31">
        <f t="shared" si="296"/>
        <v>0</v>
      </c>
      <c r="GM202" s="31">
        <f t="shared" si="296"/>
        <v>85.361179199042553</v>
      </c>
      <c r="GN202" s="31">
        <f t="shared" si="296"/>
        <v>340.95139950439039</v>
      </c>
      <c r="GO202" s="31">
        <f t="shared" si="296"/>
        <v>1020.1863980794193</v>
      </c>
      <c r="GP202" s="31">
        <f t="shared" si="296"/>
        <v>1010.9930013373854</v>
      </c>
      <c r="GQ202" s="31">
        <f t="shared" si="296"/>
        <v>0</v>
      </c>
      <c r="GR202" s="31">
        <f t="shared" si="296"/>
        <v>0</v>
      </c>
      <c r="GS202" s="31">
        <f t="shared" si="296"/>
        <v>1188.8583818189375</v>
      </c>
      <c r="GT202" s="31">
        <f t="shared" si="296"/>
        <v>0</v>
      </c>
      <c r="GU202" s="31">
        <f t="shared" si="296"/>
        <v>0</v>
      </c>
      <c r="GV202" s="31">
        <f t="shared" si="296"/>
        <v>0</v>
      </c>
      <c r="GW202" s="31">
        <f t="shared" si="296"/>
        <v>0</v>
      </c>
      <c r="GX202" s="31">
        <f t="shared" si="296"/>
        <v>0</v>
      </c>
      <c r="GY202" s="31">
        <f t="shared" si="296"/>
        <v>0</v>
      </c>
      <c r="GZ202" s="31">
        <f t="shared" si="296"/>
        <v>0</v>
      </c>
      <c r="HA202" s="31">
        <f t="shared" si="296"/>
        <v>0</v>
      </c>
      <c r="HB202" s="31">
        <f t="shared" si="296"/>
        <v>0</v>
      </c>
      <c r="HC202" s="31">
        <f t="shared" si="296"/>
        <v>0</v>
      </c>
      <c r="HD202" s="31">
        <f t="shared" si="296"/>
        <v>0</v>
      </c>
      <c r="HE202" s="31">
        <f t="shared" si="296"/>
        <v>0</v>
      </c>
      <c r="HF202" s="31">
        <f t="shared" si="296"/>
        <v>0</v>
      </c>
    </row>
    <row r="203" spans="3:214" x14ac:dyDescent="0.25">
      <c r="C203" s="49"/>
      <c r="D203" s="31" t="str">
        <f t="shared" si="217"/>
        <v>METHYL TRICOSANOATE (C23:0)</v>
      </c>
      <c r="AG203" s="31">
        <f t="shared" ref="AG203:BH203" si="301">AG159*10/AG172</f>
        <v>0</v>
      </c>
      <c r="AH203" s="31">
        <f t="shared" si="301"/>
        <v>0</v>
      </c>
      <c r="AI203" s="31">
        <f t="shared" si="301"/>
        <v>0</v>
      </c>
      <c r="AJ203" s="31">
        <f t="shared" si="301"/>
        <v>0</v>
      </c>
      <c r="AK203" s="31">
        <f t="shared" si="301"/>
        <v>0</v>
      </c>
      <c r="AL203" s="31">
        <f t="shared" si="301"/>
        <v>0</v>
      </c>
      <c r="AM203" s="31">
        <f t="shared" si="301"/>
        <v>0</v>
      </c>
      <c r="AN203" s="31">
        <f t="shared" si="301"/>
        <v>0</v>
      </c>
      <c r="AO203" s="31">
        <f t="shared" si="301"/>
        <v>0</v>
      </c>
      <c r="AP203" s="31">
        <f t="shared" si="301"/>
        <v>0</v>
      </c>
      <c r="AQ203" s="31">
        <f t="shared" si="301"/>
        <v>0</v>
      </c>
      <c r="AR203" s="31">
        <f t="shared" si="301"/>
        <v>0</v>
      </c>
      <c r="AS203" s="31">
        <f t="shared" si="301"/>
        <v>0</v>
      </c>
      <c r="AT203" s="31">
        <f t="shared" si="301"/>
        <v>0</v>
      </c>
      <c r="AU203" s="31">
        <f t="shared" si="301"/>
        <v>0</v>
      </c>
      <c r="AV203" s="31">
        <f t="shared" si="301"/>
        <v>0</v>
      </c>
      <c r="AW203" s="31">
        <f t="shared" si="301"/>
        <v>0</v>
      </c>
      <c r="AX203" s="31">
        <f t="shared" si="301"/>
        <v>0</v>
      </c>
      <c r="AY203" s="31">
        <f t="shared" si="301"/>
        <v>0</v>
      </c>
      <c r="AZ203" s="31">
        <f t="shared" si="301"/>
        <v>0</v>
      </c>
      <c r="BA203" s="31">
        <f t="shared" si="301"/>
        <v>0</v>
      </c>
      <c r="BB203" s="31">
        <f t="shared" si="301"/>
        <v>0</v>
      </c>
      <c r="BC203" s="31">
        <f t="shared" si="301"/>
        <v>0</v>
      </c>
      <c r="BD203" s="31">
        <f t="shared" si="301"/>
        <v>0</v>
      </c>
      <c r="BE203" s="31">
        <f t="shared" si="301"/>
        <v>0</v>
      </c>
      <c r="BF203" s="31">
        <f t="shared" si="301"/>
        <v>0</v>
      </c>
      <c r="BG203" s="31">
        <f t="shared" si="301"/>
        <v>0</v>
      </c>
      <c r="BH203" s="31">
        <f t="shared" si="301"/>
        <v>0</v>
      </c>
      <c r="BK203" s="31">
        <f t="shared" ref="BK203:CH203" si="302">BK159*10/BK172</f>
        <v>0</v>
      </c>
      <c r="BL203" s="31">
        <f t="shared" si="302"/>
        <v>0</v>
      </c>
      <c r="BM203" s="31">
        <f t="shared" si="302"/>
        <v>0</v>
      </c>
      <c r="BN203" s="31">
        <f t="shared" si="302"/>
        <v>0</v>
      </c>
      <c r="BO203" s="31">
        <f t="shared" si="302"/>
        <v>0</v>
      </c>
      <c r="BP203" s="31">
        <f t="shared" si="302"/>
        <v>0</v>
      </c>
      <c r="BQ203" s="31">
        <f t="shared" si="302"/>
        <v>0</v>
      </c>
      <c r="BR203" s="31">
        <f t="shared" si="302"/>
        <v>0</v>
      </c>
      <c r="BS203" s="31">
        <f t="shared" si="302"/>
        <v>0</v>
      </c>
      <c r="BT203" s="31">
        <f t="shared" si="302"/>
        <v>0</v>
      </c>
      <c r="BU203" s="31">
        <f t="shared" si="302"/>
        <v>0</v>
      </c>
      <c r="BV203" s="31">
        <f t="shared" si="302"/>
        <v>0</v>
      </c>
      <c r="BW203" s="31">
        <f t="shared" si="302"/>
        <v>0</v>
      </c>
      <c r="BX203" s="31">
        <f t="shared" si="302"/>
        <v>0</v>
      </c>
      <c r="BY203" s="31">
        <f t="shared" si="302"/>
        <v>0</v>
      </c>
      <c r="BZ203" s="31">
        <f t="shared" si="302"/>
        <v>0</v>
      </c>
      <c r="CA203" s="31">
        <f t="shared" si="302"/>
        <v>0</v>
      </c>
      <c r="CB203" s="31">
        <f t="shared" si="302"/>
        <v>0</v>
      </c>
      <c r="CC203" s="31">
        <f t="shared" si="302"/>
        <v>0</v>
      </c>
      <c r="CD203" s="31">
        <f t="shared" si="302"/>
        <v>0</v>
      </c>
      <c r="CE203" s="31">
        <f t="shared" si="302"/>
        <v>0</v>
      </c>
      <c r="CF203" s="31">
        <f t="shared" si="302"/>
        <v>0</v>
      </c>
      <c r="CG203" s="31" t="e">
        <f t="shared" si="302"/>
        <v>#REF!</v>
      </c>
      <c r="CH203" s="31" t="e">
        <f t="shared" si="302"/>
        <v>#REF!</v>
      </c>
      <c r="CI203" s="37">
        <f t="shared" si="295"/>
        <v>0</v>
      </c>
      <c r="CJ203" s="31">
        <f t="shared" si="295"/>
        <v>0</v>
      </c>
      <c r="CK203" s="31">
        <f t="shared" si="295"/>
        <v>0</v>
      </c>
      <c r="CL203" s="31">
        <f t="shared" si="295"/>
        <v>0</v>
      </c>
      <c r="CM203" s="31">
        <f t="shared" si="295"/>
        <v>0</v>
      </c>
      <c r="CN203" s="31">
        <f t="shared" si="295"/>
        <v>0</v>
      </c>
      <c r="CO203" s="31">
        <f t="shared" si="295"/>
        <v>0</v>
      </c>
      <c r="CP203" s="31">
        <f t="shared" si="295"/>
        <v>0</v>
      </c>
      <c r="CQ203" s="31">
        <f t="shared" si="295"/>
        <v>0</v>
      </c>
      <c r="CR203" s="31">
        <f t="shared" si="295"/>
        <v>0</v>
      </c>
      <c r="CS203" s="31">
        <f t="shared" si="295"/>
        <v>0</v>
      </c>
      <c r="CT203" s="31">
        <f t="shared" si="295"/>
        <v>0</v>
      </c>
      <c r="CU203" s="31">
        <f t="shared" si="295"/>
        <v>0</v>
      </c>
      <c r="CV203" s="31">
        <f t="shared" si="295"/>
        <v>0</v>
      </c>
      <c r="CW203" s="31">
        <f t="shared" si="295"/>
        <v>0</v>
      </c>
      <c r="CX203" s="31">
        <f t="shared" si="295"/>
        <v>0</v>
      </c>
      <c r="CY203" s="31">
        <f t="shared" si="295"/>
        <v>0</v>
      </c>
      <c r="CZ203" s="31">
        <f t="shared" si="295"/>
        <v>0</v>
      </c>
      <c r="DA203" s="31">
        <f t="shared" si="295"/>
        <v>0</v>
      </c>
      <c r="DB203" s="31">
        <f t="shared" si="295"/>
        <v>0</v>
      </c>
      <c r="DC203" s="31">
        <f t="shared" si="295"/>
        <v>0</v>
      </c>
      <c r="DD203" s="31">
        <f t="shared" si="295"/>
        <v>0</v>
      </c>
      <c r="DE203" s="31">
        <f t="shared" si="295"/>
        <v>0</v>
      </c>
      <c r="DF203" s="31">
        <f t="shared" si="295"/>
        <v>0</v>
      </c>
      <c r="DG203" s="31">
        <f t="shared" si="295"/>
        <v>0</v>
      </c>
      <c r="DH203" s="31">
        <f t="shared" si="295"/>
        <v>0</v>
      </c>
      <c r="DI203" s="31">
        <f t="shared" si="295"/>
        <v>0</v>
      </c>
      <c r="DJ203" s="31">
        <f t="shared" si="295"/>
        <v>0</v>
      </c>
      <c r="DK203" s="31">
        <f t="shared" si="295"/>
        <v>0</v>
      </c>
      <c r="DL203" s="31">
        <f t="shared" si="295"/>
        <v>0</v>
      </c>
      <c r="DM203" s="31">
        <f t="shared" si="295"/>
        <v>0</v>
      </c>
      <c r="DN203" s="31">
        <f t="shared" si="295"/>
        <v>0</v>
      </c>
      <c r="DO203" s="31">
        <f t="shared" si="295"/>
        <v>0</v>
      </c>
      <c r="DP203" s="31">
        <f t="shared" si="295"/>
        <v>0</v>
      </c>
      <c r="DQ203" s="31">
        <f t="shared" si="295"/>
        <v>0</v>
      </c>
      <c r="DR203" s="31">
        <f t="shared" si="295"/>
        <v>0</v>
      </c>
      <c r="DS203" s="31">
        <f t="shared" si="295"/>
        <v>0</v>
      </c>
      <c r="DT203" s="31">
        <f t="shared" si="295"/>
        <v>0</v>
      </c>
      <c r="DU203" s="31">
        <f t="shared" si="295"/>
        <v>0</v>
      </c>
      <c r="DV203" s="31">
        <f t="shared" si="295"/>
        <v>0</v>
      </c>
      <c r="DW203" s="31">
        <f t="shared" si="295"/>
        <v>0</v>
      </c>
      <c r="DX203" s="31">
        <f t="shared" si="295"/>
        <v>0</v>
      </c>
      <c r="DY203" s="31">
        <f t="shared" si="295"/>
        <v>0</v>
      </c>
      <c r="DZ203" s="31">
        <f t="shared" si="295"/>
        <v>0</v>
      </c>
      <c r="EA203" s="31">
        <f t="shared" si="295"/>
        <v>0</v>
      </c>
      <c r="EB203" s="31">
        <f t="shared" si="295"/>
        <v>0</v>
      </c>
      <c r="EC203" s="31">
        <f t="shared" si="295"/>
        <v>0</v>
      </c>
      <c r="ED203" s="31">
        <f t="shared" si="295"/>
        <v>0</v>
      </c>
      <c r="EE203" s="31">
        <f t="shared" si="295"/>
        <v>0</v>
      </c>
      <c r="EF203" s="31">
        <f t="shared" si="295"/>
        <v>0</v>
      </c>
      <c r="EG203" s="31">
        <f t="shared" si="295"/>
        <v>0</v>
      </c>
      <c r="EH203" s="31">
        <f t="shared" si="295"/>
        <v>0</v>
      </c>
      <c r="FE203" s="31">
        <f t="shared" si="296"/>
        <v>0</v>
      </c>
      <c r="FF203" s="31">
        <f t="shared" si="296"/>
        <v>314.01712927931925</v>
      </c>
      <c r="FG203" s="31">
        <f t="shared" si="296"/>
        <v>353.7820453585249</v>
      </c>
      <c r="FH203" s="31">
        <f t="shared" si="296"/>
        <v>0</v>
      </c>
      <c r="FI203" s="31">
        <f t="shared" si="296"/>
        <v>0</v>
      </c>
      <c r="FJ203" s="31">
        <f t="shared" si="296"/>
        <v>0</v>
      </c>
      <c r="FK203" s="31">
        <f t="shared" si="296"/>
        <v>257.97721136640916</v>
      </c>
      <c r="FL203" s="31">
        <f t="shared" si="296"/>
        <v>0</v>
      </c>
      <c r="FM203" s="31">
        <f t="shared" si="296"/>
        <v>285.47515472036702</v>
      </c>
      <c r="FN203" s="31">
        <f t="shared" si="296"/>
        <v>0</v>
      </c>
      <c r="FO203" s="31">
        <f t="shared" si="296"/>
        <v>0</v>
      </c>
      <c r="FP203" s="31">
        <f t="shared" si="296"/>
        <v>0</v>
      </c>
      <c r="FQ203" s="31">
        <f t="shared" si="296"/>
        <v>0</v>
      </c>
      <c r="FR203" s="31">
        <f t="shared" si="296"/>
        <v>0</v>
      </c>
      <c r="FS203" s="31">
        <f t="shared" si="296"/>
        <v>0</v>
      </c>
      <c r="FT203" s="31">
        <f t="shared" si="296"/>
        <v>0</v>
      </c>
      <c r="FU203" s="31">
        <f t="shared" si="296"/>
        <v>0</v>
      </c>
      <c r="FV203" s="31">
        <f t="shared" si="296"/>
        <v>0</v>
      </c>
      <c r="FW203" s="31">
        <f t="shared" si="296"/>
        <v>263.61233464984525</v>
      </c>
      <c r="FX203" s="31">
        <f t="shared" si="296"/>
        <v>0</v>
      </c>
      <c r="FY203" s="31">
        <f t="shared" si="296"/>
        <v>0</v>
      </c>
      <c r="FZ203" s="31">
        <f t="shared" si="296"/>
        <v>0</v>
      </c>
      <c r="GA203" s="31">
        <f t="shared" si="296"/>
        <v>143.02834846348304</v>
      </c>
      <c r="GB203" s="31">
        <f t="shared" si="296"/>
        <v>177.26485255326841</v>
      </c>
      <c r="GC203" s="31">
        <f t="shared" si="296"/>
        <v>0</v>
      </c>
      <c r="GD203" s="31">
        <f t="shared" si="296"/>
        <v>0</v>
      </c>
      <c r="GE203" s="31">
        <f t="shared" si="296"/>
        <v>0</v>
      </c>
      <c r="GF203" s="31">
        <f t="shared" si="296"/>
        <v>30.197400380971501</v>
      </c>
      <c r="GG203" s="31" t="e">
        <f t="shared" si="296"/>
        <v>#DIV/0!</v>
      </c>
      <c r="GH203" s="31" t="e">
        <f t="shared" si="296"/>
        <v>#DIV/0!</v>
      </c>
      <c r="GI203" s="31">
        <f t="shared" si="296"/>
        <v>0</v>
      </c>
      <c r="GJ203" s="31">
        <f t="shared" si="296"/>
        <v>35.089621042565867</v>
      </c>
      <c r="GK203" s="31">
        <f t="shared" si="296"/>
        <v>0</v>
      </c>
      <c r="GL203" s="31">
        <f t="shared" si="296"/>
        <v>0</v>
      </c>
      <c r="GM203" s="31">
        <f t="shared" si="296"/>
        <v>0</v>
      </c>
      <c r="GN203" s="31">
        <f t="shared" si="296"/>
        <v>0</v>
      </c>
      <c r="GO203" s="31">
        <f t="shared" si="296"/>
        <v>0</v>
      </c>
      <c r="GP203" s="31">
        <f t="shared" si="296"/>
        <v>0</v>
      </c>
      <c r="GQ203" s="31">
        <f t="shared" si="296"/>
        <v>0</v>
      </c>
      <c r="GR203" s="31">
        <f t="shared" si="296"/>
        <v>0</v>
      </c>
      <c r="GS203" s="31">
        <f t="shared" si="296"/>
        <v>0</v>
      </c>
      <c r="GT203" s="31">
        <f t="shared" si="296"/>
        <v>0</v>
      </c>
      <c r="GU203" s="31">
        <f t="shared" si="296"/>
        <v>0</v>
      </c>
      <c r="GV203" s="31">
        <f t="shared" si="296"/>
        <v>0</v>
      </c>
      <c r="GW203" s="31">
        <f t="shared" si="296"/>
        <v>0</v>
      </c>
      <c r="GX203" s="31">
        <f t="shared" si="296"/>
        <v>0</v>
      </c>
      <c r="GY203" s="31">
        <f t="shared" si="296"/>
        <v>0</v>
      </c>
      <c r="GZ203" s="31">
        <f t="shared" si="296"/>
        <v>0</v>
      </c>
      <c r="HA203" s="31">
        <f t="shared" si="296"/>
        <v>0</v>
      </c>
      <c r="HB203" s="31">
        <f t="shared" si="296"/>
        <v>0</v>
      </c>
      <c r="HC203" s="31">
        <f t="shared" si="296"/>
        <v>0</v>
      </c>
      <c r="HD203" s="31">
        <f t="shared" si="296"/>
        <v>0</v>
      </c>
      <c r="HE203" s="31">
        <f t="shared" si="296"/>
        <v>0</v>
      </c>
      <c r="HF203" s="31">
        <f t="shared" si="296"/>
        <v>0</v>
      </c>
    </row>
    <row r="204" spans="3:214" x14ac:dyDescent="0.25">
      <c r="D204" s="31" t="str">
        <f t="shared" si="217"/>
        <v>Methyl arachidonate (C20:4)</v>
      </c>
      <c r="AG204" s="31">
        <f t="shared" ref="AG204:BH204" si="303">AG160*10/AG172</f>
        <v>0</v>
      </c>
      <c r="AH204" s="31">
        <f t="shared" si="303"/>
        <v>0</v>
      </c>
      <c r="AI204" s="31">
        <f t="shared" si="303"/>
        <v>0</v>
      </c>
      <c r="AJ204" s="31">
        <f t="shared" si="303"/>
        <v>0</v>
      </c>
      <c r="AK204" s="31">
        <f t="shared" si="303"/>
        <v>0</v>
      </c>
      <c r="AL204" s="31">
        <f t="shared" si="303"/>
        <v>0</v>
      </c>
      <c r="AM204" s="31">
        <f t="shared" si="303"/>
        <v>0</v>
      </c>
      <c r="AN204" s="31">
        <f t="shared" si="303"/>
        <v>0</v>
      </c>
      <c r="AO204" s="31">
        <f t="shared" si="303"/>
        <v>0</v>
      </c>
      <c r="AP204" s="31">
        <f t="shared" si="303"/>
        <v>0</v>
      </c>
      <c r="AQ204" s="31">
        <f t="shared" si="303"/>
        <v>0</v>
      </c>
      <c r="AR204" s="31">
        <f t="shared" si="303"/>
        <v>0</v>
      </c>
      <c r="AS204" s="31">
        <f t="shared" si="303"/>
        <v>0</v>
      </c>
      <c r="AT204" s="31">
        <f t="shared" si="303"/>
        <v>0</v>
      </c>
      <c r="AU204" s="31">
        <f t="shared" si="303"/>
        <v>0</v>
      </c>
      <c r="AV204" s="31">
        <f t="shared" si="303"/>
        <v>0</v>
      </c>
      <c r="AW204" s="31">
        <f t="shared" si="303"/>
        <v>0</v>
      </c>
      <c r="AX204" s="31">
        <f t="shared" si="303"/>
        <v>0</v>
      </c>
      <c r="AY204" s="31">
        <f t="shared" si="303"/>
        <v>0</v>
      </c>
      <c r="AZ204" s="31">
        <f t="shared" si="303"/>
        <v>0</v>
      </c>
      <c r="BA204" s="31">
        <f t="shared" si="303"/>
        <v>0</v>
      </c>
      <c r="BB204" s="31">
        <f t="shared" si="303"/>
        <v>0</v>
      </c>
      <c r="BC204" s="31">
        <f t="shared" si="303"/>
        <v>0</v>
      </c>
      <c r="BD204" s="31">
        <f t="shared" si="303"/>
        <v>0</v>
      </c>
      <c r="BE204" s="31">
        <f t="shared" si="303"/>
        <v>0</v>
      </c>
      <c r="BF204" s="31">
        <f t="shared" si="303"/>
        <v>0</v>
      </c>
      <c r="BG204" s="31">
        <f t="shared" si="303"/>
        <v>0</v>
      </c>
      <c r="BH204" s="31">
        <f t="shared" si="303"/>
        <v>0</v>
      </c>
      <c r="BK204" s="31">
        <f t="shared" ref="BK204:CH204" si="304">BK160*10/BK172</f>
        <v>0</v>
      </c>
      <c r="BL204" s="31">
        <f t="shared" si="304"/>
        <v>0</v>
      </c>
      <c r="BM204" s="31">
        <f t="shared" si="304"/>
        <v>0</v>
      </c>
      <c r="BN204" s="31">
        <f t="shared" si="304"/>
        <v>0</v>
      </c>
      <c r="BO204" s="31">
        <f t="shared" si="304"/>
        <v>0</v>
      </c>
      <c r="BP204" s="31">
        <f t="shared" si="304"/>
        <v>0</v>
      </c>
      <c r="BQ204" s="31">
        <f t="shared" si="304"/>
        <v>0</v>
      </c>
      <c r="BR204" s="31">
        <f t="shared" si="304"/>
        <v>0</v>
      </c>
      <c r="BS204" s="31">
        <f t="shared" si="304"/>
        <v>0</v>
      </c>
      <c r="BT204" s="31">
        <f t="shared" si="304"/>
        <v>0</v>
      </c>
      <c r="BU204" s="31">
        <f t="shared" si="304"/>
        <v>0</v>
      </c>
      <c r="BV204" s="31">
        <f t="shared" si="304"/>
        <v>0</v>
      </c>
      <c r="BW204" s="31">
        <f t="shared" si="304"/>
        <v>0</v>
      </c>
      <c r="BX204" s="31">
        <f t="shared" si="304"/>
        <v>0</v>
      </c>
      <c r="BY204" s="31">
        <f t="shared" si="304"/>
        <v>0</v>
      </c>
      <c r="BZ204" s="31">
        <f t="shared" si="304"/>
        <v>0</v>
      </c>
      <c r="CA204" s="31">
        <f t="shared" si="304"/>
        <v>0</v>
      </c>
      <c r="CB204" s="31">
        <f t="shared" si="304"/>
        <v>0</v>
      </c>
      <c r="CC204" s="31">
        <f t="shared" si="304"/>
        <v>0</v>
      </c>
      <c r="CD204" s="31">
        <f t="shared" si="304"/>
        <v>0</v>
      </c>
      <c r="CE204" s="31">
        <f t="shared" si="304"/>
        <v>0</v>
      </c>
      <c r="CF204" s="31">
        <f t="shared" si="304"/>
        <v>0</v>
      </c>
      <c r="CG204" s="31" t="e">
        <f t="shared" si="304"/>
        <v>#REF!</v>
      </c>
      <c r="CH204" s="31" t="e">
        <f t="shared" si="304"/>
        <v>#REF!</v>
      </c>
      <c r="CI204" s="37">
        <f t="shared" si="295"/>
        <v>0</v>
      </c>
      <c r="CJ204" s="31">
        <f t="shared" si="295"/>
        <v>0</v>
      </c>
      <c r="CK204" s="31">
        <f t="shared" si="295"/>
        <v>0</v>
      </c>
      <c r="CL204" s="31">
        <f t="shared" si="295"/>
        <v>0</v>
      </c>
      <c r="CM204" s="31">
        <f t="shared" si="295"/>
        <v>0</v>
      </c>
      <c r="CN204" s="31">
        <f t="shared" si="295"/>
        <v>0</v>
      </c>
      <c r="CO204" s="31">
        <f t="shared" si="295"/>
        <v>0</v>
      </c>
      <c r="CP204" s="31">
        <f t="shared" si="295"/>
        <v>0</v>
      </c>
      <c r="CQ204" s="31">
        <f t="shared" si="295"/>
        <v>0</v>
      </c>
      <c r="CR204" s="31">
        <f t="shared" si="295"/>
        <v>0</v>
      </c>
      <c r="CS204" s="31">
        <f t="shared" si="295"/>
        <v>0</v>
      </c>
      <c r="CT204" s="31">
        <f t="shared" si="295"/>
        <v>0</v>
      </c>
      <c r="CU204" s="31">
        <f t="shared" si="295"/>
        <v>0</v>
      </c>
      <c r="CV204" s="31">
        <f t="shared" si="295"/>
        <v>0</v>
      </c>
      <c r="CW204" s="31">
        <f t="shared" si="295"/>
        <v>0</v>
      </c>
      <c r="CX204" s="31">
        <f t="shared" si="295"/>
        <v>0</v>
      </c>
      <c r="CY204" s="31">
        <f t="shared" si="295"/>
        <v>0</v>
      </c>
      <c r="CZ204" s="31">
        <f t="shared" si="295"/>
        <v>0</v>
      </c>
      <c r="DA204" s="31">
        <f t="shared" si="295"/>
        <v>0</v>
      </c>
      <c r="DB204" s="31">
        <f t="shared" si="295"/>
        <v>0</v>
      </c>
      <c r="DC204" s="31">
        <f t="shared" si="295"/>
        <v>0</v>
      </c>
      <c r="DD204" s="31">
        <f t="shared" si="295"/>
        <v>0</v>
      </c>
      <c r="DE204" s="31">
        <f t="shared" si="295"/>
        <v>0</v>
      </c>
      <c r="DF204" s="31">
        <f t="shared" si="295"/>
        <v>0</v>
      </c>
      <c r="DG204" s="31">
        <f t="shared" si="295"/>
        <v>0</v>
      </c>
      <c r="DH204" s="31">
        <f t="shared" si="295"/>
        <v>0</v>
      </c>
      <c r="DI204" s="31">
        <f t="shared" si="295"/>
        <v>0</v>
      </c>
      <c r="DJ204" s="31">
        <f t="shared" si="295"/>
        <v>0</v>
      </c>
      <c r="DK204" s="31">
        <f t="shared" si="295"/>
        <v>0</v>
      </c>
      <c r="DL204" s="31">
        <f t="shared" si="295"/>
        <v>0</v>
      </c>
      <c r="DM204" s="31">
        <f t="shared" si="295"/>
        <v>0</v>
      </c>
      <c r="DN204" s="31">
        <f t="shared" si="295"/>
        <v>0</v>
      </c>
      <c r="DO204" s="31">
        <f t="shared" si="295"/>
        <v>0</v>
      </c>
      <c r="DP204" s="31">
        <f t="shared" si="295"/>
        <v>0</v>
      </c>
      <c r="DQ204" s="31">
        <f t="shared" si="295"/>
        <v>0</v>
      </c>
      <c r="DR204" s="31">
        <f t="shared" si="295"/>
        <v>0</v>
      </c>
      <c r="DS204" s="31">
        <f t="shared" si="295"/>
        <v>0</v>
      </c>
      <c r="DT204" s="31">
        <f t="shared" si="295"/>
        <v>0</v>
      </c>
      <c r="DU204" s="31">
        <f t="shared" si="295"/>
        <v>0</v>
      </c>
      <c r="DV204" s="31">
        <f t="shared" si="295"/>
        <v>0</v>
      </c>
      <c r="DW204" s="31">
        <f t="shared" si="295"/>
        <v>0</v>
      </c>
      <c r="DX204" s="31">
        <f t="shared" si="295"/>
        <v>0</v>
      </c>
      <c r="DY204" s="31">
        <f t="shared" si="295"/>
        <v>0</v>
      </c>
      <c r="DZ204" s="31">
        <f t="shared" si="295"/>
        <v>0</v>
      </c>
      <c r="EA204" s="31">
        <f t="shared" si="295"/>
        <v>0</v>
      </c>
      <c r="EB204" s="31">
        <f t="shared" si="295"/>
        <v>0</v>
      </c>
      <c r="EC204" s="31">
        <f t="shared" si="295"/>
        <v>0</v>
      </c>
      <c r="ED204" s="31">
        <f t="shared" ref="ED204:EH204" si="305">ED160*10/ED$172</f>
        <v>0</v>
      </c>
      <c r="EE204" s="31">
        <f t="shared" si="305"/>
        <v>0</v>
      </c>
      <c r="EF204" s="31">
        <f t="shared" si="305"/>
        <v>0</v>
      </c>
      <c r="EG204" s="31">
        <f t="shared" si="305"/>
        <v>0</v>
      </c>
      <c r="EH204" s="31">
        <f t="shared" si="305"/>
        <v>0</v>
      </c>
      <c r="FE204" s="31">
        <f t="shared" si="296"/>
        <v>59.616098704473416</v>
      </c>
      <c r="FF204" s="31">
        <f t="shared" si="296"/>
        <v>311.53390655154618</v>
      </c>
      <c r="FG204" s="31">
        <f t="shared" si="296"/>
        <v>413.9069627307104</v>
      </c>
      <c r="FH204" s="31">
        <f t="shared" si="296"/>
        <v>555.95802947317429</v>
      </c>
      <c r="FI204" s="31">
        <f t="shared" si="296"/>
        <v>0</v>
      </c>
      <c r="FJ204" s="31">
        <f t="shared" si="296"/>
        <v>0</v>
      </c>
      <c r="FK204" s="31">
        <f t="shared" si="296"/>
        <v>0</v>
      </c>
      <c r="FL204" s="31">
        <f t="shared" si="296"/>
        <v>0</v>
      </c>
      <c r="FM204" s="31">
        <f t="shared" si="296"/>
        <v>0</v>
      </c>
      <c r="FN204" s="31">
        <f t="shared" si="296"/>
        <v>0</v>
      </c>
      <c r="FO204" s="31">
        <f t="shared" si="296"/>
        <v>0</v>
      </c>
      <c r="FP204" s="31">
        <f t="shared" si="296"/>
        <v>0</v>
      </c>
      <c r="FQ204" s="31">
        <f t="shared" si="296"/>
        <v>0</v>
      </c>
      <c r="FR204" s="31">
        <f t="shared" si="296"/>
        <v>0</v>
      </c>
      <c r="FS204" s="31">
        <f t="shared" si="296"/>
        <v>0</v>
      </c>
      <c r="FT204" s="31">
        <f t="shared" si="296"/>
        <v>0</v>
      </c>
      <c r="FU204" s="31">
        <f t="shared" si="296"/>
        <v>0</v>
      </c>
      <c r="FV204" s="31">
        <f t="shared" si="296"/>
        <v>0</v>
      </c>
      <c r="FW204" s="31">
        <f t="shared" si="296"/>
        <v>0</v>
      </c>
      <c r="FX204" s="31">
        <f t="shared" si="296"/>
        <v>0</v>
      </c>
      <c r="FY204" s="31">
        <f t="shared" si="296"/>
        <v>0</v>
      </c>
      <c r="FZ204" s="31">
        <f t="shared" si="296"/>
        <v>0</v>
      </c>
      <c r="GA204" s="31">
        <f t="shared" si="296"/>
        <v>0</v>
      </c>
      <c r="GB204" s="31">
        <f t="shared" si="296"/>
        <v>0</v>
      </c>
      <c r="GC204" s="31">
        <f t="shared" si="296"/>
        <v>0</v>
      </c>
      <c r="GD204" s="31">
        <f t="shared" si="296"/>
        <v>0</v>
      </c>
      <c r="GE204" s="31">
        <f t="shared" si="296"/>
        <v>0</v>
      </c>
      <c r="GF204" s="31">
        <f t="shared" si="296"/>
        <v>0</v>
      </c>
      <c r="GG204" s="31" t="e">
        <f t="shared" si="296"/>
        <v>#DIV/0!</v>
      </c>
      <c r="GH204" s="31" t="e">
        <f t="shared" si="296"/>
        <v>#DIV/0!</v>
      </c>
      <c r="GI204" s="31">
        <f t="shared" si="296"/>
        <v>0</v>
      </c>
      <c r="GJ204" s="31">
        <f t="shared" si="296"/>
        <v>102.40692445826775</v>
      </c>
      <c r="GK204" s="31">
        <f t="shared" si="296"/>
        <v>0</v>
      </c>
      <c r="GL204" s="31">
        <f t="shared" si="296"/>
        <v>0</v>
      </c>
      <c r="GM204" s="31">
        <f t="shared" si="296"/>
        <v>0</v>
      </c>
      <c r="GN204" s="31">
        <f t="shared" si="296"/>
        <v>0</v>
      </c>
      <c r="GO204" s="31">
        <f t="shared" si="296"/>
        <v>0</v>
      </c>
      <c r="GP204" s="31">
        <f t="shared" si="296"/>
        <v>0</v>
      </c>
      <c r="GQ204" s="31">
        <f t="shared" si="296"/>
        <v>0</v>
      </c>
      <c r="GR204" s="31">
        <f t="shared" ref="GR204:HF204" si="306">GR160*10/GR$172</f>
        <v>0</v>
      </c>
      <c r="GS204" s="31">
        <f t="shared" si="306"/>
        <v>0</v>
      </c>
      <c r="GT204" s="31">
        <f t="shared" si="306"/>
        <v>0</v>
      </c>
      <c r="GU204" s="31">
        <f t="shared" si="306"/>
        <v>0</v>
      </c>
      <c r="GV204" s="31">
        <f t="shared" si="306"/>
        <v>0</v>
      </c>
      <c r="GW204" s="31">
        <f t="shared" si="306"/>
        <v>0</v>
      </c>
      <c r="GX204" s="31">
        <f t="shared" si="306"/>
        <v>0</v>
      </c>
      <c r="GY204" s="31">
        <f t="shared" si="306"/>
        <v>0</v>
      </c>
      <c r="GZ204" s="31">
        <f t="shared" si="306"/>
        <v>0</v>
      </c>
      <c r="HA204" s="31">
        <f t="shared" si="306"/>
        <v>0</v>
      </c>
      <c r="HB204" s="31">
        <f t="shared" si="306"/>
        <v>0</v>
      </c>
      <c r="HC204" s="31">
        <f t="shared" si="306"/>
        <v>0</v>
      </c>
      <c r="HD204" s="31">
        <f t="shared" si="306"/>
        <v>0</v>
      </c>
      <c r="HE204" s="31">
        <f t="shared" si="306"/>
        <v>0</v>
      </c>
      <c r="HF204" s="31">
        <f t="shared" si="306"/>
        <v>0</v>
      </c>
    </row>
    <row r="205" spans="3:214" x14ac:dyDescent="0.25">
      <c r="D205" s="31" t="str">
        <f t="shared" si="217"/>
        <v>Methyl cis-13, 16- docosadienoate (C22:2)</v>
      </c>
      <c r="AG205" s="31">
        <f t="shared" ref="AG205:BH205" si="307">AG161*10/AG172</f>
        <v>0</v>
      </c>
      <c r="AH205" s="31">
        <f t="shared" si="307"/>
        <v>0</v>
      </c>
      <c r="AI205" s="31">
        <f t="shared" si="307"/>
        <v>0</v>
      </c>
      <c r="AJ205" s="31">
        <f t="shared" si="307"/>
        <v>0</v>
      </c>
      <c r="AK205" s="31">
        <f t="shared" si="307"/>
        <v>0</v>
      </c>
      <c r="AL205" s="31">
        <f t="shared" si="307"/>
        <v>0</v>
      </c>
      <c r="AM205" s="31">
        <f t="shared" si="307"/>
        <v>0</v>
      </c>
      <c r="AN205" s="31">
        <f t="shared" si="307"/>
        <v>0</v>
      </c>
      <c r="AO205" s="31">
        <f t="shared" si="307"/>
        <v>0</v>
      </c>
      <c r="AP205" s="31">
        <f t="shared" si="307"/>
        <v>0</v>
      </c>
      <c r="AQ205" s="31">
        <f t="shared" si="307"/>
        <v>0</v>
      </c>
      <c r="AR205" s="31">
        <f t="shared" si="307"/>
        <v>0</v>
      </c>
      <c r="AS205" s="31">
        <f t="shared" si="307"/>
        <v>0</v>
      </c>
      <c r="AT205" s="31">
        <f t="shared" si="307"/>
        <v>0</v>
      </c>
      <c r="AU205" s="31">
        <f t="shared" si="307"/>
        <v>0</v>
      </c>
      <c r="AV205" s="31">
        <f t="shared" si="307"/>
        <v>0</v>
      </c>
      <c r="AW205" s="31">
        <f t="shared" si="307"/>
        <v>0</v>
      </c>
      <c r="AX205" s="31">
        <f t="shared" si="307"/>
        <v>0</v>
      </c>
      <c r="AY205" s="31">
        <f t="shared" si="307"/>
        <v>0</v>
      </c>
      <c r="AZ205" s="31">
        <f t="shared" si="307"/>
        <v>0</v>
      </c>
      <c r="BA205" s="31">
        <f t="shared" si="307"/>
        <v>0</v>
      </c>
      <c r="BB205" s="31">
        <f t="shared" si="307"/>
        <v>0</v>
      </c>
      <c r="BC205" s="31">
        <f t="shared" si="307"/>
        <v>0</v>
      </c>
      <c r="BD205" s="31">
        <f t="shared" si="307"/>
        <v>0</v>
      </c>
      <c r="BE205" s="31">
        <f t="shared" si="307"/>
        <v>0</v>
      </c>
      <c r="BF205" s="31">
        <f t="shared" si="307"/>
        <v>0</v>
      </c>
      <c r="BG205" s="31">
        <f t="shared" si="307"/>
        <v>0</v>
      </c>
      <c r="BH205" s="31">
        <f t="shared" si="307"/>
        <v>0</v>
      </c>
      <c r="BK205" s="31">
        <f t="shared" ref="BK205:CH205" si="308">BK161*10/BK172</f>
        <v>0</v>
      </c>
      <c r="BL205" s="31">
        <f t="shared" si="308"/>
        <v>0</v>
      </c>
      <c r="BM205" s="31">
        <f t="shared" si="308"/>
        <v>0</v>
      </c>
      <c r="BN205" s="31">
        <f t="shared" si="308"/>
        <v>0</v>
      </c>
      <c r="BO205" s="31">
        <f t="shared" si="308"/>
        <v>0</v>
      </c>
      <c r="BP205" s="31">
        <f t="shared" si="308"/>
        <v>0</v>
      </c>
      <c r="BQ205" s="31">
        <f t="shared" si="308"/>
        <v>0</v>
      </c>
      <c r="BR205" s="31">
        <f t="shared" si="308"/>
        <v>0</v>
      </c>
      <c r="BS205" s="31">
        <f t="shared" si="308"/>
        <v>0</v>
      </c>
      <c r="BT205" s="31">
        <f t="shared" si="308"/>
        <v>0</v>
      </c>
      <c r="BU205" s="31">
        <f t="shared" si="308"/>
        <v>0</v>
      </c>
      <c r="BV205" s="31">
        <f t="shared" si="308"/>
        <v>0</v>
      </c>
      <c r="BW205" s="31">
        <f t="shared" si="308"/>
        <v>0</v>
      </c>
      <c r="BX205" s="31">
        <f t="shared" si="308"/>
        <v>0</v>
      </c>
      <c r="BY205" s="31">
        <f t="shared" si="308"/>
        <v>0</v>
      </c>
      <c r="BZ205" s="31">
        <f t="shared" si="308"/>
        <v>0</v>
      </c>
      <c r="CA205" s="31">
        <f t="shared" si="308"/>
        <v>0</v>
      </c>
      <c r="CB205" s="31">
        <f t="shared" si="308"/>
        <v>0</v>
      </c>
      <c r="CC205" s="31">
        <f t="shared" si="308"/>
        <v>0</v>
      </c>
      <c r="CD205" s="31">
        <f t="shared" si="308"/>
        <v>0</v>
      </c>
      <c r="CE205" s="31">
        <f t="shared" si="308"/>
        <v>0</v>
      </c>
      <c r="CF205" s="31">
        <f t="shared" si="308"/>
        <v>0</v>
      </c>
      <c r="CG205" s="31" t="e">
        <f t="shared" si="308"/>
        <v>#REF!</v>
      </c>
      <c r="CH205" s="31" t="e">
        <f t="shared" si="308"/>
        <v>#REF!</v>
      </c>
      <c r="CI205" s="37">
        <f t="shared" ref="CI205:EH209" si="309">CI161*10/CI$172</f>
        <v>0</v>
      </c>
      <c r="CJ205" s="31">
        <f t="shared" si="309"/>
        <v>0</v>
      </c>
      <c r="CK205" s="31">
        <f t="shared" si="309"/>
        <v>0</v>
      </c>
      <c r="CL205" s="31">
        <f t="shared" si="309"/>
        <v>0</v>
      </c>
      <c r="CM205" s="31">
        <f t="shared" si="309"/>
        <v>0</v>
      </c>
      <c r="CN205" s="31">
        <f t="shared" si="309"/>
        <v>0</v>
      </c>
      <c r="CO205" s="31">
        <f t="shared" si="309"/>
        <v>0</v>
      </c>
      <c r="CP205" s="31">
        <f t="shared" si="309"/>
        <v>0</v>
      </c>
      <c r="CQ205" s="31">
        <f t="shared" si="309"/>
        <v>0</v>
      </c>
      <c r="CR205" s="31">
        <f t="shared" si="309"/>
        <v>0</v>
      </c>
      <c r="CS205" s="31">
        <f t="shared" si="309"/>
        <v>0</v>
      </c>
      <c r="CT205" s="31">
        <f t="shared" si="309"/>
        <v>0</v>
      </c>
      <c r="CU205" s="31">
        <f t="shared" si="309"/>
        <v>0</v>
      </c>
      <c r="CV205" s="31">
        <f t="shared" si="309"/>
        <v>0</v>
      </c>
      <c r="CW205" s="31">
        <f t="shared" si="309"/>
        <v>0</v>
      </c>
      <c r="CX205" s="31">
        <f t="shared" si="309"/>
        <v>0</v>
      </c>
      <c r="CY205" s="31">
        <f t="shared" si="309"/>
        <v>0</v>
      </c>
      <c r="CZ205" s="31">
        <f t="shared" si="309"/>
        <v>0</v>
      </c>
      <c r="DA205" s="31">
        <f t="shared" si="309"/>
        <v>0</v>
      </c>
      <c r="DB205" s="31">
        <f t="shared" si="309"/>
        <v>0</v>
      </c>
      <c r="DC205" s="31">
        <f t="shared" si="309"/>
        <v>0</v>
      </c>
      <c r="DD205" s="31">
        <f t="shared" si="309"/>
        <v>0</v>
      </c>
      <c r="DE205" s="31">
        <f t="shared" si="309"/>
        <v>0</v>
      </c>
      <c r="DF205" s="31">
        <f t="shared" si="309"/>
        <v>0</v>
      </c>
      <c r="DG205" s="31">
        <f t="shared" si="309"/>
        <v>0</v>
      </c>
      <c r="DH205" s="31">
        <f t="shared" si="309"/>
        <v>0</v>
      </c>
      <c r="DI205" s="31">
        <f t="shared" si="309"/>
        <v>0</v>
      </c>
      <c r="DJ205" s="31">
        <f t="shared" si="309"/>
        <v>0</v>
      </c>
      <c r="DK205" s="31">
        <f t="shared" si="309"/>
        <v>0</v>
      </c>
      <c r="DL205" s="31">
        <f t="shared" si="309"/>
        <v>0</v>
      </c>
      <c r="DM205" s="31">
        <f t="shared" si="309"/>
        <v>0</v>
      </c>
      <c r="DN205" s="31">
        <f t="shared" si="309"/>
        <v>0</v>
      </c>
      <c r="DO205" s="31">
        <f t="shared" si="309"/>
        <v>0</v>
      </c>
      <c r="DP205" s="31">
        <f t="shared" si="309"/>
        <v>0</v>
      </c>
      <c r="DQ205" s="31">
        <f t="shared" si="309"/>
        <v>0</v>
      </c>
      <c r="DR205" s="31">
        <f t="shared" si="309"/>
        <v>0</v>
      </c>
      <c r="DS205" s="31">
        <f t="shared" si="309"/>
        <v>0</v>
      </c>
      <c r="DT205" s="31">
        <f t="shared" si="309"/>
        <v>0</v>
      </c>
      <c r="DU205" s="31">
        <f t="shared" si="309"/>
        <v>0</v>
      </c>
      <c r="DV205" s="31">
        <f t="shared" si="309"/>
        <v>0</v>
      </c>
      <c r="DW205" s="31">
        <f t="shared" si="309"/>
        <v>0</v>
      </c>
      <c r="DX205" s="31">
        <f t="shared" si="309"/>
        <v>0</v>
      </c>
      <c r="DY205" s="31">
        <f t="shared" si="309"/>
        <v>0</v>
      </c>
      <c r="DZ205" s="31">
        <f t="shared" si="309"/>
        <v>0</v>
      </c>
      <c r="EA205" s="31">
        <f t="shared" si="309"/>
        <v>0</v>
      </c>
      <c r="EB205" s="31">
        <f t="shared" si="309"/>
        <v>0</v>
      </c>
      <c r="EC205" s="31">
        <f t="shared" si="309"/>
        <v>0</v>
      </c>
      <c r="ED205" s="31">
        <f t="shared" si="309"/>
        <v>0</v>
      </c>
      <c r="EE205" s="31">
        <f t="shared" si="309"/>
        <v>0</v>
      </c>
      <c r="EF205" s="31">
        <f t="shared" si="309"/>
        <v>0</v>
      </c>
      <c r="EG205" s="31">
        <f t="shared" si="309"/>
        <v>0</v>
      </c>
      <c r="EH205" s="31">
        <f t="shared" si="309"/>
        <v>0</v>
      </c>
      <c r="FE205" s="31">
        <f t="shared" ref="FE205:HF209" si="310">FE161*10/FE$172</f>
        <v>37.700436574176031</v>
      </c>
      <c r="FF205" s="31">
        <f t="shared" si="310"/>
        <v>1668.1679442053633</v>
      </c>
      <c r="FG205" s="31">
        <f t="shared" si="310"/>
        <v>63.38778400891934</v>
      </c>
      <c r="FH205" s="31">
        <f t="shared" si="310"/>
        <v>1775.9748346342108</v>
      </c>
      <c r="FI205" s="31">
        <f t="shared" si="310"/>
        <v>0</v>
      </c>
      <c r="FJ205" s="31">
        <f t="shared" si="310"/>
        <v>0</v>
      </c>
      <c r="FK205" s="31">
        <f t="shared" si="310"/>
        <v>0</v>
      </c>
      <c r="FL205" s="31">
        <f t="shared" si="310"/>
        <v>0</v>
      </c>
      <c r="FM205" s="31">
        <f t="shared" si="310"/>
        <v>0</v>
      </c>
      <c r="FN205" s="31">
        <f t="shared" si="310"/>
        <v>0</v>
      </c>
      <c r="FO205" s="31">
        <f t="shared" si="310"/>
        <v>0</v>
      </c>
      <c r="FP205" s="31">
        <f t="shared" si="310"/>
        <v>0</v>
      </c>
      <c r="FQ205" s="31">
        <f t="shared" si="310"/>
        <v>0</v>
      </c>
      <c r="FR205" s="31">
        <f t="shared" si="310"/>
        <v>0</v>
      </c>
      <c r="FS205" s="31">
        <f t="shared" si="310"/>
        <v>0</v>
      </c>
      <c r="FT205" s="31">
        <f t="shared" si="310"/>
        <v>0</v>
      </c>
      <c r="FU205" s="31">
        <f t="shared" si="310"/>
        <v>0</v>
      </c>
      <c r="FV205" s="31">
        <f t="shared" si="310"/>
        <v>0</v>
      </c>
      <c r="FW205" s="31">
        <f t="shared" si="310"/>
        <v>0</v>
      </c>
      <c r="FX205" s="31">
        <f t="shared" si="310"/>
        <v>0</v>
      </c>
      <c r="FY205" s="31">
        <f t="shared" si="310"/>
        <v>0</v>
      </c>
      <c r="FZ205" s="31">
        <f t="shared" si="310"/>
        <v>0</v>
      </c>
      <c r="GA205" s="31">
        <f t="shared" si="310"/>
        <v>0</v>
      </c>
      <c r="GB205" s="31">
        <f t="shared" si="310"/>
        <v>0</v>
      </c>
      <c r="GC205" s="31">
        <f t="shared" si="310"/>
        <v>0</v>
      </c>
      <c r="GD205" s="31">
        <f t="shared" si="310"/>
        <v>133.33053024067024</v>
      </c>
      <c r="GE205" s="31">
        <f t="shared" si="310"/>
        <v>0</v>
      </c>
      <c r="GF205" s="31">
        <f t="shared" si="310"/>
        <v>0</v>
      </c>
      <c r="GG205" s="31" t="e">
        <f t="shared" si="310"/>
        <v>#DIV/0!</v>
      </c>
      <c r="GH205" s="31" t="e">
        <f t="shared" si="310"/>
        <v>#DIV/0!</v>
      </c>
      <c r="GI205" s="31">
        <f t="shared" si="310"/>
        <v>0</v>
      </c>
      <c r="GJ205" s="31">
        <f t="shared" si="310"/>
        <v>463.21171204453913</v>
      </c>
      <c r="GK205" s="31">
        <f t="shared" si="310"/>
        <v>0</v>
      </c>
      <c r="GL205" s="31">
        <f t="shared" si="310"/>
        <v>0</v>
      </c>
      <c r="GM205" s="31">
        <f t="shared" si="310"/>
        <v>0</v>
      </c>
      <c r="GN205" s="31">
        <f t="shared" si="310"/>
        <v>0</v>
      </c>
      <c r="GO205" s="31">
        <f t="shared" si="310"/>
        <v>0</v>
      </c>
      <c r="GP205" s="31">
        <f t="shared" si="310"/>
        <v>0</v>
      </c>
      <c r="GQ205" s="31">
        <f t="shared" si="310"/>
        <v>0</v>
      </c>
      <c r="GR205" s="31">
        <f t="shared" si="310"/>
        <v>0</v>
      </c>
      <c r="GS205" s="31">
        <f t="shared" si="310"/>
        <v>0</v>
      </c>
      <c r="GT205" s="31">
        <f t="shared" si="310"/>
        <v>0</v>
      </c>
      <c r="GU205" s="31">
        <f t="shared" si="310"/>
        <v>0</v>
      </c>
      <c r="GV205" s="31">
        <f t="shared" si="310"/>
        <v>0</v>
      </c>
      <c r="GW205" s="31">
        <f t="shared" si="310"/>
        <v>0</v>
      </c>
      <c r="GX205" s="31">
        <f t="shared" si="310"/>
        <v>0</v>
      </c>
      <c r="GY205" s="31">
        <f t="shared" si="310"/>
        <v>0</v>
      </c>
      <c r="GZ205" s="31">
        <f t="shared" si="310"/>
        <v>0</v>
      </c>
      <c r="HA205" s="31">
        <f t="shared" si="310"/>
        <v>0</v>
      </c>
      <c r="HB205" s="31">
        <f t="shared" si="310"/>
        <v>0</v>
      </c>
      <c r="HC205" s="31">
        <f t="shared" si="310"/>
        <v>0</v>
      </c>
      <c r="HD205" s="31">
        <f t="shared" si="310"/>
        <v>0</v>
      </c>
      <c r="HE205" s="31">
        <f t="shared" si="310"/>
        <v>0</v>
      </c>
      <c r="HF205" s="31">
        <f t="shared" si="310"/>
        <v>0</v>
      </c>
    </row>
    <row r="206" spans="3:214" x14ac:dyDescent="0.25">
      <c r="D206" s="31" t="str">
        <f t="shared" si="217"/>
        <v>Methyl tetracosanoate) (C24:0)</v>
      </c>
      <c r="AG206" s="31">
        <f t="shared" ref="AG206:BH206" si="311">AG162*10/AG172</f>
        <v>0</v>
      </c>
      <c r="AH206" s="31">
        <f t="shared" si="311"/>
        <v>0</v>
      </c>
      <c r="AI206" s="31">
        <f t="shared" si="311"/>
        <v>0</v>
      </c>
      <c r="AJ206" s="31">
        <f t="shared" si="311"/>
        <v>0</v>
      </c>
      <c r="AK206" s="31">
        <f t="shared" si="311"/>
        <v>0</v>
      </c>
      <c r="AL206" s="31">
        <f t="shared" si="311"/>
        <v>0</v>
      </c>
      <c r="AM206" s="31">
        <f t="shared" si="311"/>
        <v>0</v>
      </c>
      <c r="AN206" s="31">
        <f t="shared" si="311"/>
        <v>0</v>
      </c>
      <c r="AO206" s="31">
        <f t="shared" si="311"/>
        <v>0</v>
      </c>
      <c r="AP206" s="31">
        <f t="shared" si="311"/>
        <v>0</v>
      </c>
      <c r="AQ206" s="31">
        <f t="shared" si="311"/>
        <v>0</v>
      </c>
      <c r="AR206" s="31">
        <f t="shared" si="311"/>
        <v>0</v>
      </c>
      <c r="AS206" s="31">
        <f t="shared" si="311"/>
        <v>0</v>
      </c>
      <c r="AT206" s="31">
        <f t="shared" si="311"/>
        <v>0</v>
      </c>
      <c r="AU206" s="31">
        <f t="shared" si="311"/>
        <v>0</v>
      </c>
      <c r="AV206" s="31">
        <f t="shared" si="311"/>
        <v>0</v>
      </c>
      <c r="AW206" s="31">
        <f t="shared" si="311"/>
        <v>0</v>
      </c>
      <c r="AX206" s="31">
        <f t="shared" si="311"/>
        <v>0</v>
      </c>
      <c r="AY206" s="31">
        <f t="shared" si="311"/>
        <v>0</v>
      </c>
      <c r="AZ206" s="31">
        <f t="shared" si="311"/>
        <v>0</v>
      </c>
      <c r="BA206" s="31">
        <f t="shared" si="311"/>
        <v>0</v>
      </c>
      <c r="BB206" s="31">
        <f t="shared" si="311"/>
        <v>0</v>
      </c>
      <c r="BC206" s="31">
        <f t="shared" si="311"/>
        <v>0</v>
      </c>
      <c r="BD206" s="31">
        <f t="shared" si="311"/>
        <v>0</v>
      </c>
      <c r="BE206" s="31">
        <f t="shared" si="311"/>
        <v>0</v>
      </c>
      <c r="BF206" s="31">
        <f t="shared" si="311"/>
        <v>0</v>
      </c>
      <c r="BG206" s="31">
        <f t="shared" si="311"/>
        <v>0</v>
      </c>
      <c r="BH206" s="31">
        <f t="shared" si="311"/>
        <v>0</v>
      </c>
      <c r="BK206" s="31">
        <f t="shared" ref="BK206:CH206" si="312">BK162*10/BK172</f>
        <v>0</v>
      </c>
      <c r="BL206" s="31">
        <f t="shared" si="312"/>
        <v>0</v>
      </c>
      <c r="BM206" s="31">
        <f t="shared" si="312"/>
        <v>0</v>
      </c>
      <c r="BN206" s="31">
        <f t="shared" si="312"/>
        <v>0</v>
      </c>
      <c r="BO206" s="31">
        <f t="shared" si="312"/>
        <v>0</v>
      </c>
      <c r="BP206" s="31">
        <f t="shared" si="312"/>
        <v>0</v>
      </c>
      <c r="BQ206" s="31">
        <f t="shared" si="312"/>
        <v>0</v>
      </c>
      <c r="BR206" s="31">
        <f t="shared" si="312"/>
        <v>0</v>
      </c>
      <c r="BS206" s="31">
        <f t="shared" si="312"/>
        <v>0</v>
      </c>
      <c r="BT206" s="31">
        <f t="shared" si="312"/>
        <v>0</v>
      </c>
      <c r="BU206" s="31">
        <f t="shared" si="312"/>
        <v>0</v>
      </c>
      <c r="BV206" s="31">
        <f t="shared" si="312"/>
        <v>0</v>
      </c>
      <c r="BW206" s="31">
        <f t="shared" si="312"/>
        <v>0</v>
      </c>
      <c r="BX206" s="31">
        <f t="shared" si="312"/>
        <v>0</v>
      </c>
      <c r="BY206" s="31">
        <f t="shared" si="312"/>
        <v>0</v>
      </c>
      <c r="BZ206" s="31">
        <f t="shared" si="312"/>
        <v>0</v>
      </c>
      <c r="CA206" s="31">
        <f t="shared" si="312"/>
        <v>0</v>
      </c>
      <c r="CB206" s="31">
        <f t="shared" si="312"/>
        <v>0</v>
      </c>
      <c r="CC206" s="31">
        <f t="shared" si="312"/>
        <v>0</v>
      </c>
      <c r="CD206" s="31">
        <f t="shared" si="312"/>
        <v>0</v>
      </c>
      <c r="CE206" s="31">
        <f t="shared" si="312"/>
        <v>0</v>
      </c>
      <c r="CF206" s="31">
        <f t="shared" si="312"/>
        <v>0</v>
      </c>
      <c r="CG206" s="31" t="e">
        <f t="shared" si="312"/>
        <v>#REF!</v>
      </c>
      <c r="CH206" s="31" t="e">
        <f t="shared" si="312"/>
        <v>#REF!</v>
      </c>
      <c r="CI206" s="37">
        <f t="shared" si="309"/>
        <v>0</v>
      </c>
      <c r="CJ206" s="31">
        <f t="shared" si="309"/>
        <v>0</v>
      </c>
      <c r="CK206" s="31">
        <f t="shared" si="309"/>
        <v>0</v>
      </c>
      <c r="CL206" s="31">
        <f t="shared" si="309"/>
        <v>0</v>
      </c>
      <c r="CM206" s="31">
        <f t="shared" si="309"/>
        <v>0</v>
      </c>
      <c r="CN206" s="31">
        <f t="shared" si="309"/>
        <v>0</v>
      </c>
      <c r="CO206" s="31">
        <f t="shared" si="309"/>
        <v>0</v>
      </c>
      <c r="CP206" s="31">
        <f t="shared" si="309"/>
        <v>0</v>
      </c>
      <c r="CQ206" s="31">
        <f t="shared" si="309"/>
        <v>0</v>
      </c>
      <c r="CR206" s="31">
        <f t="shared" si="309"/>
        <v>0</v>
      </c>
      <c r="CS206" s="31">
        <f t="shared" si="309"/>
        <v>0</v>
      </c>
      <c r="CT206" s="31">
        <f t="shared" si="309"/>
        <v>0</v>
      </c>
      <c r="CU206" s="31">
        <f t="shared" si="309"/>
        <v>0</v>
      </c>
      <c r="CV206" s="31">
        <f t="shared" si="309"/>
        <v>0</v>
      </c>
      <c r="CW206" s="31">
        <f t="shared" si="309"/>
        <v>0</v>
      </c>
      <c r="CX206" s="31">
        <f t="shared" si="309"/>
        <v>0</v>
      </c>
      <c r="CY206" s="31">
        <f t="shared" si="309"/>
        <v>0</v>
      </c>
      <c r="CZ206" s="31">
        <f t="shared" si="309"/>
        <v>0</v>
      </c>
      <c r="DA206" s="31">
        <f t="shared" si="309"/>
        <v>0</v>
      </c>
      <c r="DB206" s="31">
        <f t="shared" si="309"/>
        <v>0</v>
      </c>
      <c r="DC206" s="31">
        <f t="shared" si="309"/>
        <v>0</v>
      </c>
      <c r="DD206" s="31">
        <f t="shared" si="309"/>
        <v>0</v>
      </c>
      <c r="DE206" s="31">
        <f t="shared" si="309"/>
        <v>0</v>
      </c>
      <c r="DF206" s="31">
        <f t="shared" si="309"/>
        <v>0</v>
      </c>
      <c r="DG206" s="31">
        <f t="shared" si="309"/>
        <v>0</v>
      </c>
      <c r="DH206" s="31">
        <f t="shared" si="309"/>
        <v>0</v>
      </c>
      <c r="DI206" s="31">
        <f t="shared" si="309"/>
        <v>0</v>
      </c>
      <c r="DJ206" s="31">
        <f t="shared" si="309"/>
        <v>0</v>
      </c>
      <c r="DK206" s="31">
        <f t="shared" si="309"/>
        <v>0</v>
      </c>
      <c r="DL206" s="31">
        <f t="shared" si="309"/>
        <v>0</v>
      </c>
      <c r="DM206" s="31">
        <f t="shared" si="309"/>
        <v>0</v>
      </c>
      <c r="DN206" s="31">
        <f t="shared" si="309"/>
        <v>0</v>
      </c>
      <c r="DO206" s="31">
        <f t="shared" si="309"/>
        <v>0</v>
      </c>
      <c r="DP206" s="31">
        <f t="shared" si="309"/>
        <v>0</v>
      </c>
      <c r="DQ206" s="31">
        <f t="shared" si="309"/>
        <v>0</v>
      </c>
      <c r="DR206" s="31">
        <f t="shared" si="309"/>
        <v>0</v>
      </c>
      <c r="DS206" s="31">
        <f t="shared" si="309"/>
        <v>0</v>
      </c>
      <c r="DT206" s="31">
        <f t="shared" si="309"/>
        <v>0</v>
      </c>
      <c r="DU206" s="31">
        <f t="shared" si="309"/>
        <v>0</v>
      </c>
      <c r="DV206" s="31">
        <f t="shared" si="309"/>
        <v>0</v>
      </c>
      <c r="DW206" s="31">
        <f t="shared" si="309"/>
        <v>0</v>
      </c>
      <c r="DX206" s="31">
        <f t="shared" si="309"/>
        <v>0</v>
      </c>
      <c r="DY206" s="31">
        <f t="shared" si="309"/>
        <v>0</v>
      </c>
      <c r="DZ206" s="31">
        <f t="shared" si="309"/>
        <v>0</v>
      </c>
      <c r="EA206" s="31">
        <f t="shared" si="309"/>
        <v>0</v>
      </c>
      <c r="EB206" s="31">
        <f t="shared" si="309"/>
        <v>0</v>
      </c>
      <c r="EC206" s="31">
        <f t="shared" si="309"/>
        <v>0</v>
      </c>
      <c r="ED206" s="31">
        <f t="shared" si="309"/>
        <v>0</v>
      </c>
      <c r="EE206" s="31">
        <f t="shared" si="309"/>
        <v>0</v>
      </c>
      <c r="EF206" s="31">
        <f t="shared" si="309"/>
        <v>0</v>
      </c>
      <c r="EG206" s="31">
        <f t="shared" si="309"/>
        <v>0</v>
      </c>
      <c r="EH206" s="31">
        <f t="shared" si="309"/>
        <v>0</v>
      </c>
      <c r="FE206" s="31">
        <f t="shared" si="310"/>
        <v>197.479233641392</v>
      </c>
      <c r="FF206" s="31">
        <f t="shared" si="310"/>
        <v>197.479233641392</v>
      </c>
      <c r="FG206" s="31">
        <f t="shared" si="310"/>
        <v>332.03252125949842</v>
      </c>
      <c r="FH206" s="31">
        <f t="shared" si="310"/>
        <v>2424.0429454271007</v>
      </c>
      <c r="FI206" s="31">
        <f t="shared" si="310"/>
        <v>0</v>
      </c>
      <c r="FJ206" s="31">
        <f t="shared" si="310"/>
        <v>0</v>
      </c>
      <c r="FK206" s="31">
        <f t="shared" si="310"/>
        <v>0</v>
      </c>
      <c r="FL206" s="31">
        <f t="shared" si="310"/>
        <v>0</v>
      </c>
      <c r="FM206" s="31">
        <f t="shared" si="310"/>
        <v>0</v>
      </c>
      <c r="FN206" s="31">
        <f t="shared" si="310"/>
        <v>0</v>
      </c>
      <c r="FO206" s="31">
        <f t="shared" si="310"/>
        <v>0</v>
      </c>
      <c r="FP206" s="31">
        <f t="shared" si="310"/>
        <v>0</v>
      </c>
      <c r="FQ206" s="31">
        <f t="shared" si="310"/>
        <v>0</v>
      </c>
      <c r="FR206" s="31">
        <f t="shared" si="310"/>
        <v>0</v>
      </c>
      <c r="FS206" s="31">
        <f t="shared" si="310"/>
        <v>0</v>
      </c>
      <c r="FT206" s="31">
        <f t="shared" si="310"/>
        <v>0</v>
      </c>
      <c r="FU206" s="31">
        <f t="shared" si="310"/>
        <v>0</v>
      </c>
      <c r="FV206" s="31">
        <f t="shared" si="310"/>
        <v>0</v>
      </c>
      <c r="FW206" s="31">
        <f t="shared" si="310"/>
        <v>0</v>
      </c>
      <c r="FX206" s="31">
        <f t="shared" si="310"/>
        <v>0</v>
      </c>
      <c r="FY206" s="31">
        <f t="shared" si="310"/>
        <v>0</v>
      </c>
      <c r="FZ206" s="31">
        <f t="shared" si="310"/>
        <v>0</v>
      </c>
      <c r="GA206" s="31">
        <f t="shared" si="310"/>
        <v>0</v>
      </c>
      <c r="GB206" s="31">
        <f t="shared" si="310"/>
        <v>0</v>
      </c>
      <c r="GC206" s="31">
        <f t="shared" si="310"/>
        <v>0</v>
      </c>
      <c r="GD206" s="31">
        <f t="shared" si="310"/>
        <v>0</v>
      </c>
      <c r="GE206" s="31">
        <f t="shared" si="310"/>
        <v>0</v>
      </c>
      <c r="GF206" s="31">
        <f t="shared" si="310"/>
        <v>0</v>
      </c>
      <c r="GG206" s="31" t="e">
        <f t="shared" si="310"/>
        <v>#DIV/0!</v>
      </c>
      <c r="GH206" s="31" t="e">
        <f t="shared" si="310"/>
        <v>#DIV/0!</v>
      </c>
      <c r="GI206" s="31">
        <f t="shared" si="310"/>
        <v>0</v>
      </c>
      <c r="GJ206" s="31">
        <f t="shared" si="310"/>
        <v>0</v>
      </c>
      <c r="GK206" s="31">
        <f t="shared" si="310"/>
        <v>0</v>
      </c>
      <c r="GL206" s="31">
        <f t="shared" si="310"/>
        <v>0</v>
      </c>
      <c r="GM206" s="31">
        <f t="shared" si="310"/>
        <v>0</v>
      </c>
      <c r="GN206" s="31">
        <f t="shared" si="310"/>
        <v>0</v>
      </c>
      <c r="GO206" s="31">
        <f t="shared" si="310"/>
        <v>0</v>
      </c>
      <c r="GP206" s="31">
        <f t="shared" si="310"/>
        <v>0</v>
      </c>
      <c r="GQ206" s="31">
        <f t="shared" si="310"/>
        <v>0</v>
      </c>
      <c r="GR206" s="31">
        <f t="shared" si="310"/>
        <v>0</v>
      </c>
      <c r="GS206" s="31">
        <f t="shared" si="310"/>
        <v>0</v>
      </c>
      <c r="GT206" s="31">
        <f t="shared" si="310"/>
        <v>0</v>
      </c>
      <c r="GU206" s="31">
        <f t="shared" si="310"/>
        <v>0</v>
      </c>
      <c r="GV206" s="31">
        <f t="shared" si="310"/>
        <v>0</v>
      </c>
      <c r="GW206" s="31">
        <f t="shared" si="310"/>
        <v>0</v>
      </c>
      <c r="GX206" s="31">
        <f t="shared" si="310"/>
        <v>0</v>
      </c>
      <c r="GY206" s="31">
        <f t="shared" si="310"/>
        <v>0</v>
      </c>
      <c r="GZ206" s="31">
        <f t="shared" si="310"/>
        <v>0</v>
      </c>
      <c r="HA206" s="31">
        <f t="shared" si="310"/>
        <v>0</v>
      </c>
      <c r="HB206" s="31">
        <f t="shared" si="310"/>
        <v>0</v>
      </c>
      <c r="HC206" s="31">
        <f t="shared" si="310"/>
        <v>0</v>
      </c>
      <c r="HD206" s="31">
        <f t="shared" si="310"/>
        <v>0</v>
      </c>
      <c r="HE206" s="31">
        <f t="shared" si="310"/>
        <v>0</v>
      </c>
      <c r="HF206" s="31">
        <f t="shared" si="310"/>
        <v>0</v>
      </c>
    </row>
    <row r="207" spans="3:214" x14ac:dyDescent="0.25">
      <c r="D207" s="31" t="str">
        <f t="shared" si="217"/>
        <v>Methyl CIS-5,8,11,14,17-EICOSAPENTAENOATE (C20:5)</v>
      </c>
      <c r="AG207" s="31">
        <f t="shared" ref="AG207:BH207" si="313">AG163*10/AG172</f>
        <v>0</v>
      </c>
      <c r="AH207" s="31">
        <f t="shared" si="313"/>
        <v>0</v>
      </c>
      <c r="AI207" s="31">
        <f t="shared" si="313"/>
        <v>0</v>
      </c>
      <c r="AJ207" s="31">
        <f t="shared" si="313"/>
        <v>0</v>
      </c>
      <c r="AK207" s="31">
        <f t="shared" si="313"/>
        <v>0</v>
      </c>
      <c r="AL207" s="31">
        <f t="shared" si="313"/>
        <v>0</v>
      </c>
      <c r="AM207" s="31">
        <f t="shared" si="313"/>
        <v>0</v>
      </c>
      <c r="AN207" s="31">
        <f t="shared" si="313"/>
        <v>0</v>
      </c>
      <c r="AO207" s="31">
        <f t="shared" si="313"/>
        <v>0</v>
      </c>
      <c r="AP207" s="31">
        <f t="shared" si="313"/>
        <v>0</v>
      </c>
      <c r="AQ207" s="31">
        <f t="shared" si="313"/>
        <v>0</v>
      </c>
      <c r="AR207" s="31">
        <f t="shared" si="313"/>
        <v>0</v>
      </c>
      <c r="AS207" s="31">
        <f t="shared" si="313"/>
        <v>0</v>
      </c>
      <c r="AT207" s="31">
        <f t="shared" si="313"/>
        <v>0</v>
      </c>
      <c r="AU207" s="31">
        <f t="shared" si="313"/>
        <v>0</v>
      </c>
      <c r="AV207" s="31">
        <f t="shared" si="313"/>
        <v>0</v>
      </c>
      <c r="AW207" s="31">
        <f t="shared" si="313"/>
        <v>0</v>
      </c>
      <c r="AX207" s="31">
        <f t="shared" si="313"/>
        <v>0</v>
      </c>
      <c r="AY207" s="31">
        <f t="shared" si="313"/>
        <v>0</v>
      </c>
      <c r="AZ207" s="31">
        <f t="shared" si="313"/>
        <v>0</v>
      </c>
      <c r="BA207" s="31">
        <f t="shared" si="313"/>
        <v>0</v>
      </c>
      <c r="BB207" s="31">
        <f t="shared" si="313"/>
        <v>0</v>
      </c>
      <c r="BC207" s="31">
        <f t="shared" si="313"/>
        <v>0</v>
      </c>
      <c r="BD207" s="31">
        <f t="shared" si="313"/>
        <v>0</v>
      </c>
      <c r="BE207" s="31">
        <f t="shared" si="313"/>
        <v>0</v>
      </c>
      <c r="BF207" s="31">
        <f t="shared" si="313"/>
        <v>0</v>
      </c>
      <c r="BG207" s="31">
        <f t="shared" si="313"/>
        <v>0</v>
      </c>
      <c r="BH207" s="31">
        <f t="shared" si="313"/>
        <v>0</v>
      </c>
      <c r="BK207" s="31">
        <f t="shared" ref="BK207:CH207" si="314">BK163*10/BK172</f>
        <v>0</v>
      </c>
      <c r="BL207" s="31">
        <f t="shared" si="314"/>
        <v>0</v>
      </c>
      <c r="BM207" s="31">
        <f t="shared" si="314"/>
        <v>0</v>
      </c>
      <c r="BN207" s="31">
        <f t="shared" si="314"/>
        <v>0</v>
      </c>
      <c r="BO207" s="31">
        <f t="shared" si="314"/>
        <v>0</v>
      </c>
      <c r="BP207" s="31">
        <f t="shared" si="314"/>
        <v>0</v>
      </c>
      <c r="BQ207" s="31">
        <f t="shared" si="314"/>
        <v>0</v>
      </c>
      <c r="BR207" s="31">
        <f t="shared" si="314"/>
        <v>0</v>
      </c>
      <c r="BS207" s="31">
        <f t="shared" si="314"/>
        <v>0</v>
      </c>
      <c r="BT207" s="31">
        <f t="shared" si="314"/>
        <v>0</v>
      </c>
      <c r="BU207" s="31">
        <f t="shared" si="314"/>
        <v>0</v>
      </c>
      <c r="BV207" s="31">
        <f t="shared" si="314"/>
        <v>0</v>
      </c>
      <c r="BW207" s="31">
        <f t="shared" si="314"/>
        <v>0</v>
      </c>
      <c r="BX207" s="31">
        <f t="shared" si="314"/>
        <v>0</v>
      </c>
      <c r="BY207" s="31">
        <f t="shared" si="314"/>
        <v>0</v>
      </c>
      <c r="BZ207" s="31">
        <f t="shared" si="314"/>
        <v>0</v>
      </c>
      <c r="CA207" s="31">
        <f t="shared" si="314"/>
        <v>0</v>
      </c>
      <c r="CB207" s="31">
        <f t="shared" si="314"/>
        <v>0</v>
      </c>
      <c r="CC207" s="31">
        <f t="shared" si="314"/>
        <v>0</v>
      </c>
      <c r="CD207" s="31">
        <f t="shared" si="314"/>
        <v>0</v>
      </c>
      <c r="CE207" s="31">
        <f t="shared" si="314"/>
        <v>0</v>
      </c>
      <c r="CF207" s="31">
        <f t="shared" si="314"/>
        <v>0</v>
      </c>
      <c r="CG207" s="31" t="e">
        <f t="shared" si="314"/>
        <v>#REF!</v>
      </c>
      <c r="CH207" s="31" t="e">
        <f t="shared" si="314"/>
        <v>#REF!</v>
      </c>
      <c r="CI207" s="37">
        <f t="shared" si="309"/>
        <v>0</v>
      </c>
      <c r="CJ207" s="31">
        <f t="shared" si="309"/>
        <v>0</v>
      </c>
      <c r="CK207" s="31">
        <f t="shared" si="309"/>
        <v>0</v>
      </c>
      <c r="CL207" s="31">
        <f t="shared" si="309"/>
        <v>0</v>
      </c>
      <c r="CM207" s="31">
        <f t="shared" si="309"/>
        <v>0</v>
      </c>
      <c r="CN207" s="31">
        <f t="shared" si="309"/>
        <v>0</v>
      </c>
      <c r="CO207" s="31">
        <f t="shared" si="309"/>
        <v>0</v>
      </c>
      <c r="CP207" s="31">
        <f t="shared" si="309"/>
        <v>0</v>
      </c>
      <c r="CQ207" s="31">
        <f t="shared" si="309"/>
        <v>0</v>
      </c>
      <c r="CR207" s="31">
        <f t="shared" si="309"/>
        <v>0</v>
      </c>
      <c r="CS207" s="31">
        <f t="shared" si="309"/>
        <v>0</v>
      </c>
      <c r="CT207" s="31">
        <f t="shared" si="309"/>
        <v>0</v>
      </c>
      <c r="CU207" s="31">
        <f t="shared" si="309"/>
        <v>0</v>
      </c>
      <c r="CV207" s="31">
        <f t="shared" si="309"/>
        <v>0</v>
      </c>
      <c r="CW207" s="31">
        <f t="shared" si="309"/>
        <v>0</v>
      </c>
      <c r="CX207" s="31">
        <f t="shared" si="309"/>
        <v>0</v>
      </c>
      <c r="CY207" s="31">
        <f t="shared" si="309"/>
        <v>0</v>
      </c>
      <c r="CZ207" s="31">
        <f t="shared" si="309"/>
        <v>0</v>
      </c>
      <c r="DA207" s="31">
        <f t="shared" si="309"/>
        <v>0</v>
      </c>
      <c r="DB207" s="31">
        <f t="shared" si="309"/>
        <v>0</v>
      </c>
      <c r="DC207" s="31">
        <f t="shared" si="309"/>
        <v>0</v>
      </c>
      <c r="DD207" s="31">
        <f t="shared" si="309"/>
        <v>0</v>
      </c>
      <c r="DE207" s="31">
        <f t="shared" si="309"/>
        <v>0</v>
      </c>
      <c r="DF207" s="31">
        <f t="shared" si="309"/>
        <v>0</v>
      </c>
      <c r="DG207" s="31">
        <f t="shared" si="309"/>
        <v>0</v>
      </c>
      <c r="DH207" s="31">
        <f t="shared" si="309"/>
        <v>0</v>
      </c>
      <c r="DI207" s="31">
        <f t="shared" si="309"/>
        <v>0</v>
      </c>
      <c r="DJ207" s="31">
        <f t="shared" si="309"/>
        <v>0</v>
      </c>
      <c r="DK207" s="31">
        <f t="shared" si="309"/>
        <v>0</v>
      </c>
      <c r="DL207" s="31">
        <f t="shared" si="309"/>
        <v>0</v>
      </c>
      <c r="DM207" s="31">
        <f t="shared" si="309"/>
        <v>0</v>
      </c>
      <c r="DN207" s="31">
        <f t="shared" si="309"/>
        <v>0</v>
      </c>
      <c r="DO207" s="31">
        <f t="shared" si="309"/>
        <v>0</v>
      </c>
      <c r="DP207" s="31">
        <f t="shared" si="309"/>
        <v>0</v>
      </c>
      <c r="DQ207" s="31">
        <f t="shared" si="309"/>
        <v>0</v>
      </c>
      <c r="DR207" s="31">
        <f t="shared" si="309"/>
        <v>0</v>
      </c>
      <c r="DS207" s="31">
        <f t="shared" si="309"/>
        <v>0</v>
      </c>
      <c r="DT207" s="31">
        <f t="shared" si="309"/>
        <v>0</v>
      </c>
      <c r="DU207" s="31">
        <f t="shared" si="309"/>
        <v>0</v>
      </c>
      <c r="DV207" s="31">
        <f t="shared" si="309"/>
        <v>0</v>
      </c>
      <c r="DW207" s="31">
        <f t="shared" si="309"/>
        <v>0</v>
      </c>
      <c r="DX207" s="31">
        <f t="shared" si="309"/>
        <v>0</v>
      </c>
      <c r="DY207" s="31">
        <f t="shared" si="309"/>
        <v>0</v>
      </c>
      <c r="DZ207" s="31">
        <f t="shared" si="309"/>
        <v>0</v>
      </c>
      <c r="EA207" s="31">
        <f t="shared" si="309"/>
        <v>0</v>
      </c>
      <c r="EB207" s="31">
        <f t="shared" si="309"/>
        <v>0</v>
      </c>
      <c r="EC207" s="31">
        <f t="shared" si="309"/>
        <v>0</v>
      </c>
      <c r="ED207" s="31">
        <f t="shared" si="309"/>
        <v>0</v>
      </c>
      <c r="EE207" s="31">
        <f t="shared" si="309"/>
        <v>0</v>
      </c>
      <c r="EF207" s="31">
        <f t="shared" si="309"/>
        <v>0</v>
      </c>
      <c r="EG207" s="31">
        <f t="shared" si="309"/>
        <v>0</v>
      </c>
      <c r="EH207" s="31">
        <f t="shared" si="309"/>
        <v>0</v>
      </c>
      <c r="FE207" s="31">
        <f t="shared" si="310"/>
        <v>0</v>
      </c>
      <c r="FF207" s="31">
        <f t="shared" si="310"/>
        <v>1258.0124476757937</v>
      </c>
      <c r="FG207" s="31">
        <f t="shared" si="310"/>
        <v>0</v>
      </c>
      <c r="FH207" s="31">
        <f t="shared" si="310"/>
        <v>0</v>
      </c>
      <c r="FI207" s="31">
        <f t="shared" si="310"/>
        <v>253.35323197918612</v>
      </c>
      <c r="FJ207" s="31">
        <f t="shared" si="310"/>
        <v>3329.3812872540775</v>
      </c>
      <c r="FK207" s="31">
        <f t="shared" si="310"/>
        <v>0</v>
      </c>
      <c r="FL207" s="31">
        <f t="shared" si="310"/>
        <v>0</v>
      </c>
      <c r="FM207" s="31">
        <f t="shared" si="310"/>
        <v>0</v>
      </c>
      <c r="FN207" s="31">
        <f t="shared" si="310"/>
        <v>0</v>
      </c>
      <c r="FO207" s="31">
        <f t="shared" si="310"/>
        <v>0</v>
      </c>
      <c r="FP207" s="31">
        <f t="shared" si="310"/>
        <v>0</v>
      </c>
      <c r="FQ207" s="31">
        <f t="shared" si="310"/>
        <v>0</v>
      </c>
      <c r="FR207" s="31">
        <f t="shared" si="310"/>
        <v>0</v>
      </c>
      <c r="FS207" s="31">
        <f t="shared" si="310"/>
        <v>0</v>
      </c>
      <c r="FT207" s="31">
        <f t="shared" si="310"/>
        <v>0</v>
      </c>
      <c r="FU207" s="31">
        <f t="shared" si="310"/>
        <v>0</v>
      </c>
      <c r="FV207" s="31">
        <f t="shared" si="310"/>
        <v>0</v>
      </c>
      <c r="FW207" s="31">
        <f t="shared" si="310"/>
        <v>110.90080692991565</v>
      </c>
      <c r="FX207" s="31">
        <f t="shared" si="310"/>
        <v>0</v>
      </c>
      <c r="FY207" s="31">
        <f t="shared" si="310"/>
        <v>0</v>
      </c>
      <c r="FZ207" s="31">
        <f t="shared" si="310"/>
        <v>0</v>
      </c>
      <c r="GA207" s="31">
        <f t="shared" si="310"/>
        <v>0</v>
      </c>
      <c r="GB207" s="31">
        <f t="shared" si="310"/>
        <v>0</v>
      </c>
      <c r="GC207" s="31">
        <f t="shared" si="310"/>
        <v>0</v>
      </c>
      <c r="GD207" s="31">
        <f t="shared" si="310"/>
        <v>0</v>
      </c>
      <c r="GE207" s="31">
        <f t="shared" si="310"/>
        <v>0</v>
      </c>
      <c r="GF207" s="31">
        <f t="shared" si="310"/>
        <v>0</v>
      </c>
      <c r="GG207" s="31" t="e">
        <f t="shared" si="310"/>
        <v>#DIV/0!</v>
      </c>
      <c r="GH207" s="31" t="e">
        <f t="shared" si="310"/>
        <v>#DIV/0!</v>
      </c>
      <c r="GI207" s="31">
        <f t="shared" si="310"/>
        <v>0</v>
      </c>
      <c r="GJ207" s="31">
        <f t="shared" si="310"/>
        <v>0</v>
      </c>
      <c r="GK207" s="31">
        <f t="shared" si="310"/>
        <v>0</v>
      </c>
      <c r="GL207" s="31">
        <f t="shared" si="310"/>
        <v>0</v>
      </c>
      <c r="GM207" s="31">
        <f t="shared" si="310"/>
        <v>0</v>
      </c>
      <c r="GN207" s="31">
        <f t="shared" si="310"/>
        <v>0</v>
      </c>
      <c r="GO207" s="31">
        <f t="shared" si="310"/>
        <v>0</v>
      </c>
      <c r="GP207" s="31">
        <f t="shared" si="310"/>
        <v>0</v>
      </c>
      <c r="GQ207" s="31">
        <f t="shared" si="310"/>
        <v>0</v>
      </c>
      <c r="GR207" s="31">
        <f t="shared" si="310"/>
        <v>0</v>
      </c>
      <c r="GS207" s="31">
        <f t="shared" si="310"/>
        <v>0</v>
      </c>
      <c r="GT207" s="31">
        <f t="shared" si="310"/>
        <v>0</v>
      </c>
      <c r="GU207" s="31">
        <f t="shared" si="310"/>
        <v>0</v>
      </c>
      <c r="GV207" s="31">
        <f t="shared" si="310"/>
        <v>0</v>
      </c>
      <c r="GW207" s="31">
        <f t="shared" si="310"/>
        <v>0</v>
      </c>
      <c r="GX207" s="31">
        <f t="shared" si="310"/>
        <v>0</v>
      </c>
      <c r="GY207" s="31">
        <f t="shared" si="310"/>
        <v>0</v>
      </c>
      <c r="GZ207" s="31">
        <f t="shared" si="310"/>
        <v>0</v>
      </c>
      <c r="HA207" s="31">
        <f t="shared" si="310"/>
        <v>0</v>
      </c>
      <c r="HB207" s="31">
        <f t="shared" si="310"/>
        <v>0</v>
      </c>
      <c r="HC207" s="31">
        <f t="shared" si="310"/>
        <v>0</v>
      </c>
      <c r="HD207" s="31">
        <f t="shared" si="310"/>
        <v>0</v>
      </c>
      <c r="HE207" s="31">
        <f t="shared" si="310"/>
        <v>0</v>
      </c>
      <c r="HF207" s="31">
        <f t="shared" si="310"/>
        <v>0</v>
      </c>
    </row>
    <row r="208" spans="3:214" x14ac:dyDescent="0.25">
      <c r="D208" s="31" t="str">
        <f t="shared" si="217"/>
        <v>Methyl cis-15-tetracosenoate (C24:1)</v>
      </c>
      <c r="AG208" s="31">
        <f t="shared" ref="AG208:BH208" si="315">AG164*10/AG172</f>
        <v>0</v>
      </c>
      <c r="AH208" s="31">
        <f t="shared" si="315"/>
        <v>0</v>
      </c>
      <c r="AI208" s="31">
        <f t="shared" si="315"/>
        <v>0</v>
      </c>
      <c r="AJ208" s="31">
        <f t="shared" si="315"/>
        <v>0</v>
      </c>
      <c r="AK208" s="31">
        <f t="shared" si="315"/>
        <v>0</v>
      </c>
      <c r="AL208" s="31">
        <f t="shared" si="315"/>
        <v>0</v>
      </c>
      <c r="AM208" s="31">
        <f t="shared" si="315"/>
        <v>0</v>
      </c>
      <c r="AN208" s="31">
        <f t="shared" si="315"/>
        <v>0</v>
      </c>
      <c r="AO208" s="31">
        <f t="shared" si="315"/>
        <v>0</v>
      </c>
      <c r="AP208" s="31">
        <f t="shared" si="315"/>
        <v>0</v>
      </c>
      <c r="AQ208" s="31">
        <f t="shared" si="315"/>
        <v>0</v>
      </c>
      <c r="AR208" s="31">
        <f t="shared" si="315"/>
        <v>0</v>
      </c>
      <c r="AS208" s="31">
        <f t="shared" si="315"/>
        <v>0</v>
      </c>
      <c r="AT208" s="31">
        <f t="shared" si="315"/>
        <v>0</v>
      </c>
      <c r="AU208" s="31">
        <f t="shared" si="315"/>
        <v>0</v>
      </c>
      <c r="AV208" s="31">
        <f t="shared" si="315"/>
        <v>0</v>
      </c>
      <c r="AW208" s="31">
        <f t="shared" si="315"/>
        <v>0</v>
      </c>
      <c r="AX208" s="31">
        <f t="shared" si="315"/>
        <v>0</v>
      </c>
      <c r="AY208" s="31">
        <f t="shared" si="315"/>
        <v>0</v>
      </c>
      <c r="AZ208" s="31">
        <f t="shared" si="315"/>
        <v>0</v>
      </c>
      <c r="BA208" s="31">
        <f t="shared" si="315"/>
        <v>0</v>
      </c>
      <c r="BB208" s="31">
        <f t="shared" si="315"/>
        <v>0</v>
      </c>
      <c r="BC208" s="31">
        <f t="shared" si="315"/>
        <v>0</v>
      </c>
      <c r="BD208" s="31">
        <f t="shared" si="315"/>
        <v>0</v>
      </c>
      <c r="BE208" s="31">
        <f t="shared" si="315"/>
        <v>0</v>
      </c>
      <c r="BF208" s="31">
        <f t="shared" si="315"/>
        <v>0</v>
      </c>
      <c r="BG208" s="31">
        <f t="shared" si="315"/>
        <v>0</v>
      </c>
      <c r="BH208" s="31">
        <f t="shared" si="315"/>
        <v>0</v>
      </c>
      <c r="BK208" s="31">
        <f t="shared" ref="BK208:CH208" si="316">BK164*10/BK172</f>
        <v>0</v>
      </c>
      <c r="BL208" s="31">
        <f t="shared" si="316"/>
        <v>0</v>
      </c>
      <c r="BM208" s="31">
        <f t="shared" si="316"/>
        <v>0</v>
      </c>
      <c r="BN208" s="31">
        <f t="shared" si="316"/>
        <v>0</v>
      </c>
      <c r="BO208" s="31">
        <f t="shared" si="316"/>
        <v>0</v>
      </c>
      <c r="BP208" s="31">
        <f t="shared" si="316"/>
        <v>0</v>
      </c>
      <c r="BQ208" s="31">
        <f t="shared" si="316"/>
        <v>0</v>
      </c>
      <c r="BR208" s="31">
        <f t="shared" si="316"/>
        <v>0</v>
      </c>
      <c r="BS208" s="31">
        <f t="shared" si="316"/>
        <v>0</v>
      </c>
      <c r="BT208" s="31">
        <f t="shared" si="316"/>
        <v>0</v>
      </c>
      <c r="BU208" s="31">
        <f t="shared" si="316"/>
        <v>0</v>
      </c>
      <c r="BV208" s="31">
        <f t="shared" si="316"/>
        <v>0</v>
      </c>
      <c r="BW208" s="31">
        <f t="shared" si="316"/>
        <v>0</v>
      </c>
      <c r="BX208" s="31">
        <f t="shared" si="316"/>
        <v>0</v>
      </c>
      <c r="BY208" s="31">
        <f t="shared" si="316"/>
        <v>0</v>
      </c>
      <c r="BZ208" s="31">
        <f t="shared" si="316"/>
        <v>0</v>
      </c>
      <c r="CA208" s="31">
        <f t="shared" si="316"/>
        <v>0</v>
      </c>
      <c r="CB208" s="31">
        <f t="shared" si="316"/>
        <v>0</v>
      </c>
      <c r="CC208" s="31">
        <f t="shared" si="316"/>
        <v>0</v>
      </c>
      <c r="CD208" s="31">
        <f t="shared" si="316"/>
        <v>0</v>
      </c>
      <c r="CE208" s="31">
        <f t="shared" si="316"/>
        <v>0</v>
      </c>
      <c r="CF208" s="31">
        <f t="shared" si="316"/>
        <v>0</v>
      </c>
      <c r="CG208" s="31" t="e">
        <f t="shared" si="316"/>
        <v>#REF!</v>
      </c>
      <c r="CH208" s="31" t="e">
        <f t="shared" si="316"/>
        <v>#REF!</v>
      </c>
      <c r="CI208" s="37">
        <f t="shared" si="309"/>
        <v>0</v>
      </c>
      <c r="CJ208" s="31">
        <f t="shared" si="309"/>
        <v>0</v>
      </c>
      <c r="CK208" s="31">
        <f t="shared" si="309"/>
        <v>0</v>
      </c>
      <c r="CL208" s="31">
        <f t="shared" si="309"/>
        <v>0</v>
      </c>
      <c r="CM208" s="31">
        <f t="shared" si="309"/>
        <v>0</v>
      </c>
      <c r="CN208" s="31">
        <f t="shared" si="309"/>
        <v>0</v>
      </c>
      <c r="CO208" s="31">
        <f t="shared" si="309"/>
        <v>0</v>
      </c>
      <c r="CP208" s="31">
        <f t="shared" si="309"/>
        <v>0</v>
      </c>
      <c r="CQ208" s="31">
        <f t="shared" si="309"/>
        <v>0</v>
      </c>
      <c r="CR208" s="31">
        <f t="shared" si="309"/>
        <v>0</v>
      </c>
      <c r="CS208" s="31">
        <f t="shared" si="309"/>
        <v>0</v>
      </c>
      <c r="CT208" s="31">
        <f t="shared" si="309"/>
        <v>0</v>
      </c>
      <c r="CU208" s="31">
        <f t="shared" si="309"/>
        <v>0</v>
      </c>
      <c r="CV208" s="31">
        <f t="shared" si="309"/>
        <v>0</v>
      </c>
      <c r="CW208" s="31">
        <f t="shared" si="309"/>
        <v>0</v>
      </c>
      <c r="CX208" s="31">
        <f t="shared" si="309"/>
        <v>0</v>
      </c>
      <c r="CY208" s="31">
        <f t="shared" si="309"/>
        <v>0</v>
      </c>
      <c r="CZ208" s="31">
        <f t="shared" si="309"/>
        <v>0</v>
      </c>
      <c r="DA208" s="31">
        <f t="shared" si="309"/>
        <v>0</v>
      </c>
      <c r="DB208" s="31">
        <f t="shared" si="309"/>
        <v>0</v>
      </c>
      <c r="DC208" s="31">
        <f t="shared" si="309"/>
        <v>0</v>
      </c>
      <c r="DD208" s="31">
        <f t="shared" si="309"/>
        <v>0</v>
      </c>
      <c r="DE208" s="31">
        <f t="shared" si="309"/>
        <v>0</v>
      </c>
      <c r="DF208" s="31">
        <f t="shared" si="309"/>
        <v>0</v>
      </c>
      <c r="DG208" s="31">
        <f t="shared" si="309"/>
        <v>0</v>
      </c>
      <c r="DH208" s="31">
        <f t="shared" si="309"/>
        <v>0</v>
      </c>
      <c r="DI208" s="31">
        <f t="shared" si="309"/>
        <v>0</v>
      </c>
      <c r="DJ208" s="31">
        <f t="shared" si="309"/>
        <v>0</v>
      </c>
      <c r="DK208" s="31">
        <f t="shared" si="309"/>
        <v>0</v>
      </c>
      <c r="DL208" s="31">
        <f t="shared" si="309"/>
        <v>0</v>
      </c>
      <c r="DM208" s="31">
        <f t="shared" si="309"/>
        <v>0</v>
      </c>
      <c r="DN208" s="31">
        <f t="shared" si="309"/>
        <v>0</v>
      </c>
      <c r="DO208" s="31">
        <f t="shared" si="309"/>
        <v>0</v>
      </c>
      <c r="DP208" s="31">
        <f t="shared" si="309"/>
        <v>0</v>
      </c>
      <c r="DQ208" s="31">
        <f t="shared" si="309"/>
        <v>0</v>
      </c>
      <c r="DR208" s="31">
        <f t="shared" si="309"/>
        <v>0</v>
      </c>
      <c r="DS208" s="31">
        <f t="shared" si="309"/>
        <v>0</v>
      </c>
      <c r="DT208" s="31">
        <f t="shared" si="309"/>
        <v>0</v>
      </c>
      <c r="DU208" s="31">
        <f t="shared" si="309"/>
        <v>0</v>
      </c>
      <c r="DV208" s="31">
        <f t="shared" si="309"/>
        <v>0</v>
      </c>
      <c r="DW208" s="31">
        <f t="shared" si="309"/>
        <v>0</v>
      </c>
      <c r="DX208" s="31">
        <f t="shared" si="309"/>
        <v>0</v>
      </c>
      <c r="DY208" s="31">
        <f t="shared" si="309"/>
        <v>0</v>
      </c>
      <c r="DZ208" s="31">
        <f t="shared" si="309"/>
        <v>0</v>
      </c>
      <c r="EA208" s="31">
        <f t="shared" si="309"/>
        <v>0</v>
      </c>
      <c r="EB208" s="31">
        <f t="shared" si="309"/>
        <v>0</v>
      </c>
      <c r="EC208" s="31">
        <f t="shared" si="309"/>
        <v>0</v>
      </c>
      <c r="ED208" s="31">
        <f t="shared" si="309"/>
        <v>0</v>
      </c>
      <c r="EE208" s="31">
        <f t="shared" si="309"/>
        <v>0</v>
      </c>
      <c r="EF208" s="31">
        <f t="shared" si="309"/>
        <v>0</v>
      </c>
      <c r="EG208" s="31">
        <f t="shared" si="309"/>
        <v>0</v>
      </c>
      <c r="EH208" s="31">
        <f t="shared" si="309"/>
        <v>0</v>
      </c>
      <c r="FE208" s="31">
        <f t="shared" si="310"/>
        <v>0</v>
      </c>
      <c r="FF208" s="31">
        <f t="shared" si="310"/>
        <v>0</v>
      </c>
      <c r="FG208" s="31">
        <f t="shared" si="310"/>
        <v>0</v>
      </c>
      <c r="FH208" s="31">
        <f t="shared" si="310"/>
        <v>0</v>
      </c>
      <c r="FI208" s="31">
        <f t="shared" si="310"/>
        <v>0</v>
      </c>
      <c r="FJ208" s="31">
        <f t="shared" si="310"/>
        <v>0</v>
      </c>
      <c r="FK208" s="31">
        <f t="shared" si="310"/>
        <v>0</v>
      </c>
      <c r="FL208" s="31">
        <f t="shared" si="310"/>
        <v>0</v>
      </c>
      <c r="FM208" s="31">
        <f t="shared" si="310"/>
        <v>0</v>
      </c>
      <c r="FN208" s="31">
        <f t="shared" si="310"/>
        <v>0</v>
      </c>
      <c r="FO208" s="31">
        <f t="shared" si="310"/>
        <v>0</v>
      </c>
      <c r="FP208" s="31">
        <f t="shared" si="310"/>
        <v>0</v>
      </c>
      <c r="FQ208" s="31">
        <f t="shared" si="310"/>
        <v>0</v>
      </c>
      <c r="FR208" s="31">
        <f t="shared" si="310"/>
        <v>0</v>
      </c>
      <c r="FS208" s="31">
        <f t="shared" si="310"/>
        <v>0</v>
      </c>
      <c r="FT208" s="31">
        <f t="shared" si="310"/>
        <v>0</v>
      </c>
      <c r="FU208" s="31">
        <f t="shared" si="310"/>
        <v>0</v>
      </c>
      <c r="FV208" s="31">
        <f t="shared" si="310"/>
        <v>0</v>
      </c>
      <c r="FW208" s="31">
        <f t="shared" si="310"/>
        <v>0</v>
      </c>
      <c r="FX208" s="31">
        <f t="shared" si="310"/>
        <v>0</v>
      </c>
      <c r="FY208" s="31">
        <f t="shared" si="310"/>
        <v>0</v>
      </c>
      <c r="FZ208" s="31">
        <f t="shared" si="310"/>
        <v>0</v>
      </c>
      <c r="GA208" s="31">
        <f t="shared" si="310"/>
        <v>0</v>
      </c>
      <c r="GB208" s="31">
        <f t="shared" si="310"/>
        <v>0</v>
      </c>
      <c r="GC208" s="31">
        <f t="shared" si="310"/>
        <v>0</v>
      </c>
      <c r="GD208" s="31">
        <f t="shared" si="310"/>
        <v>0</v>
      </c>
      <c r="GE208" s="31">
        <f t="shared" si="310"/>
        <v>0</v>
      </c>
      <c r="GF208" s="31">
        <f t="shared" si="310"/>
        <v>0</v>
      </c>
      <c r="GG208" s="31" t="e">
        <f t="shared" si="310"/>
        <v>#DIV/0!</v>
      </c>
      <c r="GH208" s="31" t="e">
        <f t="shared" si="310"/>
        <v>#DIV/0!</v>
      </c>
      <c r="GI208" s="31">
        <f t="shared" si="310"/>
        <v>0</v>
      </c>
      <c r="GJ208" s="31">
        <f t="shared" si="310"/>
        <v>0</v>
      </c>
      <c r="GK208" s="31">
        <f t="shared" si="310"/>
        <v>0</v>
      </c>
      <c r="GL208" s="31">
        <f t="shared" si="310"/>
        <v>0</v>
      </c>
      <c r="GM208" s="31">
        <f t="shared" si="310"/>
        <v>0</v>
      </c>
      <c r="GN208" s="31">
        <f t="shared" si="310"/>
        <v>0</v>
      </c>
      <c r="GO208" s="31">
        <f t="shared" si="310"/>
        <v>0</v>
      </c>
      <c r="GP208" s="31">
        <f t="shared" si="310"/>
        <v>0</v>
      </c>
      <c r="GQ208" s="31">
        <f t="shared" si="310"/>
        <v>0</v>
      </c>
      <c r="GR208" s="31">
        <f t="shared" si="310"/>
        <v>0</v>
      </c>
      <c r="GS208" s="31">
        <f t="shared" si="310"/>
        <v>0</v>
      </c>
      <c r="GT208" s="31">
        <f t="shared" si="310"/>
        <v>0</v>
      </c>
      <c r="GU208" s="31">
        <f t="shared" si="310"/>
        <v>0</v>
      </c>
      <c r="GV208" s="31">
        <f t="shared" si="310"/>
        <v>0</v>
      </c>
      <c r="GW208" s="31">
        <f t="shared" si="310"/>
        <v>0</v>
      </c>
      <c r="GX208" s="31">
        <f t="shared" si="310"/>
        <v>0</v>
      </c>
      <c r="GY208" s="31">
        <f t="shared" si="310"/>
        <v>0</v>
      </c>
      <c r="GZ208" s="31">
        <f t="shared" si="310"/>
        <v>0</v>
      </c>
      <c r="HA208" s="31">
        <f t="shared" si="310"/>
        <v>0</v>
      </c>
      <c r="HB208" s="31">
        <f t="shared" si="310"/>
        <v>0</v>
      </c>
      <c r="HC208" s="31">
        <f t="shared" si="310"/>
        <v>0</v>
      </c>
      <c r="HD208" s="31">
        <f t="shared" si="310"/>
        <v>0</v>
      </c>
      <c r="HE208" s="31">
        <f t="shared" si="310"/>
        <v>0</v>
      </c>
      <c r="HF208" s="31">
        <f t="shared" si="310"/>
        <v>0</v>
      </c>
    </row>
    <row r="209" spans="4:214" x14ac:dyDescent="0.25">
      <c r="D209" s="31" t="str">
        <f t="shared" si="217"/>
        <v>Methyl CIS-4,7,10,13,16,19-DOCOSAHEXAENOATE (C22:6)</v>
      </c>
      <c r="AG209" s="31">
        <f t="shared" ref="AG209:BH209" si="317">AG165*10/AG172</f>
        <v>0</v>
      </c>
      <c r="AH209" s="31">
        <f t="shared" si="317"/>
        <v>0</v>
      </c>
      <c r="AI209" s="31">
        <f t="shared" si="317"/>
        <v>0</v>
      </c>
      <c r="AJ209" s="31">
        <f t="shared" si="317"/>
        <v>0</v>
      </c>
      <c r="AK209" s="31">
        <f t="shared" si="317"/>
        <v>0</v>
      </c>
      <c r="AL209" s="31">
        <f t="shared" si="317"/>
        <v>0</v>
      </c>
      <c r="AM209" s="31">
        <f t="shared" si="317"/>
        <v>0</v>
      </c>
      <c r="AN209" s="31">
        <f t="shared" si="317"/>
        <v>0</v>
      </c>
      <c r="AO209" s="31">
        <f t="shared" si="317"/>
        <v>0</v>
      </c>
      <c r="AP209" s="31">
        <f t="shared" si="317"/>
        <v>0</v>
      </c>
      <c r="AQ209" s="31">
        <f t="shared" si="317"/>
        <v>0</v>
      </c>
      <c r="AR209" s="31">
        <f t="shared" si="317"/>
        <v>0</v>
      </c>
      <c r="AS209" s="31">
        <f t="shared" si="317"/>
        <v>0</v>
      </c>
      <c r="AT209" s="31">
        <f t="shared" si="317"/>
        <v>0</v>
      </c>
      <c r="AU209" s="31">
        <f t="shared" si="317"/>
        <v>0</v>
      </c>
      <c r="AV209" s="31">
        <f t="shared" si="317"/>
        <v>0</v>
      </c>
      <c r="AW209" s="31">
        <f t="shared" si="317"/>
        <v>0</v>
      </c>
      <c r="AX209" s="31">
        <f t="shared" si="317"/>
        <v>0</v>
      </c>
      <c r="AY209" s="31">
        <f t="shared" si="317"/>
        <v>0</v>
      </c>
      <c r="AZ209" s="31">
        <f t="shared" si="317"/>
        <v>0</v>
      </c>
      <c r="BA209" s="31">
        <f t="shared" si="317"/>
        <v>0</v>
      </c>
      <c r="BB209" s="31">
        <f t="shared" si="317"/>
        <v>0</v>
      </c>
      <c r="BC209" s="31">
        <f t="shared" si="317"/>
        <v>0</v>
      </c>
      <c r="BD209" s="31">
        <f t="shared" si="317"/>
        <v>0</v>
      </c>
      <c r="BE209" s="31">
        <f t="shared" si="317"/>
        <v>0</v>
      </c>
      <c r="BF209" s="31">
        <f t="shared" si="317"/>
        <v>0</v>
      </c>
      <c r="BG209" s="31">
        <f t="shared" si="317"/>
        <v>0</v>
      </c>
      <c r="BH209" s="31">
        <f t="shared" si="317"/>
        <v>0</v>
      </c>
      <c r="BK209" s="31">
        <f t="shared" ref="BK209:CH209" si="318">BK165*10/BK172</f>
        <v>0</v>
      </c>
      <c r="BL209" s="31">
        <f t="shared" si="318"/>
        <v>0</v>
      </c>
      <c r="BM209" s="31">
        <f t="shared" si="318"/>
        <v>0</v>
      </c>
      <c r="BN209" s="31">
        <f t="shared" si="318"/>
        <v>0</v>
      </c>
      <c r="BO209" s="31">
        <f t="shared" si="318"/>
        <v>0</v>
      </c>
      <c r="BP209" s="31">
        <f t="shared" si="318"/>
        <v>0</v>
      </c>
      <c r="BQ209" s="31">
        <f t="shared" si="318"/>
        <v>0</v>
      </c>
      <c r="BR209" s="31">
        <f t="shared" si="318"/>
        <v>0</v>
      </c>
      <c r="BS209" s="31">
        <f t="shared" si="318"/>
        <v>0</v>
      </c>
      <c r="BT209" s="31">
        <f t="shared" si="318"/>
        <v>0</v>
      </c>
      <c r="BU209" s="31">
        <f t="shared" si="318"/>
        <v>0</v>
      </c>
      <c r="BV209" s="31">
        <f t="shared" si="318"/>
        <v>0</v>
      </c>
      <c r="BW209" s="31">
        <f t="shared" si="318"/>
        <v>0</v>
      </c>
      <c r="BX209" s="31">
        <f t="shared" si="318"/>
        <v>0</v>
      </c>
      <c r="BY209" s="31">
        <f t="shared" si="318"/>
        <v>0</v>
      </c>
      <c r="BZ209" s="31">
        <f t="shared" si="318"/>
        <v>0</v>
      </c>
      <c r="CA209" s="31">
        <f t="shared" si="318"/>
        <v>0</v>
      </c>
      <c r="CB209" s="31">
        <f t="shared" si="318"/>
        <v>0</v>
      </c>
      <c r="CC209" s="31">
        <f t="shared" si="318"/>
        <v>0</v>
      </c>
      <c r="CD209" s="31">
        <f t="shared" si="318"/>
        <v>0</v>
      </c>
      <c r="CE209" s="31">
        <f t="shared" si="318"/>
        <v>0</v>
      </c>
      <c r="CF209" s="31">
        <f t="shared" si="318"/>
        <v>0</v>
      </c>
      <c r="CG209" s="31" t="e">
        <f t="shared" si="318"/>
        <v>#REF!</v>
      </c>
      <c r="CH209" s="31" t="e">
        <f t="shared" si="318"/>
        <v>#REF!</v>
      </c>
      <c r="CI209" s="37">
        <f t="shared" si="309"/>
        <v>0</v>
      </c>
      <c r="CJ209" s="31">
        <f t="shared" si="309"/>
        <v>0</v>
      </c>
      <c r="CK209" s="31">
        <f t="shared" si="309"/>
        <v>0</v>
      </c>
      <c r="CL209" s="31">
        <f t="shared" si="309"/>
        <v>0</v>
      </c>
      <c r="CM209" s="31">
        <f t="shared" si="309"/>
        <v>0</v>
      </c>
      <c r="CN209" s="31">
        <f t="shared" si="309"/>
        <v>0</v>
      </c>
      <c r="CO209" s="31">
        <f t="shared" si="309"/>
        <v>0</v>
      </c>
      <c r="CP209" s="31">
        <f t="shared" si="309"/>
        <v>0</v>
      </c>
      <c r="CQ209" s="31">
        <f t="shared" si="309"/>
        <v>0</v>
      </c>
      <c r="CR209" s="31">
        <f t="shared" si="309"/>
        <v>0</v>
      </c>
      <c r="CS209" s="31">
        <f t="shared" si="309"/>
        <v>0</v>
      </c>
      <c r="CT209" s="31">
        <f t="shared" si="309"/>
        <v>0</v>
      </c>
      <c r="CU209" s="31">
        <f t="shared" si="309"/>
        <v>0</v>
      </c>
      <c r="CV209" s="31">
        <f t="shared" si="309"/>
        <v>0</v>
      </c>
      <c r="CW209" s="31">
        <f t="shared" si="309"/>
        <v>0</v>
      </c>
      <c r="CX209" s="31">
        <f t="shared" si="309"/>
        <v>0</v>
      </c>
      <c r="CY209" s="31">
        <f t="shared" si="309"/>
        <v>0</v>
      </c>
      <c r="CZ209" s="31">
        <f t="shared" si="309"/>
        <v>0</v>
      </c>
      <c r="DA209" s="31">
        <f t="shared" si="309"/>
        <v>0</v>
      </c>
      <c r="DB209" s="31">
        <f t="shared" si="309"/>
        <v>0</v>
      </c>
      <c r="DC209" s="31">
        <f t="shared" si="309"/>
        <v>0</v>
      </c>
      <c r="DD209" s="31">
        <f t="shared" si="309"/>
        <v>0</v>
      </c>
      <c r="DE209" s="31">
        <f t="shared" si="309"/>
        <v>0</v>
      </c>
      <c r="DF209" s="31">
        <f t="shared" si="309"/>
        <v>0</v>
      </c>
      <c r="DG209" s="31">
        <f t="shared" si="309"/>
        <v>0</v>
      </c>
      <c r="DH209" s="31">
        <f t="shared" si="309"/>
        <v>0</v>
      </c>
      <c r="DI209" s="31">
        <f t="shared" si="309"/>
        <v>0</v>
      </c>
      <c r="DJ209" s="31">
        <f t="shared" si="309"/>
        <v>0</v>
      </c>
      <c r="DK209" s="31">
        <f t="shared" si="309"/>
        <v>0</v>
      </c>
      <c r="DL209" s="31">
        <f t="shared" si="309"/>
        <v>0</v>
      </c>
      <c r="DM209" s="31">
        <f t="shared" si="309"/>
        <v>0</v>
      </c>
      <c r="DN209" s="31">
        <f t="shared" si="309"/>
        <v>0</v>
      </c>
      <c r="DO209" s="31">
        <f t="shared" si="309"/>
        <v>0</v>
      </c>
      <c r="DP209" s="31">
        <f t="shared" si="309"/>
        <v>0</v>
      </c>
      <c r="DQ209" s="31">
        <f t="shared" si="309"/>
        <v>0</v>
      </c>
      <c r="DR209" s="31">
        <f t="shared" si="309"/>
        <v>0</v>
      </c>
      <c r="DS209" s="31">
        <f t="shared" si="309"/>
        <v>0</v>
      </c>
      <c r="DT209" s="31">
        <f t="shared" si="309"/>
        <v>0</v>
      </c>
      <c r="DU209" s="31">
        <f t="shared" si="309"/>
        <v>0</v>
      </c>
      <c r="DV209" s="31">
        <f t="shared" si="309"/>
        <v>0</v>
      </c>
      <c r="DW209" s="31">
        <f t="shared" si="309"/>
        <v>0</v>
      </c>
      <c r="DX209" s="31">
        <f t="shared" si="309"/>
        <v>0</v>
      </c>
      <c r="DY209" s="31">
        <f t="shared" si="309"/>
        <v>0</v>
      </c>
      <c r="DZ209" s="31">
        <f t="shared" si="309"/>
        <v>0</v>
      </c>
      <c r="EA209" s="31">
        <f t="shared" si="309"/>
        <v>0</v>
      </c>
      <c r="EB209" s="31">
        <f t="shared" si="309"/>
        <v>0</v>
      </c>
      <c r="EC209" s="31">
        <f t="shared" si="309"/>
        <v>0</v>
      </c>
      <c r="ED209" s="31">
        <f t="shared" ref="ED209:EH209" si="319">ED165*10/ED$172</f>
        <v>0</v>
      </c>
      <c r="EE209" s="31">
        <f t="shared" si="319"/>
        <v>0</v>
      </c>
      <c r="EF209" s="31">
        <f t="shared" si="319"/>
        <v>0</v>
      </c>
      <c r="EG209" s="31">
        <f t="shared" si="319"/>
        <v>0</v>
      </c>
      <c r="EH209" s="31">
        <f t="shared" si="319"/>
        <v>0</v>
      </c>
      <c r="FE209" s="31">
        <f t="shared" si="310"/>
        <v>0</v>
      </c>
      <c r="FF209" s="31">
        <f t="shared" si="310"/>
        <v>0</v>
      </c>
      <c r="FG209" s="31">
        <f t="shared" si="310"/>
        <v>0</v>
      </c>
      <c r="FH209" s="31">
        <f t="shared" si="310"/>
        <v>0</v>
      </c>
      <c r="FI209" s="31">
        <f t="shared" si="310"/>
        <v>0</v>
      </c>
      <c r="FJ209" s="31">
        <f t="shared" si="310"/>
        <v>0</v>
      </c>
      <c r="FK209" s="31">
        <f t="shared" si="310"/>
        <v>0</v>
      </c>
      <c r="FL209" s="31">
        <f t="shared" si="310"/>
        <v>0</v>
      </c>
      <c r="FM209" s="31">
        <f t="shared" si="310"/>
        <v>0</v>
      </c>
      <c r="FN209" s="31">
        <f t="shared" si="310"/>
        <v>0</v>
      </c>
      <c r="FO209" s="31">
        <f t="shared" si="310"/>
        <v>0</v>
      </c>
      <c r="FP209" s="31">
        <f t="shared" si="310"/>
        <v>0</v>
      </c>
      <c r="FQ209" s="31">
        <f t="shared" si="310"/>
        <v>0</v>
      </c>
      <c r="FR209" s="31">
        <f t="shared" si="310"/>
        <v>0</v>
      </c>
      <c r="FS209" s="31">
        <f t="shared" si="310"/>
        <v>0</v>
      </c>
      <c r="FT209" s="31">
        <f t="shared" si="310"/>
        <v>0</v>
      </c>
      <c r="FU209" s="31">
        <f t="shared" si="310"/>
        <v>0</v>
      </c>
      <c r="FV209" s="31">
        <f t="shared" si="310"/>
        <v>0</v>
      </c>
      <c r="FW209" s="31">
        <f t="shared" si="310"/>
        <v>0</v>
      </c>
      <c r="FX209" s="31">
        <f t="shared" si="310"/>
        <v>0</v>
      </c>
      <c r="FY209" s="31">
        <f t="shared" si="310"/>
        <v>0</v>
      </c>
      <c r="FZ209" s="31">
        <f t="shared" si="310"/>
        <v>0</v>
      </c>
      <c r="GA209" s="31">
        <f t="shared" si="310"/>
        <v>0</v>
      </c>
      <c r="GB209" s="31">
        <f t="shared" si="310"/>
        <v>0</v>
      </c>
      <c r="GC209" s="31">
        <f t="shared" si="310"/>
        <v>0</v>
      </c>
      <c r="GD209" s="31">
        <f t="shared" si="310"/>
        <v>0</v>
      </c>
      <c r="GE209" s="31">
        <f t="shared" si="310"/>
        <v>0</v>
      </c>
      <c r="GF209" s="31">
        <f t="shared" si="310"/>
        <v>0</v>
      </c>
      <c r="GG209" s="31" t="e">
        <f t="shared" si="310"/>
        <v>#DIV/0!</v>
      </c>
      <c r="GH209" s="31" t="e">
        <f t="shared" si="310"/>
        <v>#DIV/0!</v>
      </c>
      <c r="GI209" s="31">
        <f t="shared" si="310"/>
        <v>0</v>
      </c>
      <c r="GJ209" s="31">
        <f t="shared" si="310"/>
        <v>0</v>
      </c>
      <c r="GK209" s="31">
        <f t="shared" si="310"/>
        <v>0</v>
      </c>
      <c r="GL209" s="31">
        <f t="shared" si="310"/>
        <v>0</v>
      </c>
      <c r="GM209" s="31">
        <f t="shared" si="310"/>
        <v>0</v>
      </c>
      <c r="GN209" s="31">
        <f t="shared" si="310"/>
        <v>0</v>
      </c>
      <c r="GO209" s="31">
        <f t="shared" si="310"/>
        <v>0</v>
      </c>
      <c r="GP209" s="31">
        <f t="shared" si="310"/>
        <v>0</v>
      </c>
      <c r="GQ209" s="31">
        <f t="shared" si="310"/>
        <v>0</v>
      </c>
      <c r="GR209" s="31">
        <f t="shared" ref="GR209:HF209" si="320">GR165*10/GR$172</f>
        <v>0</v>
      </c>
      <c r="GS209" s="31">
        <f t="shared" si="320"/>
        <v>0</v>
      </c>
      <c r="GT209" s="31">
        <f t="shared" si="320"/>
        <v>0</v>
      </c>
      <c r="GU209" s="31">
        <f t="shared" si="320"/>
        <v>0</v>
      </c>
      <c r="GV209" s="31">
        <f t="shared" si="320"/>
        <v>0</v>
      </c>
      <c r="GW209" s="31">
        <f t="shared" si="320"/>
        <v>0</v>
      </c>
      <c r="GX209" s="31">
        <f t="shared" si="320"/>
        <v>0</v>
      </c>
      <c r="GY209" s="31">
        <f t="shared" si="320"/>
        <v>0</v>
      </c>
      <c r="GZ209" s="31">
        <f t="shared" si="320"/>
        <v>0</v>
      </c>
      <c r="HA209" s="31">
        <f t="shared" si="320"/>
        <v>0</v>
      </c>
      <c r="HB209" s="31">
        <f t="shared" si="320"/>
        <v>0</v>
      </c>
      <c r="HC209" s="31">
        <f t="shared" si="320"/>
        <v>0</v>
      </c>
      <c r="HD209" s="31">
        <f t="shared" si="320"/>
        <v>0</v>
      </c>
      <c r="HE209" s="31">
        <f t="shared" si="320"/>
        <v>0</v>
      </c>
      <c r="HF209" s="31">
        <f t="shared" si="320"/>
        <v>0</v>
      </c>
    </row>
    <row r="210" spans="4:214" x14ac:dyDescent="0.25">
      <c r="AG210" s="31">
        <f t="shared" ref="AG210:BH210" si="321">AG166*10/AG172</f>
        <v>0</v>
      </c>
      <c r="AH210" s="31">
        <f t="shared" si="321"/>
        <v>0</v>
      </c>
      <c r="AI210" s="31">
        <f t="shared" si="321"/>
        <v>0</v>
      </c>
      <c r="AJ210" s="31">
        <f t="shared" si="321"/>
        <v>0</v>
      </c>
      <c r="AK210" s="31">
        <f t="shared" si="321"/>
        <v>0</v>
      </c>
      <c r="AL210" s="31">
        <f t="shared" si="321"/>
        <v>0</v>
      </c>
      <c r="AM210" s="31">
        <f t="shared" si="321"/>
        <v>0</v>
      </c>
      <c r="AN210" s="31">
        <f t="shared" si="321"/>
        <v>0</v>
      </c>
      <c r="AO210" s="31">
        <f t="shared" si="321"/>
        <v>0</v>
      </c>
      <c r="AP210" s="31">
        <f t="shared" si="321"/>
        <v>0</v>
      </c>
      <c r="AQ210" s="31">
        <f t="shared" si="321"/>
        <v>0</v>
      </c>
      <c r="AR210" s="31">
        <f t="shared" si="321"/>
        <v>0</v>
      </c>
      <c r="AS210" s="31">
        <f t="shared" si="321"/>
        <v>0</v>
      </c>
      <c r="AT210" s="31">
        <f t="shared" si="321"/>
        <v>0</v>
      </c>
      <c r="AU210" s="31">
        <f t="shared" si="321"/>
        <v>0</v>
      </c>
      <c r="AV210" s="31">
        <f t="shared" si="321"/>
        <v>0</v>
      </c>
      <c r="AW210" s="31">
        <f t="shared" si="321"/>
        <v>0</v>
      </c>
      <c r="AX210" s="31">
        <f t="shared" si="321"/>
        <v>0</v>
      </c>
      <c r="AY210" s="31">
        <f t="shared" si="321"/>
        <v>0</v>
      </c>
      <c r="AZ210" s="31">
        <f t="shared" si="321"/>
        <v>0</v>
      </c>
      <c r="BA210" s="31">
        <f t="shared" si="321"/>
        <v>0</v>
      </c>
      <c r="BB210" s="31">
        <f t="shared" si="321"/>
        <v>0</v>
      </c>
      <c r="BC210" s="31">
        <f t="shared" si="321"/>
        <v>0</v>
      </c>
      <c r="BD210" s="31">
        <f t="shared" si="321"/>
        <v>0</v>
      </c>
      <c r="BE210" s="31">
        <f t="shared" si="321"/>
        <v>0</v>
      </c>
      <c r="BF210" s="31">
        <f t="shared" si="321"/>
        <v>0</v>
      </c>
      <c r="BG210" s="31">
        <f t="shared" si="321"/>
        <v>0</v>
      </c>
      <c r="BH210" s="31">
        <f t="shared" si="321"/>
        <v>0</v>
      </c>
      <c r="BK210" s="31">
        <f t="shared" ref="BK210:CH210" si="322">BK166*10/BK172</f>
        <v>0</v>
      </c>
      <c r="BL210" s="31">
        <f t="shared" si="322"/>
        <v>0</v>
      </c>
      <c r="BM210" s="31">
        <f t="shared" si="322"/>
        <v>0</v>
      </c>
      <c r="BN210" s="31">
        <f t="shared" si="322"/>
        <v>0</v>
      </c>
      <c r="BO210" s="31">
        <f t="shared" si="322"/>
        <v>0</v>
      </c>
      <c r="BP210" s="31">
        <f t="shared" si="322"/>
        <v>0</v>
      </c>
      <c r="BQ210" s="31">
        <f t="shared" si="322"/>
        <v>0</v>
      </c>
      <c r="BR210" s="31">
        <f t="shared" si="322"/>
        <v>0</v>
      </c>
      <c r="BS210" s="31">
        <f t="shared" si="322"/>
        <v>0</v>
      </c>
      <c r="BT210" s="31">
        <f t="shared" si="322"/>
        <v>0</v>
      </c>
      <c r="BU210" s="31">
        <f t="shared" si="322"/>
        <v>0</v>
      </c>
      <c r="BV210" s="31">
        <f t="shared" si="322"/>
        <v>0</v>
      </c>
      <c r="BW210" s="31">
        <f t="shared" si="322"/>
        <v>0</v>
      </c>
      <c r="BX210" s="31">
        <f t="shared" si="322"/>
        <v>0</v>
      </c>
      <c r="BY210" s="31">
        <f t="shared" si="322"/>
        <v>0</v>
      </c>
      <c r="BZ210" s="31">
        <f t="shared" si="322"/>
        <v>0</v>
      </c>
      <c r="CA210" s="31">
        <f t="shared" si="322"/>
        <v>0</v>
      </c>
      <c r="CB210" s="31">
        <f t="shared" si="322"/>
        <v>0</v>
      </c>
      <c r="CC210" s="31">
        <f t="shared" si="322"/>
        <v>0</v>
      </c>
      <c r="CD210" s="31">
        <f t="shared" si="322"/>
        <v>0</v>
      </c>
      <c r="CE210" s="31">
        <f t="shared" si="322"/>
        <v>0</v>
      </c>
      <c r="CF210" s="31">
        <f t="shared" si="322"/>
        <v>0</v>
      </c>
      <c r="CG210" s="31" t="e">
        <f t="shared" si="322"/>
        <v>#REF!</v>
      </c>
      <c r="CH210" s="31" t="e">
        <f t="shared" si="322"/>
        <v>#REF!</v>
      </c>
    </row>
    <row r="211" spans="4:214" x14ac:dyDescent="0.25">
      <c r="BB211" s="31"/>
    </row>
    <row r="212" spans="4:214" x14ac:dyDescent="0.25">
      <c r="AG212" s="49" t="s">
        <v>3</v>
      </c>
      <c r="AJ212" s="49" t="s">
        <v>50</v>
      </c>
      <c r="AM212" s="49" t="s">
        <v>32</v>
      </c>
      <c r="AP212" s="49" t="s">
        <v>60</v>
      </c>
      <c r="AS212" s="49" t="s">
        <v>62</v>
      </c>
      <c r="AV212" s="49" t="s">
        <v>63</v>
      </c>
      <c r="AY212" s="49" t="s">
        <v>0</v>
      </c>
      <c r="BB212" s="49" t="s">
        <v>31</v>
      </c>
      <c r="BE212" s="49" t="s">
        <v>32</v>
      </c>
      <c r="BK212" s="31" t="s">
        <v>240</v>
      </c>
      <c r="BM212" s="31" t="s">
        <v>418</v>
      </c>
      <c r="BO212" s="31" t="s">
        <v>239</v>
      </c>
      <c r="BR212" s="31" t="s">
        <v>419</v>
      </c>
      <c r="BU212" s="31" t="s">
        <v>243</v>
      </c>
      <c r="BW212" s="31" t="s">
        <v>420</v>
      </c>
      <c r="BY212" s="31" t="s">
        <v>241</v>
      </c>
      <c r="CB212" s="31" t="s">
        <v>421</v>
      </c>
      <c r="CE212" s="31" t="s">
        <v>422</v>
      </c>
      <c r="CH212" s="31" t="s">
        <v>423</v>
      </c>
      <c r="CK212" s="75" t="s">
        <v>3</v>
      </c>
      <c r="CN212" s="56" t="s">
        <v>4</v>
      </c>
      <c r="CQ212" s="90" t="s">
        <v>5</v>
      </c>
      <c r="CT212" s="56" t="s">
        <v>60</v>
      </c>
      <c r="CW212" s="56" t="s">
        <v>350</v>
      </c>
      <c r="CZ212" s="56" t="s">
        <v>351</v>
      </c>
      <c r="DC212" s="75" t="s">
        <v>35</v>
      </c>
      <c r="DF212" s="56" t="s">
        <v>44</v>
      </c>
      <c r="DI212" s="56" t="s">
        <v>5</v>
      </c>
    </row>
    <row r="213" spans="4:214" x14ac:dyDescent="0.25">
      <c r="D213" s="31" t="s">
        <v>246</v>
      </c>
      <c r="AG213" s="31">
        <v>1</v>
      </c>
      <c r="AH213" s="31">
        <v>2</v>
      </c>
      <c r="AI213" s="31">
        <v>3</v>
      </c>
      <c r="AJ213" s="31">
        <v>1</v>
      </c>
      <c r="AK213" s="31">
        <v>2</v>
      </c>
      <c r="AL213" s="31">
        <v>3</v>
      </c>
      <c r="AM213" s="31">
        <v>1</v>
      </c>
      <c r="AN213" s="31">
        <v>2</v>
      </c>
      <c r="AO213" s="31">
        <v>3</v>
      </c>
      <c r="AP213" s="31">
        <v>1</v>
      </c>
      <c r="AQ213" s="31">
        <v>2</v>
      </c>
      <c r="AR213" s="31">
        <v>3</v>
      </c>
      <c r="AS213" s="31">
        <v>1</v>
      </c>
      <c r="AT213" s="31">
        <v>2</v>
      </c>
      <c r="AU213" s="31">
        <v>3</v>
      </c>
      <c r="AV213" s="31">
        <v>1</v>
      </c>
      <c r="AW213" s="31">
        <v>2</v>
      </c>
      <c r="AX213" s="31">
        <v>3</v>
      </c>
      <c r="AY213" s="31">
        <v>1</v>
      </c>
      <c r="AZ213" s="31">
        <v>2</v>
      </c>
      <c r="BA213" s="31">
        <v>3</v>
      </c>
      <c r="BB213" s="31">
        <v>1</v>
      </c>
      <c r="BC213" s="31">
        <v>2</v>
      </c>
      <c r="BD213" s="31">
        <v>3</v>
      </c>
      <c r="BE213" s="31">
        <v>1</v>
      </c>
      <c r="BF213" s="31">
        <v>2</v>
      </c>
      <c r="BG213" s="31">
        <v>3</v>
      </c>
      <c r="BK213" s="31">
        <v>1</v>
      </c>
      <c r="BL213" s="31">
        <v>2</v>
      </c>
      <c r="BM213" s="31">
        <v>1</v>
      </c>
      <c r="BN213" s="31">
        <v>2</v>
      </c>
      <c r="BO213" s="31">
        <v>1</v>
      </c>
      <c r="BP213" s="31">
        <v>2</v>
      </c>
      <c r="BQ213" s="31">
        <v>3</v>
      </c>
      <c r="BR213" s="31">
        <v>1</v>
      </c>
      <c r="BS213" s="31">
        <v>2</v>
      </c>
      <c r="BT213" s="31">
        <v>3</v>
      </c>
      <c r="BU213" s="31">
        <v>1</v>
      </c>
      <c r="BV213" s="31">
        <v>2</v>
      </c>
      <c r="BW213" s="31">
        <v>1</v>
      </c>
      <c r="BX213" s="31">
        <v>2</v>
      </c>
      <c r="BY213" s="31">
        <v>1</v>
      </c>
      <c r="BZ213" s="31">
        <v>2</v>
      </c>
      <c r="CA213" s="31">
        <v>3</v>
      </c>
      <c r="CB213" s="31">
        <v>1</v>
      </c>
      <c r="CC213" s="31">
        <v>2</v>
      </c>
      <c r="CD213" s="31">
        <v>3</v>
      </c>
      <c r="CE213" s="31">
        <v>1</v>
      </c>
      <c r="CF213" s="31">
        <v>2</v>
      </c>
      <c r="CG213" s="31">
        <v>3</v>
      </c>
      <c r="CH213" s="31">
        <v>1</v>
      </c>
      <c r="CI213" s="37">
        <v>2</v>
      </c>
      <c r="CJ213" s="31">
        <v>3</v>
      </c>
      <c r="CK213" s="31">
        <v>1</v>
      </c>
      <c r="CL213" s="31">
        <v>2</v>
      </c>
      <c r="CM213" s="31">
        <v>3</v>
      </c>
      <c r="CN213" s="31">
        <v>1</v>
      </c>
      <c r="CO213" s="31">
        <v>2</v>
      </c>
      <c r="CP213" s="31">
        <v>3</v>
      </c>
      <c r="CQ213" s="31">
        <v>1</v>
      </c>
      <c r="CR213" s="31">
        <v>2</v>
      </c>
      <c r="CS213" s="31">
        <v>3</v>
      </c>
      <c r="CT213" s="31">
        <v>1</v>
      </c>
      <c r="CU213" s="31">
        <v>2</v>
      </c>
      <c r="CV213" s="31">
        <v>3</v>
      </c>
      <c r="CW213" s="31">
        <v>1</v>
      </c>
      <c r="CX213" s="31">
        <v>2</v>
      </c>
      <c r="CY213" s="31">
        <v>3</v>
      </c>
      <c r="CZ213" s="31">
        <v>1</v>
      </c>
      <c r="DA213" s="31">
        <v>2</v>
      </c>
      <c r="DB213" s="31">
        <v>3</v>
      </c>
      <c r="DC213" s="31">
        <v>1</v>
      </c>
      <c r="DD213" s="31">
        <v>2</v>
      </c>
      <c r="DE213" s="31">
        <v>3</v>
      </c>
      <c r="DF213" s="31">
        <v>1</v>
      </c>
      <c r="DG213" s="31">
        <v>2</v>
      </c>
      <c r="DH213" s="31">
        <v>3</v>
      </c>
      <c r="DI213" s="31">
        <v>1</v>
      </c>
      <c r="DJ213" s="31">
        <v>2</v>
      </c>
      <c r="DK213" s="31">
        <v>3</v>
      </c>
    </row>
    <row r="214" spans="4:214" x14ac:dyDescent="0.25">
      <c r="D214" s="31" t="str">
        <f t="shared" ref="D214:D250" si="323">D173</f>
        <v>METHYL HEXANOATE (C6:0)</v>
      </c>
      <c r="G214" s="38" t="str">
        <f t="shared" ref="G214:G250" si="324">D173</f>
        <v>METHYL HEXANOATE (C6:0)</v>
      </c>
      <c r="AG214" s="105">
        <f>AVERAGEIF(AG173:AH173,"&lt;&gt;0")</f>
        <v>85.777258550317015</v>
      </c>
      <c r="AH214" s="105">
        <f t="shared" ref="AH214:AH243" si="325">AVERAGEIF(AI173:AJ173,"&lt;&gt;0")</f>
        <v>139.84253945466912</v>
      </c>
      <c r="AI214" s="105">
        <f t="shared" ref="AI214:AI243" si="326">AVERAGEIF(AK173:AL173,"&lt;&gt;0")</f>
        <v>104.89638052683304</v>
      </c>
      <c r="AJ214" s="105">
        <f t="shared" ref="AJ214:AJ243" si="327">AVERAGEIF(AM173:AN173,"&lt;&gt;0")</f>
        <v>46.195933253757211</v>
      </c>
      <c r="AK214" s="105">
        <f t="shared" ref="AK214:AK243" si="328">AVERAGEIF(AO173:AP173,"&lt;&gt;0")</f>
        <v>50.109350671691885</v>
      </c>
      <c r="AL214" s="105">
        <f t="shared" ref="AL214:AL243" si="329">AVERAGEIF(AQ173:AR173,"&lt;&gt;0")</f>
        <v>37.428375483246029</v>
      </c>
      <c r="AM214" s="105">
        <f t="shared" ref="AM214:AM243" si="330">AVERAGEIF(AS173:AT173,"&lt;&gt;0")</f>
        <v>228.90263459199969</v>
      </c>
      <c r="AN214" s="105">
        <f t="shared" ref="AN214:AN243" si="331">AVERAGEIF(AU173:AV173,"&lt;&gt;0")</f>
        <v>199.38870174036481</v>
      </c>
      <c r="AO214" s="105">
        <f t="shared" ref="AO214:AO243" si="332">AVERAGEIF(AW173:AX173,"&lt;&gt;0")</f>
        <v>20.709494661160232</v>
      </c>
      <c r="AP214" s="105" t="e">
        <f t="shared" ref="AP214:AP243" si="333">AVERAGEIF(AY173:AZ173,"&lt;&gt;0")</f>
        <v>#DIV/0!</v>
      </c>
      <c r="AQ214" s="105" t="e">
        <f t="shared" ref="AQ214:AQ243" si="334">AVERAGEIF(BA173:BB173,"&lt;&gt;0")</f>
        <v>#DIV/0!</v>
      </c>
      <c r="AR214" s="105" t="e">
        <f t="shared" ref="AR214:AR243" si="335">AVERAGEIF(BC173:BD173,"&lt;&gt;0")</f>
        <v>#DIV/0!</v>
      </c>
      <c r="AS214" s="105">
        <f t="shared" ref="AS214:AS243" si="336">AVERAGEIF(BE173:BF173,"&lt;&gt;0")</f>
        <v>14.425625819890671</v>
      </c>
      <c r="AT214" s="105" t="e">
        <f t="shared" ref="AT214:AT243" si="337">AVERAGEIF(BG173:BH173,"&lt;&gt;0")</f>
        <v>#DIV/0!</v>
      </c>
      <c r="AU214" s="36"/>
      <c r="AV214" s="105">
        <f t="shared" ref="AV214:AV243" si="338">AVERAGEIF(BK173:BL173,"&lt;&gt;0")</f>
        <v>35.933952660798248</v>
      </c>
      <c r="AW214" s="105">
        <f t="shared" ref="AW214:AW243" si="339">AVERAGEIF(BM173:BN173,"&lt;&gt;0")</f>
        <v>38.048461629647576</v>
      </c>
      <c r="AX214" s="105">
        <f t="shared" ref="AX214:AX243" si="340">AVERAGEIF(BO173:BP173,"&lt;&gt;0")</f>
        <v>187.39987629842497</v>
      </c>
      <c r="AY214" s="105">
        <f t="shared" ref="AY214:AY243" si="341">AVERAGEIF(BQ173:BR173,"&lt;&gt;0")</f>
        <v>73.355678696537424</v>
      </c>
      <c r="AZ214" s="105" t="e">
        <f t="shared" ref="AZ214:AZ243" si="342">AVERAGEIF(BS173:BT173,"&lt;&gt;0")</f>
        <v>#DIV/0!</v>
      </c>
      <c r="BA214" s="105" t="e">
        <f t="shared" ref="BA214:BA243" si="343">AVERAGEIF(BU173:BV173,"&lt;&gt;0")</f>
        <v>#DIV/0!</v>
      </c>
      <c r="BB214" s="105">
        <f t="shared" ref="BB214:BB243" si="344">AVERAGEIF(BW173:BX173,"&lt;&gt;0")</f>
        <v>64.432615026036132</v>
      </c>
      <c r="BC214" s="105">
        <f t="shared" ref="BC214:BC243" si="345">AVERAGEIF(BY173:BZ173,"&lt;&gt;0")</f>
        <v>61.902772712012428</v>
      </c>
      <c r="BD214" s="105">
        <f>AVERAGEIF(CA173:CB173,"&lt;&gt;0")</f>
        <v>54.893760372763452</v>
      </c>
      <c r="BE214" s="105" t="e">
        <f t="shared" ref="BE214:BE243" si="346">AVERAGEIF(CC173:CD173,"&lt;&gt;0")</f>
        <v>#DIV/0!</v>
      </c>
      <c r="BF214" s="105" t="e">
        <f t="shared" ref="BF214:BF243" si="347">AVERAGEIF(CE173:CF173,"&lt;&gt;0")</f>
        <v>#DIV/0!</v>
      </c>
      <c r="BG214" s="105" t="e">
        <f>AVERAGEIF(CG173:CH173,"&lt;&gt;0")</f>
        <v>#REF!</v>
      </c>
      <c r="CI214" s="31"/>
      <c r="CK214" s="105" t="e">
        <f>AVERAGEIF(FE173:FF173,"&lt;&gt;0")</f>
        <v>#DIV/0!</v>
      </c>
      <c r="CL214" s="105" t="e">
        <f>AVERAGEIF(FG173:FH173,"&lt;&gt;0")</f>
        <v>#DIV/0!</v>
      </c>
      <c r="CM214" s="105" t="e">
        <f>AVERAGEIF(FI173:FJ173,"&lt;&gt;0")</f>
        <v>#DIV/0!</v>
      </c>
      <c r="CN214" s="105" t="e">
        <f>AVERAGEIF(FK173:FL173,"&lt;&gt;0")</f>
        <v>#DIV/0!</v>
      </c>
      <c r="CO214" s="105" t="e">
        <f>AVERAGEIF(FM173:FN173,"&lt;&gt;0")</f>
        <v>#DIV/0!</v>
      </c>
      <c r="CP214" s="105" t="e">
        <f>AVERAGEIF(FO173:FP173,"&lt;&gt;0")</f>
        <v>#DIV/0!</v>
      </c>
      <c r="CQ214" s="105">
        <f>AVERAGEIF(FQ173:FR173,"&lt;&gt;0")</f>
        <v>87.903394499511336</v>
      </c>
      <c r="CR214" s="105">
        <f>AVERAGEIF(FS173:FT173,"&lt;&gt;0")</f>
        <v>37.450166759038929</v>
      </c>
      <c r="CS214" s="105">
        <f>AVERAGEIF(FU173:FV173,"&lt;&gt;0")</f>
        <v>2.1584085800408337</v>
      </c>
      <c r="CT214" s="105" t="e">
        <f>AVERAGEIF(FW173:FX173,"&lt;&gt;0")</f>
        <v>#DIV/0!</v>
      </c>
      <c r="CU214" s="105" t="e">
        <f>AVERAGEIF(FY173:FZ173,"&lt;&gt;0")</f>
        <v>#DIV/0!</v>
      </c>
      <c r="CV214" s="105" t="e">
        <f>AVERAGEIF(GA173:GB173,"&lt;&gt;0")</f>
        <v>#DIV/0!</v>
      </c>
      <c r="CW214" s="105">
        <f>AVERAGEIF(GC173:GD173,"&lt;&gt;0")</f>
        <v>3.8232185128783587</v>
      </c>
      <c r="CX214" s="105" t="e">
        <f>AVERAGEIF(GE173:GF173,"&lt;&gt;0")</f>
        <v>#DIV/0!</v>
      </c>
      <c r="CZ214" s="105">
        <f>AVERAGEIF(GI173:GJ173,"&lt;&gt;0")</f>
        <v>41.507640023967284</v>
      </c>
      <c r="DA214" s="105">
        <f>AVERAGEIF(GK173:GL173,"&lt;&gt;0")</f>
        <v>47.092107215789326</v>
      </c>
      <c r="DB214" s="105">
        <f>AVERAGEIF(GM173:GN173,"&lt;&gt;0")</f>
        <v>369.10895621987311</v>
      </c>
      <c r="DC214" s="105">
        <f>AVERAGEIF(GO173:GP173,"&lt;&gt;0")</f>
        <v>23.471581058927494</v>
      </c>
      <c r="DD214" s="105" t="e">
        <f>AVERAGEIF(GQ173:GR173,"&lt;&gt;0")</f>
        <v>#DIV/0!</v>
      </c>
      <c r="DE214" s="105" t="e">
        <f>AVERAGEIF(GS173:GT173,"&lt;&gt;0")</f>
        <v>#DIV/0!</v>
      </c>
      <c r="DF214" s="105">
        <f>AVERAGEIF(GU173:GV173,"&lt;&gt;0")</f>
        <v>13.211018486614467</v>
      </c>
      <c r="DG214" s="105">
        <f>AVERAGEIF(GW173:GX173,"&lt;&gt;0")</f>
        <v>10.395866909843791</v>
      </c>
      <c r="DH214" s="105">
        <f>AVERAGEIF(GY173:GZ173,"&lt;&gt;0")</f>
        <v>12.828795416059359</v>
      </c>
      <c r="DI214" s="105" t="e">
        <f>AVERAGEIF(HA173:HB173,"&lt;&gt;0")</f>
        <v>#DIV/0!</v>
      </c>
      <c r="DJ214" s="105" t="e">
        <f>AVERAGEIF(HC173:HD173,"&lt;&gt;0")</f>
        <v>#DIV/0!</v>
      </c>
      <c r="DK214" s="105" t="e">
        <f>AVERAGEIF(HE173:HF173,"&lt;&gt;0")</f>
        <v>#DIV/0!</v>
      </c>
    </row>
    <row r="215" spans="4:214" x14ac:dyDescent="0.25">
      <c r="D215" s="31" t="str">
        <f t="shared" si="323"/>
        <v>METHYL OCTANOATE (C8:0)</v>
      </c>
      <c r="G215" s="38" t="str">
        <f t="shared" si="324"/>
        <v>METHYL OCTANOATE (C8:0)</v>
      </c>
      <c r="AG215" s="105">
        <f t="shared" ref="AG215:AG243" si="348">AVERAGEIF(AG174:AH174,"&lt;&gt;0")</f>
        <v>78.447769008656351</v>
      </c>
      <c r="AH215" s="105">
        <f t="shared" si="325"/>
        <v>131.84794597405804</v>
      </c>
      <c r="AI215" s="105">
        <f t="shared" si="326"/>
        <v>99.859708931236526</v>
      </c>
      <c r="AJ215" s="105">
        <f t="shared" si="327"/>
        <v>49.287987038035922</v>
      </c>
      <c r="AK215" s="105">
        <f t="shared" si="328"/>
        <v>47.673238334659857</v>
      </c>
      <c r="AL215" s="105">
        <f t="shared" si="329"/>
        <v>40.299910448559515</v>
      </c>
      <c r="AM215" s="105">
        <f t="shared" si="330"/>
        <v>353.53217850009548</v>
      </c>
      <c r="AN215" s="105">
        <f t="shared" si="331"/>
        <v>160.633135126865</v>
      </c>
      <c r="AO215" s="105">
        <f t="shared" si="332"/>
        <v>17.823297126542727</v>
      </c>
      <c r="AP215" s="105">
        <f t="shared" si="333"/>
        <v>57.57850902319511</v>
      </c>
      <c r="AQ215" s="105" t="e">
        <f t="shared" si="334"/>
        <v>#DIV/0!</v>
      </c>
      <c r="AR215" s="105">
        <f t="shared" si="335"/>
        <v>48.79622791247624</v>
      </c>
      <c r="AS215" s="105">
        <f t="shared" si="336"/>
        <v>15.542793641407718</v>
      </c>
      <c r="AT215" s="105">
        <f t="shared" si="337"/>
        <v>19.306057039581752</v>
      </c>
      <c r="AU215" s="36"/>
      <c r="AV215" s="105">
        <f t="shared" si="338"/>
        <v>20.137204570986725</v>
      </c>
      <c r="AW215" s="105">
        <f t="shared" si="339"/>
        <v>23.527625127439254</v>
      </c>
      <c r="AX215" s="105">
        <f t="shared" si="340"/>
        <v>567.30878860871394</v>
      </c>
      <c r="AY215" s="105" t="e">
        <f t="shared" si="341"/>
        <v>#DIV/0!</v>
      </c>
      <c r="AZ215" s="105">
        <f t="shared" si="342"/>
        <v>59.52007262379508</v>
      </c>
      <c r="BA215" s="105" t="e">
        <f t="shared" si="343"/>
        <v>#DIV/0!</v>
      </c>
      <c r="BB215" s="105" t="e">
        <f t="shared" si="344"/>
        <v>#DIV/0!</v>
      </c>
      <c r="BC215" s="105">
        <f t="shared" si="345"/>
        <v>49.790130714403901</v>
      </c>
      <c r="BD215" s="105">
        <f t="shared" ref="BD215:BD243" si="349">AVERAGEIF(CA174:CB174,"&lt;&gt;0")</f>
        <v>42.952379435489505</v>
      </c>
      <c r="BE215" s="105" t="e">
        <f t="shared" si="346"/>
        <v>#DIV/0!</v>
      </c>
      <c r="BF215" s="105" t="e">
        <f t="shared" si="347"/>
        <v>#DIV/0!</v>
      </c>
      <c r="BG215" s="105" t="e">
        <f t="shared" ref="BG215:BG243" si="350">AVERAGEIF(CG174:CH174,"&lt;&gt;0")</f>
        <v>#REF!</v>
      </c>
      <c r="CF215" s="31">
        <f t="shared" ref="CF215:CF237" si="351">AVERAGEIF(DY174:DZ174,"&lt;&gt;0")</f>
        <v>2.1461586555917944</v>
      </c>
      <c r="CI215" s="31"/>
      <c r="CK215" s="105" t="e">
        <f t="shared" ref="CK215:CK250" si="352">AVERAGEIF(FE174:FF174,"&lt;&gt;0")</f>
        <v>#DIV/0!</v>
      </c>
      <c r="CL215" s="105" t="e">
        <f t="shared" ref="CL215:CL250" si="353">AVERAGEIF(FG174:FH174,"&lt;&gt;0")</f>
        <v>#DIV/0!</v>
      </c>
      <c r="CM215" s="105" t="e">
        <f t="shared" ref="CM215:CM250" si="354">AVERAGEIF(FI174:FJ174,"&lt;&gt;0")</f>
        <v>#DIV/0!</v>
      </c>
      <c r="CN215" s="105" t="e">
        <f t="shared" ref="CN215:CN250" si="355">AVERAGEIF(FK174:FL174,"&lt;&gt;0")</f>
        <v>#DIV/0!</v>
      </c>
      <c r="CO215" s="105" t="e">
        <f t="shared" ref="CO215:CO250" si="356">AVERAGEIF(FM174:FN174,"&lt;&gt;0")</f>
        <v>#DIV/0!</v>
      </c>
      <c r="CP215" s="105" t="e">
        <f t="shared" ref="CP215:CP250" si="357">AVERAGEIF(FO174:FP174,"&lt;&gt;0")</f>
        <v>#DIV/0!</v>
      </c>
      <c r="CQ215" s="105">
        <f t="shared" ref="CQ215:CQ250" si="358">AVERAGEIF(FQ174:FR174,"&lt;&gt;0")</f>
        <v>336.26301836079392</v>
      </c>
      <c r="CR215" s="105" t="e">
        <f t="shared" ref="CR215:CR250" si="359">AVERAGEIF(FS174:FT174,"&lt;&gt;0")</f>
        <v>#DIV/0!</v>
      </c>
      <c r="CS215" s="105" t="e">
        <f t="shared" ref="CS215:CS250" si="360">AVERAGEIF(FU174:FV174,"&lt;&gt;0")</f>
        <v>#DIV/0!</v>
      </c>
      <c r="CT215" s="105" t="e">
        <f t="shared" ref="CT215:CT250" si="361">AVERAGEIF(FW174:FX174,"&lt;&gt;0")</f>
        <v>#DIV/0!</v>
      </c>
      <c r="CU215" s="105" t="e">
        <f t="shared" ref="CU215:CU250" si="362">AVERAGEIF(FY174:FZ174,"&lt;&gt;0")</f>
        <v>#DIV/0!</v>
      </c>
      <c r="CV215" s="105" t="e">
        <f t="shared" ref="CV215:CV250" si="363">AVERAGEIF(GA174:GB174,"&lt;&gt;0")</f>
        <v>#DIV/0!</v>
      </c>
      <c r="CW215" s="105">
        <f t="shared" ref="CW215:CW250" si="364">AVERAGEIF(GC174:GD174,"&lt;&gt;0")</f>
        <v>2.8288610848246751</v>
      </c>
      <c r="CX215" s="105">
        <f t="shared" ref="CX215:CX250" si="365">AVERAGEIF(GE174:GF174,"&lt;&gt;0")</f>
        <v>3.4156908744322028</v>
      </c>
      <c r="CZ215" s="105">
        <f t="shared" ref="CZ215:CZ250" si="366">AVERAGEIF(GI174:GJ174,"&lt;&gt;0")</f>
        <v>7.3761450409408127</v>
      </c>
      <c r="DA215" s="105">
        <f t="shared" ref="DA215:DA250" si="367">AVERAGEIF(GK174:GL174,"&lt;&gt;0")</f>
        <v>10.74609340333557</v>
      </c>
      <c r="DB215" s="105">
        <f t="shared" ref="DB215:DB250" si="368">AVERAGEIF(GM174:GN174,"&lt;&gt;0")</f>
        <v>1310.5366268466933</v>
      </c>
      <c r="DC215" s="105" t="e">
        <f t="shared" ref="DC215:DC250" si="369">AVERAGEIF(GO174:GP174,"&lt;&gt;0")</f>
        <v>#DIV/0!</v>
      </c>
      <c r="DD215" s="105" t="e">
        <f t="shared" ref="DD215:DD250" si="370">AVERAGEIF(GQ174:GR174,"&lt;&gt;0")</f>
        <v>#DIV/0!</v>
      </c>
      <c r="DE215" s="105" t="e">
        <f t="shared" ref="DE215:DE250" si="371">AVERAGEIF(GS174:GT174,"&lt;&gt;0")</f>
        <v>#DIV/0!</v>
      </c>
      <c r="DF215" s="105" t="e">
        <f t="shared" ref="DF215:DF250" si="372">AVERAGEIF(GU174:GV174,"&lt;&gt;0")</f>
        <v>#DIV/0!</v>
      </c>
      <c r="DG215" s="105" t="e">
        <f t="shared" ref="DG215:DG250" si="373">AVERAGEIF(GW174:GX174,"&lt;&gt;0")</f>
        <v>#DIV/0!</v>
      </c>
      <c r="DH215" s="105" t="e">
        <f t="shared" ref="DH215:DH250" si="374">AVERAGEIF(GY174:GZ174,"&lt;&gt;0")</f>
        <v>#DIV/0!</v>
      </c>
      <c r="DI215" s="105" t="e">
        <f t="shared" ref="DI215:DI250" si="375">AVERAGEIF(HA174:HB174,"&lt;&gt;0")</f>
        <v>#DIV/0!</v>
      </c>
      <c r="DJ215" s="105" t="e">
        <f t="shared" ref="DJ215:DJ250" si="376">AVERAGEIF(HC174:HD174,"&lt;&gt;0")</f>
        <v>#DIV/0!</v>
      </c>
      <c r="DK215" s="105" t="e">
        <f t="shared" ref="DK215:DK250" si="377">AVERAGEIF(HE174:HF174,"&lt;&gt;0")</f>
        <v>#DIV/0!</v>
      </c>
    </row>
    <row r="216" spans="4:214" x14ac:dyDescent="0.25">
      <c r="D216" s="31" t="str">
        <f t="shared" si="323"/>
        <v>METHYL DECANOATE (CAPRATE) (C10:0)</v>
      </c>
      <c r="G216" s="38" t="str">
        <f t="shared" si="324"/>
        <v>METHYL DECANOATE (CAPRATE) (C10:0)</v>
      </c>
      <c r="AG216" s="105">
        <f t="shared" si="348"/>
        <v>89.909192240120376</v>
      </c>
      <c r="AH216" s="105" t="e">
        <f t="shared" si="325"/>
        <v>#DIV/0!</v>
      </c>
      <c r="AI216" s="105" t="e">
        <f t="shared" si="326"/>
        <v>#DIV/0!</v>
      </c>
      <c r="AJ216" s="105">
        <f t="shared" si="327"/>
        <v>44.70147851574982</v>
      </c>
      <c r="AK216" s="105">
        <f t="shared" si="328"/>
        <v>44.70534198914676</v>
      </c>
      <c r="AL216" s="105">
        <f t="shared" si="329"/>
        <v>35.774684909244932</v>
      </c>
      <c r="AM216" s="105">
        <f t="shared" si="330"/>
        <v>1126.3271332218033</v>
      </c>
      <c r="AN216" s="105" t="e">
        <f t="shared" si="331"/>
        <v>#DIV/0!</v>
      </c>
      <c r="AO216" s="105" t="e">
        <f t="shared" si="332"/>
        <v>#DIV/0!</v>
      </c>
      <c r="AP216" s="105">
        <f t="shared" si="333"/>
        <v>56.157132108611385</v>
      </c>
      <c r="AQ216" s="105">
        <f t="shared" si="334"/>
        <v>41.075778625758502</v>
      </c>
      <c r="AR216" s="105">
        <f t="shared" si="335"/>
        <v>46.810153184435933</v>
      </c>
      <c r="AS216" s="105">
        <f t="shared" si="336"/>
        <v>15.200356285715941</v>
      </c>
      <c r="AT216" s="105">
        <f t="shared" si="337"/>
        <v>20.425827809881984</v>
      </c>
      <c r="AU216" s="36"/>
      <c r="AV216" s="105">
        <f t="shared" si="338"/>
        <v>19.818035478588261</v>
      </c>
      <c r="AW216" s="105">
        <f t="shared" si="339"/>
        <v>18.497841087946046</v>
      </c>
      <c r="AX216" s="105">
        <f t="shared" si="340"/>
        <v>1384.553078825026</v>
      </c>
      <c r="AY216" s="105" t="e">
        <f t="shared" si="341"/>
        <v>#DIV/0!</v>
      </c>
      <c r="AZ216" s="105" t="e">
        <f t="shared" si="342"/>
        <v>#DIV/0!</v>
      </c>
      <c r="BA216" s="105" t="e">
        <f t="shared" si="343"/>
        <v>#DIV/0!</v>
      </c>
      <c r="BB216" s="105" t="e">
        <f t="shared" si="344"/>
        <v>#DIV/0!</v>
      </c>
      <c r="BC216" s="105" t="e">
        <f t="shared" si="345"/>
        <v>#DIV/0!</v>
      </c>
      <c r="BD216" s="105">
        <f t="shared" si="349"/>
        <v>46.019791322400188</v>
      </c>
      <c r="BE216" s="105" t="e">
        <f t="shared" si="346"/>
        <v>#DIV/0!</v>
      </c>
      <c r="BF216" s="105" t="e">
        <f t="shared" si="347"/>
        <v>#DIV/0!</v>
      </c>
      <c r="BG216" s="105" t="e">
        <f t="shared" si="350"/>
        <v>#REF!</v>
      </c>
      <c r="CI216" s="31"/>
      <c r="CK216" s="105" t="e">
        <f t="shared" si="352"/>
        <v>#DIV/0!</v>
      </c>
      <c r="CL216" s="105" t="e">
        <f t="shared" si="353"/>
        <v>#DIV/0!</v>
      </c>
      <c r="CM216" s="105" t="e">
        <f t="shared" si="354"/>
        <v>#DIV/0!</v>
      </c>
      <c r="CN216" s="105" t="e">
        <f t="shared" si="355"/>
        <v>#DIV/0!</v>
      </c>
      <c r="CO216" s="105" t="e">
        <f t="shared" si="356"/>
        <v>#DIV/0!</v>
      </c>
      <c r="CP216" s="105" t="e">
        <f t="shared" si="357"/>
        <v>#DIV/0!</v>
      </c>
      <c r="CQ216" s="105">
        <f t="shared" si="358"/>
        <v>1210.4360412817184</v>
      </c>
      <c r="CR216" s="105" t="e">
        <f t="shared" si="359"/>
        <v>#DIV/0!</v>
      </c>
      <c r="CS216" s="105" t="e">
        <f t="shared" si="360"/>
        <v>#DIV/0!</v>
      </c>
      <c r="CT216" s="105" t="e">
        <f t="shared" si="361"/>
        <v>#DIV/0!</v>
      </c>
      <c r="CU216" s="105" t="e">
        <f t="shared" si="362"/>
        <v>#DIV/0!</v>
      </c>
      <c r="CV216" s="105" t="e">
        <f t="shared" si="363"/>
        <v>#DIV/0!</v>
      </c>
      <c r="CW216" s="105" t="e">
        <f t="shared" si="364"/>
        <v>#DIV/0!</v>
      </c>
      <c r="CX216" s="105" t="e">
        <f t="shared" si="365"/>
        <v>#DIV/0!</v>
      </c>
      <c r="CZ216" s="105" t="e">
        <f t="shared" si="366"/>
        <v>#DIV/0!</v>
      </c>
      <c r="DA216" s="105" t="e">
        <f t="shared" si="367"/>
        <v>#DIV/0!</v>
      </c>
      <c r="DB216" s="105">
        <f t="shared" si="368"/>
        <v>3276.4509892015349</v>
      </c>
      <c r="DC216" s="105" t="e">
        <f t="shared" si="369"/>
        <v>#DIV/0!</v>
      </c>
      <c r="DD216" s="105" t="e">
        <f t="shared" si="370"/>
        <v>#DIV/0!</v>
      </c>
      <c r="DE216" s="105" t="e">
        <f t="shared" si="371"/>
        <v>#DIV/0!</v>
      </c>
      <c r="DF216" s="105" t="e">
        <f t="shared" si="372"/>
        <v>#DIV/0!</v>
      </c>
      <c r="DG216" s="105" t="e">
        <f t="shared" si="373"/>
        <v>#DIV/0!</v>
      </c>
      <c r="DH216" s="105" t="e">
        <f t="shared" si="374"/>
        <v>#DIV/0!</v>
      </c>
      <c r="DI216" s="105" t="e">
        <f t="shared" si="375"/>
        <v>#DIV/0!</v>
      </c>
      <c r="DJ216" s="105" t="e">
        <f t="shared" si="376"/>
        <v>#DIV/0!</v>
      </c>
      <c r="DK216" s="105" t="e">
        <f t="shared" si="377"/>
        <v>#DIV/0!</v>
      </c>
    </row>
    <row r="217" spans="4:214" x14ac:dyDescent="0.25">
      <c r="D217" s="31" t="str">
        <f t="shared" si="323"/>
        <v>METHYL UNDECANOATE (C11:0)</v>
      </c>
      <c r="G217" s="38" t="str">
        <f t="shared" si="324"/>
        <v>METHYL UNDECANOATE (C11:0)</v>
      </c>
      <c r="AG217" s="105" t="e">
        <f t="shared" si="348"/>
        <v>#DIV/0!</v>
      </c>
      <c r="AH217" s="105" t="e">
        <f t="shared" si="325"/>
        <v>#DIV/0!</v>
      </c>
      <c r="AI217" s="105" t="e">
        <f t="shared" si="326"/>
        <v>#DIV/0!</v>
      </c>
      <c r="AJ217" s="105" t="e">
        <f t="shared" si="327"/>
        <v>#DIV/0!</v>
      </c>
      <c r="AK217" s="105" t="e">
        <f t="shared" si="328"/>
        <v>#DIV/0!</v>
      </c>
      <c r="AL217" s="105" t="e">
        <f t="shared" si="329"/>
        <v>#DIV/0!</v>
      </c>
      <c r="AM217" s="105">
        <f t="shared" si="330"/>
        <v>297.69240355516689</v>
      </c>
      <c r="AN217" s="105" t="e">
        <f t="shared" si="331"/>
        <v>#DIV/0!</v>
      </c>
      <c r="AO217" s="105" t="e">
        <f t="shared" si="332"/>
        <v>#DIV/0!</v>
      </c>
      <c r="AP217" s="105" t="e">
        <f t="shared" si="333"/>
        <v>#DIV/0!</v>
      </c>
      <c r="AQ217" s="105" t="e">
        <f t="shared" si="334"/>
        <v>#DIV/0!</v>
      </c>
      <c r="AR217" s="105" t="e">
        <f t="shared" si="335"/>
        <v>#DIV/0!</v>
      </c>
      <c r="AS217" s="105">
        <f t="shared" si="336"/>
        <v>7.9359894078387523</v>
      </c>
      <c r="AT217" s="105">
        <f t="shared" si="337"/>
        <v>13.985928017629325</v>
      </c>
      <c r="AU217" s="36"/>
      <c r="AV217" s="105">
        <f t="shared" si="338"/>
        <v>17.347518018439821</v>
      </c>
      <c r="AW217" s="105">
        <f t="shared" si="339"/>
        <v>13.409678960642701</v>
      </c>
      <c r="AX217" s="105">
        <f t="shared" si="340"/>
        <v>278.11024233190267</v>
      </c>
      <c r="AY217" s="105" t="e">
        <f t="shared" si="341"/>
        <v>#DIV/0!</v>
      </c>
      <c r="AZ217" s="105">
        <f t="shared" si="342"/>
        <v>85.518990205210073</v>
      </c>
      <c r="BA217" s="105" t="e">
        <f t="shared" si="343"/>
        <v>#DIV/0!</v>
      </c>
      <c r="BB217" s="105" t="e">
        <f t="shared" si="344"/>
        <v>#DIV/0!</v>
      </c>
      <c r="BC217" s="105" t="e">
        <f t="shared" si="345"/>
        <v>#DIV/0!</v>
      </c>
      <c r="BD217" s="105" t="e">
        <f t="shared" si="349"/>
        <v>#DIV/0!</v>
      </c>
      <c r="BE217" s="105" t="e">
        <f t="shared" si="346"/>
        <v>#DIV/0!</v>
      </c>
      <c r="BF217" s="105" t="e">
        <f t="shared" si="347"/>
        <v>#DIV/0!</v>
      </c>
      <c r="BG217" s="105" t="e">
        <f t="shared" si="350"/>
        <v>#REF!</v>
      </c>
      <c r="CI217" s="31"/>
      <c r="CK217" s="105" t="e">
        <f t="shared" si="352"/>
        <v>#DIV/0!</v>
      </c>
      <c r="CL217" s="105" t="e">
        <f t="shared" si="353"/>
        <v>#DIV/0!</v>
      </c>
      <c r="CM217" s="105" t="e">
        <f t="shared" si="354"/>
        <v>#DIV/0!</v>
      </c>
      <c r="CN217" s="105" t="e">
        <f t="shared" si="355"/>
        <v>#DIV/0!</v>
      </c>
      <c r="CO217" s="105" t="e">
        <f t="shared" si="356"/>
        <v>#DIV/0!</v>
      </c>
      <c r="CP217" s="105" t="e">
        <f t="shared" si="357"/>
        <v>#DIV/0!</v>
      </c>
      <c r="CQ217" s="105">
        <f t="shared" si="358"/>
        <v>514.81178540063695</v>
      </c>
      <c r="CR217" s="105" t="e">
        <f t="shared" si="359"/>
        <v>#DIV/0!</v>
      </c>
      <c r="CS217" s="105" t="e">
        <f t="shared" si="360"/>
        <v>#DIV/0!</v>
      </c>
      <c r="CT217" s="105" t="e">
        <f t="shared" si="361"/>
        <v>#DIV/0!</v>
      </c>
      <c r="CU217" s="105" t="e">
        <f t="shared" si="362"/>
        <v>#DIV/0!</v>
      </c>
      <c r="CV217" s="105" t="e">
        <f t="shared" si="363"/>
        <v>#DIV/0!</v>
      </c>
      <c r="CW217" s="105">
        <f t="shared" si="364"/>
        <v>4.8314214695344191</v>
      </c>
      <c r="CX217" s="105">
        <f t="shared" si="365"/>
        <v>16.14853345701939</v>
      </c>
      <c r="CZ217" s="105">
        <f t="shared" si="366"/>
        <v>22.768095957897803</v>
      </c>
      <c r="DA217" s="105">
        <f t="shared" si="367"/>
        <v>13.511209932169459</v>
      </c>
      <c r="DB217" s="105">
        <f t="shared" si="368"/>
        <v>661.5745070853576</v>
      </c>
      <c r="DC217" s="105" t="e">
        <f t="shared" si="369"/>
        <v>#DIV/0!</v>
      </c>
      <c r="DD217" s="105">
        <f t="shared" si="370"/>
        <v>133.61512903043311</v>
      </c>
      <c r="DE217" s="105" t="e">
        <f t="shared" si="371"/>
        <v>#DIV/0!</v>
      </c>
      <c r="DF217" s="105" t="e">
        <f t="shared" si="372"/>
        <v>#DIV/0!</v>
      </c>
      <c r="DG217" s="105">
        <f t="shared" si="373"/>
        <v>55.120749089712973</v>
      </c>
      <c r="DH217" s="105">
        <f t="shared" si="374"/>
        <v>45.76939102551755</v>
      </c>
      <c r="DI217" s="105" t="e">
        <f t="shared" si="375"/>
        <v>#DIV/0!</v>
      </c>
      <c r="DJ217" s="105" t="e">
        <f t="shared" si="376"/>
        <v>#DIV/0!</v>
      </c>
      <c r="DK217" s="105" t="e">
        <f t="shared" si="377"/>
        <v>#DIV/0!</v>
      </c>
    </row>
    <row r="218" spans="4:214" x14ac:dyDescent="0.25">
      <c r="D218" s="31" t="str">
        <f t="shared" si="323"/>
        <v>METHYL LAURATE (C12:0)</v>
      </c>
      <c r="G218" s="38" t="str">
        <f t="shared" si="324"/>
        <v>METHYL LAURATE (C12:0)</v>
      </c>
      <c r="AG218" s="105">
        <f t="shared" si="348"/>
        <v>87.68558240912246</v>
      </c>
      <c r="AH218" s="105">
        <f t="shared" si="325"/>
        <v>147.24703776957392</v>
      </c>
      <c r="AI218" s="105">
        <f t="shared" si="326"/>
        <v>94.718301157797143</v>
      </c>
      <c r="AJ218" s="105">
        <f t="shared" si="327"/>
        <v>48.579385890963337</v>
      </c>
      <c r="AK218" s="105">
        <f t="shared" si="328"/>
        <v>45.211129697359027</v>
      </c>
      <c r="AL218" s="105">
        <f t="shared" si="329"/>
        <v>36.542234074241009</v>
      </c>
      <c r="AM218" s="105">
        <f t="shared" si="330"/>
        <v>214.34200217344579</v>
      </c>
      <c r="AN218" s="105">
        <f t="shared" si="331"/>
        <v>189.31319114086062</v>
      </c>
      <c r="AO218" s="105">
        <f t="shared" si="332"/>
        <v>20.123653109858054</v>
      </c>
      <c r="AP218" s="105">
        <f t="shared" si="333"/>
        <v>66.971819501294661</v>
      </c>
      <c r="AQ218" s="105">
        <f t="shared" si="334"/>
        <v>49.31609886982843</v>
      </c>
      <c r="AR218" s="105">
        <f t="shared" si="335"/>
        <v>59.433118102408436</v>
      </c>
      <c r="AS218" s="105">
        <f t="shared" si="336"/>
        <v>70.983054056778712</v>
      </c>
      <c r="AT218" s="105">
        <f t="shared" si="337"/>
        <v>105.90321568680332</v>
      </c>
      <c r="AU218" s="36"/>
      <c r="AV218" s="105">
        <f t="shared" si="338"/>
        <v>82.338279642855483</v>
      </c>
      <c r="AW218" s="105">
        <f t="shared" si="339"/>
        <v>72.725063291294745</v>
      </c>
      <c r="AX218" s="105">
        <f t="shared" si="340"/>
        <v>270.60557065941032</v>
      </c>
      <c r="AY218" s="105" t="e">
        <f t="shared" si="341"/>
        <v>#DIV/0!</v>
      </c>
      <c r="AZ218" s="105">
        <f t="shared" si="342"/>
        <v>69.052875185591446</v>
      </c>
      <c r="BA218" s="105" t="e">
        <f t="shared" si="343"/>
        <v>#DIV/0!</v>
      </c>
      <c r="BB218" s="105">
        <f t="shared" si="344"/>
        <v>54.376585066849131</v>
      </c>
      <c r="BC218" s="105" t="e">
        <f t="shared" si="345"/>
        <v>#DIV/0!</v>
      </c>
      <c r="BD218" s="105">
        <f t="shared" si="349"/>
        <v>44.956328673631901</v>
      </c>
      <c r="BE218" s="105" t="e">
        <f t="shared" si="346"/>
        <v>#DIV/0!</v>
      </c>
      <c r="BF218" s="105" t="e">
        <f t="shared" si="347"/>
        <v>#DIV/0!</v>
      </c>
      <c r="BG218" s="105" t="e">
        <f t="shared" si="350"/>
        <v>#REF!</v>
      </c>
      <c r="BY218" s="31">
        <f t="shared" ref="BY218:BY237" si="378">AVERAGEIF(DK177:DL177,"&lt;&gt;0")</f>
        <v>212.13564781527276</v>
      </c>
      <c r="BZ218" s="31">
        <f t="shared" ref="BZ218:BZ237" si="379">AVERAGEIF(DM177:DN177,"&lt;&gt;0")</f>
        <v>114.43787904209124</v>
      </c>
      <c r="CA218" s="31">
        <f t="shared" ref="CA218:CA237" si="380">AVERAGEIF(DO177:DP177,"&lt;&gt;0")</f>
        <v>46.783290415931972</v>
      </c>
      <c r="CE218" s="31">
        <f t="shared" ref="CE218:CE237" si="381">AVERAGEIF(DW177:DX177,"&lt;&gt;0")</f>
        <v>187.10800547246561</v>
      </c>
      <c r="CF218" s="31">
        <f t="shared" si="351"/>
        <v>267.25660766715623</v>
      </c>
      <c r="CG218" s="31">
        <f t="shared" ref="CG218:CG237" si="382">AVERAGEIF(EA177:EB177,"&lt;&gt;0")</f>
        <v>128.88274481733038</v>
      </c>
      <c r="CI218" s="31"/>
      <c r="CK218" s="105" t="e">
        <f t="shared" si="352"/>
        <v>#DIV/0!</v>
      </c>
      <c r="CL218" s="105" t="e">
        <f t="shared" si="353"/>
        <v>#DIV/0!</v>
      </c>
      <c r="CM218" s="105" t="e">
        <f t="shared" si="354"/>
        <v>#DIV/0!</v>
      </c>
      <c r="CN218" s="105" t="e">
        <f t="shared" si="355"/>
        <v>#DIV/0!</v>
      </c>
      <c r="CO218" s="105" t="e">
        <f t="shared" si="356"/>
        <v>#DIV/0!</v>
      </c>
      <c r="CP218" s="105" t="e">
        <f t="shared" si="357"/>
        <v>#DIV/0!</v>
      </c>
      <c r="CQ218" s="105">
        <f t="shared" si="358"/>
        <v>16.596228119425721</v>
      </c>
      <c r="CR218" s="105" t="e">
        <f t="shared" si="359"/>
        <v>#DIV/0!</v>
      </c>
      <c r="CS218" s="105" t="e">
        <f t="shared" si="360"/>
        <v>#DIV/0!</v>
      </c>
      <c r="CT218" s="105">
        <f t="shared" si="361"/>
        <v>4.3579390925987935E-2</v>
      </c>
      <c r="CU218" s="105" t="e">
        <f t="shared" si="362"/>
        <v>#DIV/0!</v>
      </c>
      <c r="CV218" s="105">
        <f t="shared" si="363"/>
        <v>3.3216501062749315</v>
      </c>
      <c r="CW218" s="105">
        <f t="shared" si="364"/>
        <v>134.89855669358428</v>
      </c>
      <c r="CX218" s="105">
        <f t="shared" si="365"/>
        <v>209.38343540666514</v>
      </c>
      <c r="CZ218" s="105">
        <f t="shared" si="366"/>
        <v>149.94731138368826</v>
      </c>
      <c r="DA218" s="105">
        <f t="shared" si="367"/>
        <v>128.25399831183361</v>
      </c>
      <c r="DB218" s="105">
        <f t="shared" si="368"/>
        <v>584.34194632142135</v>
      </c>
      <c r="DC218" s="105" t="e">
        <f t="shared" si="369"/>
        <v>#DIV/0!</v>
      </c>
      <c r="DD218" s="105" t="e">
        <f t="shared" si="370"/>
        <v>#DIV/0!</v>
      </c>
      <c r="DE218" s="105" t="e">
        <f t="shared" si="371"/>
        <v>#DIV/0!</v>
      </c>
      <c r="DF218" s="105" t="e">
        <f t="shared" si="372"/>
        <v>#DIV/0!</v>
      </c>
      <c r="DG218" s="105" t="e">
        <f t="shared" si="373"/>
        <v>#DIV/0!</v>
      </c>
      <c r="DH218" s="105" t="e">
        <f t="shared" si="374"/>
        <v>#DIV/0!</v>
      </c>
      <c r="DI218" s="105" t="e">
        <f t="shared" si="375"/>
        <v>#DIV/0!</v>
      </c>
      <c r="DJ218" s="105" t="e">
        <f t="shared" si="376"/>
        <v>#DIV/0!</v>
      </c>
      <c r="DK218" s="105" t="e">
        <f t="shared" si="377"/>
        <v>#DIV/0!</v>
      </c>
    </row>
    <row r="219" spans="4:214" x14ac:dyDescent="0.25">
      <c r="D219" s="31" t="str">
        <f t="shared" si="323"/>
        <v>METHYL TRIDECANOATE (C13:0)</v>
      </c>
      <c r="G219" s="38" t="str">
        <f t="shared" si="324"/>
        <v>METHYL TRIDECANOATE (C13:0)</v>
      </c>
      <c r="AG219" s="105">
        <f t="shared" si="348"/>
        <v>63.732528366833421</v>
      </c>
      <c r="AH219" s="105">
        <f t="shared" si="325"/>
        <v>73.577903270495909</v>
      </c>
      <c r="AI219" s="105" t="e">
        <f t="shared" si="326"/>
        <v>#DIV/0!</v>
      </c>
      <c r="AJ219" s="105">
        <f t="shared" si="327"/>
        <v>29.191516125312088</v>
      </c>
      <c r="AK219" s="105" t="e">
        <f t="shared" si="328"/>
        <v>#DIV/0!</v>
      </c>
      <c r="AL219" s="105" t="e">
        <f t="shared" si="329"/>
        <v>#DIV/0!</v>
      </c>
      <c r="AM219" s="105" t="e">
        <f t="shared" si="330"/>
        <v>#DIV/0!</v>
      </c>
      <c r="AN219" s="105" t="e">
        <f t="shared" si="331"/>
        <v>#DIV/0!</v>
      </c>
      <c r="AO219" s="105" t="e">
        <f t="shared" si="332"/>
        <v>#DIV/0!</v>
      </c>
      <c r="AP219" s="105" t="e">
        <f t="shared" si="333"/>
        <v>#DIV/0!</v>
      </c>
      <c r="AQ219" s="105" t="e">
        <f t="shared" si="334"/>
        <v>#DIV/0!</v>
      </c>
      <c r="AR219" s="105">
        <f t="shared" si="335"/>
        <v>34.600648417033845</v>
      </c>
      <c r="AS219" s="105">
        <f t="shared" si="336"/>
        <v>32.033685386435295</v>
      </c>
      <c r="AT219" s="105">
        <f t="shared" si="337"/>
        <v>39.444562204540084</v>
      </c>
      <c r="AU219" s="36"/>
      <c r="AV219" s="105">
        <f t="shared" si="338"/>
        <v>42.535228674777414</v>
      </c>
      <c r="AW219" s="105">
        <f t="shared" si="339"/>
        <v>36.05299497786266</v>
      </c>
      <c r="AX219" s="105">
        <f t="shared" si="340"/>
        <v>41.884421928902768</v>
      </c>
      <c r="AY219" s="105">
        <f t="shared" si="341"/>
        <v>43.596779081235226</v>
      </c>
      <c r="AZ219" s="105" t="e">
        <f t="shared" si="342"/>
        <v>#DIV/0!</v>
      </c>
      <c r="BA219" s="105" t="e">
        <f t="shared" si="343"/>
        <v>#DIV/0!</v>
      </c>
      <c r="BB219" s="105">
        <f t="shared" si="344"/>
        <v>32.822683536712425</v>
      </c>
      <c r="BC219" s="105" t="e">
        <f t="shared" si="345"/>
        <v>#DIV/0!</v>
      </c>
      <c r="BD219" s="105" t="e">
        <f t="shared" si="349"/>
        <v>#DIV/0!</v>
      </c>
      <c r="BE219" s="105" t="e">
        <f t="shared" si="346"/>
        <v>#DIV/0!</v>
      </c>
      <c r="BF219" s="105" t="e">
        <f t="shared" si="347"/>
        <v>#DIV/0!</v>
      </c>
      <c r="BG219" s="105" t="e">
        <f t="shared" si="350"/>
        <v>#REF!</v>
      </c>
      <c r="BZ219" s="31">
        <f t="shared" si="379"/>
        <v>95.332194373107569</v>
      </c>
      <c r="CA219" s="31">
        <f t="shared" si="380"/>
        <v>33.529231038983824</v>
      </c>
      <c r="CF219" s="31">
        <f t="shared" si="351"/>
        <v>66.436132100621762</v>
      </c>
      <c r="CG219" s="31">
        <f t="shared" si="382"/>
        <v>24.249233196805555</v>
      </c>
      <c r="CI219" s="31"/>
      <c r="CK219" s="105">
        <f t="shared" si="352"/>
        <v>36.338882298284943</v>
      </c>
      <c r="CL219" s="105" t="e">
        <f t="shared" si="353"/>
        <v>#DIV/0!</v>
      </c>
      <c r="CM219" s="105" t="e">
        <f t="shared" si="354"/>
        <v>#DIV/0!</v>
      </c>
      <c r="CN219" s="105">
        <f t="shared" si="355"/>
        <v>6.0876976566541838</v>
      </c>
      <c r="CO219" s="105" t="e">
        <f t="shared" si="356"/>
        <v>#DIV/0!</v>
      </c>
      <c r="CP219" s="105" t="e">
        <f t="shared" si="357"/>
        <v>#DIV/0!</v>
      </c>
      <c r="CQ219" s="105" t="e">
        <f t="shared" si="358"/>
        <v>#DIV/0!</v>
      </c>
      <c r="CR219" s="105" t="e">
        <f t="shared" si="359"/>
        <v>#DIV/0!</v>
      </c>
      <c r="CS219" s="105" t="e">
        <f t="shared" si="360"/>
        <v>#DIV/0!</v>
      </c>
      <c r="CT219" s="105" t="e">
        <f t="shared" si="361"/>
        <v>#DIV/0!</v>
      </c>
      <c r="CU219" s="105" t="e">
        <f t="shared" si="362"/>
        <v>#DIV/0!</v>
      </c>
      <c r="CV219" s="105">
        <f t="shared" si="363"/>
        <v>11.557377421775255</v>
      </c>
      <c r="CW219" s="105">
        <f t="shared" si="364"/>
        <v>57.27852364163526</v>
      </c>
      <c r="CX219" s="105">
        <f t="shared" si="365"/>
        <v>70.308266332075931</v>
      </c>
      <c r="CZ219" s="105">
        <f t="shared" si="366"/>
        <v>75.555180507105334</v>
      </c>
      <c r="DA219" s="105">
        <f t="shared" si="367"/>
        <v>61.180387249314947</v>
      </c>
      <c r="DB219" s="105">
        <f t="shared" si="368"/>
        <v>68.812401470581023</v>
      </c>
      <c r="DC219" s="105">
        <f t="shared" si="369"/>
        <v>11.759917717246502</v>
      </c>
      <c r="DD219" s="105" t="e">
        <f t="shared" si="370"/>
        <v>#DIV/0!</v>
      </c>
      <c r="DE219" s="105" t="e">
        <f t="shared" si="371"/>
        <v>#DIV/0!</v>
      </c>
      <c r="DF219" s="105">
        <f t="shared" si="372"/>
        <v>0.44389790625394343</v>
      </c>
      <c r="DG219" s="105" t="e">
        <f t="shared" si="373"/>
        <v>#DIV/0!</v>
      </c>
      <c r="DH219" s="105" t="e">
        <f t="shared" si="374"/>
        <v>#DIV/0!</v>
      </c>
      <c r="DI219" s="105" t="e">
        <f t="shared" si="375"/>
        <v>#DIV/0!</v>
      </c>
      <c r="DJ219" s="105" t="e">
        <f t="shared" si="376"/>
        <v>#DIV/0!</v>
      </c>
      <c r="DK219" s="105" t="e">
        <f t="shared" si="377"/>
        <v>#DIV/0!</v>
      </c>
    </row>
    <row r="220" spans="4:214" x14ac:dyDescent="0.25">
      <c r="D220" s="31" t="str">
        <f t="shared" si="323"/>
        <v>1,9-DICHLORONONANE</v>
      </c>
      <c r="G220" s="38" t="str">
        <f t="shared" si="324"/>
        <v>1,9-DICHLORONONANE</v>
      </c>
      <c r="AG220" s="105" t="e">
        <f t="shared" si="348"/>
        <v>#DIV/0!</v>
      </c>
      <c r="AH220" s="105" t="e">
        <f t="shared" si="325"/>
        <v>#DIV/0!</v>
      </c>
      <c r="AI220" s="105" t="e">
        <f t="shared" si="326"/>
        <v>#DIV/0!</v>
      </c>
      <c r="AJ220" s="105" t="e">
        <f t="shared" si="327"/>
        <v>#DIV/0!</v>
      </c>
      <c r="AK220" s="105" t="e">
        <f t="shared" si="328"/>
        <v>#DIV/0!</v>
      </c>
      <c r="AL220" s="105" t="e">
        <f t="shared" si="329"/>
        <v>#DIV/0!</v>
      </c>
      <c r="AM220" s="105" t="e">
        <f t="shared" si="330"/>
        <v>#DIV/0!</v>
      </c>
      <c r="AN220" s="105" t="e">
        <f t="shared" si="331"/>
        <v>#DIV/0!</v>
      </c>
      <c r="AO220" s="105" t="e">
        <f t="shared" si="332"/>
        <v>#DIV/0!</v>
      </c>
      <c r="AP220" s="105" t="e">
        <f t="shared" si="333"/>
        <v>#DIV/0!</v>
      </c>
      <c r="AQ220" s="105" t="e">
        <f t="shared" si="334"/>
        <v>#DIV/0!</v>
      </c>
      <c r="AR220" s="105" t="e">
        <f t="shared" si="335"/>
        <v>#DIV/0!</v>
      </c>
      <c r="AS220" s="105" t="e">
        <f t="shared" si="336"/>
        <v>#DIV/0!</v>
      </c>
      <c r="AT220" s="105" t="e">
        <f t="shared" si="337"/>
        <v>#DIV/0!</v>
      </c>
      <c r="AU220" s="36"/>
      <c r="AV220" s="105" t="e">
        <f t="shared" si="338"/>
        <v>#DIV/0!</v>
      </c>
      <c r="AW220" s="105" t="e">
        <f t="shared" si="339"/>
        <v>#DIV/0!</v>
      </c>
      <c r="AX220" s="105" t="e">
        <f t="shared" si="340"/>
        <v>#DIV/0!</v>
      </c>
      <c r="AY220" s="105" t="e">
        <f t="shared" si="341"/>
        <v>#DIV/0!</v>
      </c>
      <c r="AZ220" s="105" t="e">
        <f t="shared" si="342"/>
        <v>#DIV/0!</v>
      </c>
      <c r="BA220" s="105" t="e">
        <f t="shared" si="343"/>
        <v>#DIV/0!</v>
      </c>
      <c r="BB220" s="105" t="e">
        <f t="shared" si="344"/>
        <v>#DIV/0!</v>
      </c>
      <c r="BC220" s="105" t="e">
        <f t="shared" si="345"/>
        <v>#DIV/0!</v>
      </c>
      <c r="BD220" s="105" t="e">
        <f t="shared" si="349"/>
        <v>#DIV/0!</v>
      </c>
      <c r="BE220" s="105" t="e">
        <f t="shared" si="346"/>
        <v>#DIV/0!</v>
      </c>
      <c r="BF220" s="105" t="e">
        <f t="shared" si="347"/>
        <v>#DIV/0!</v>
      </c>
      <c r="BG220" s="105" t="e">
        <f t="shared" si="350"/>
        <v>#REF!</v>
      </c>
      <c r="CI220" s="31"/>
      <c r="CK220" s="105" t="e">
        <f t="shared" si="352"/>
        <v>#DIV/0!</v>
      </c>
      <c r="CL220" s="105" t="e">
        <f t="shared" si="353"/>
        <v>#DIV/0!</v>
      </c>
      <c r="CM220" s="105" t="e">
        <f t="shared" si="354"/>
        <v>#DIV/0!</v>
      </c>
      <c r="CN220" s="105" t="e">
        <f t="shared" si="355"/>
        <v>#DIV/0!</v>
      </c>
      <c r="CO220" s="105" t="e">
        <f t="shared" si="356"/>
        <v>#DIV/0!</v>
      </c>
      <c r="CP220" s="105" t="e">
        <f t="shared" si="357"/>
        <v>#DIV/0!</v>
      </c>
      <c r="CQ220" s="105" t="e">
        <f t="shared" si="358"/>
        <v>#DIV/0!</v>
      </c>
      <c r="CR220" s="105" t="e">
        <f t="shared" si="359"/>
        <v>#DIV/0!</v>
      </c>
      <c r="CS220" s="105" t="e">
        <f t="shared" si="360"/>
        <v>#DIV/0!</v>
      </c>
      <c r="CT220" s="105" t="e">
        <f t="shared" si="361"/>
        <v>#DIV/0!</v>
      </c>
      <c r="CU220" s="105" t="e">
        <f t="shared" si="362"/>
        <v>#DIV/0!</v>
      </c>
      <c r="CV220" s="105" t="e">
        <f t="shared" si="363"/>
        <v>#DIV/0!</v>
      </c>
      <c r="CW220" s="105" t="e">
        <f t="shared" si="364"/>
        <v>#DIV/0!</v>
      </c>
      <c r="CX220" s="105" t="e">
        <f t="shared" si="365"/>
        <v>#DIV/0!</v>
      </c>
      <c r="CZ220" s="105" t="e">
        <f t="shared" si="366"/>
        <v>#DIV/0!</v>
      </c>
      <c r="DA220" s="105" t="e">
        <f t="shared" si="367"/>
        <v>#DIV/0!</v>
      </c>
      <c r="DB220" s="105" t="e">
        <f t="shared" si="368"/>
        <v>#DIV/0!</v>
      </c>
      <c r="DC220" s="105" t="e">
        <f t="shared" si="369"/>
        <v>#DIV/0!</v>
      </c>
      <c r="DD220" s="105" t="e">
        <f t="shared" si="370"/>
        <v>#DIV/0!</v>
      </c>
      <c r="DE220" s="105" t="e">
        <f t="shared" si="371"/>
        <v>#DIV/0!</v>
      </c>
      <c r="DF220" s="105" t="e">
        <f t="shared" si="372"/>
        <v>#DIV/0!</v>
      </c>
      <c r="DG220" s="105" t="e">
        <f t="shared" si="373"/>
        <v>#DIV/0!</v>
      </c>
      <c r="DH220" s="105" t="e">
        <f t="shared" si="374"/>
        <v>#DIV/0!</v>
      </c>
      <c r="DI220" s="105" t="e">
        <f t="shared" si="375"/>
        <v>#DIV/0!</v>
      </c>
      <c r="DJ220" s="105" t="e">
        <f t="shared" si="376"/>
        <v>#DIV/0!</v>
      </c>
      <c r="DK220" s="105" t="e">
        <f t="shared" si="377"/>
        <v>#DIV/0!</v>
      </c>
    </row>
    <row r="221" spans="4:214" x14ac:dyDescent="0.25">
      <c r="D221" s="31" t="str">
        <f t="shared" si="323"/>
        <v>METHYL MYRISTATE (C14:0)</v>
      </c>
      <c r="G221" s="38" t="str">
        <f t="shared" si="324"/>
        <v>METHYL MYRISTATE (C14:0)</v>
      </c>
      <c r="AG221" s="105">
        <f t="shared" si="348"/>
        <v>132.15537220967263</v>
      </c>
      <c r="AH221" s="105">
        <f t="shared" si="325"/>
        <v>210.18251791282131</v>
      </c>
      <c r="AI221" s="105">
        <f t="shared" si="326"/>
        <v>141.58249824282979</v>
      </c>
      <c r="AJ221" s="105">
        <f t="shared" si="327"/>
        <v>69.336615925806882</v>
      </c>
      <c r="AK221" s="105">
        <f t="shared" si="328"/>
        <v>74.211407944688318</v>
      </c>
      <c r="AL221" s="105">
        <f t="shared" si="329"/>
        <v>53.914743887626358</v>
      </c>
      <c r="AM221" s="105">
        <f t="shared" si="330"/>
        <v>310.70800571355051</v>
      </c>
      <c r="AN221" s="105">
        <f t="shared" si="331"/>
        <v>247.05852198493545</v>
      </c>
      <c r="AO221" s="105">
        <f t="shared" si="332"/>
        <v>29.085266064378718</v>
      </c>
      <c r="AP221" s="105">
        <f t="shared" si="333"/>
        <v>97.400404763356093</v>
      </c>
      <c r="AQ221" s="105">
        <f t="shared" si="334"/>
        <v>66.171436870297228</v>
      </c>
      <c r="AR221" s="105">
        <f t="shared" si="335"/>
        <v>77.889998788621426</v>
      </c>
      <c r="AS221" s="105">
        <f t="shared" si="336"/>
        <v>571.25749043345354</v>
      </c>
      <c r="AT221" s="105">
        <f t="shared" si="337"/>
        <v>862.99830164523121</v>
      </c>
      <c r="AU221" s="36"/>
      <c r="AV221" s="105">
        <f t="shared" si="338"/>
        <v>663.38148263602602</v>
      </c>
      <c r="AW221" s="105">
        <f t="shared" si="339"/>
        <v>601.11894597466608</v>
      </c>
      <c r="AX221" s="105">
        <f t="shared" si="340"/>
        <v>629.87687912040565</v>
      </c>
      <c r="AY221" s="105">
        <f t="shared" si="341"/>
        <v>92.27770803372465</v>
      </c>
      <c r="AZ221" s="105">
        <f t="shared" si="342"/>
        <v>93.304528227207285</v>
      </c>
      <c r="BA221" s="105">
        <f t="shared" si="343"/>
        <v>88.97351380799914</v>
      </c>
      <c r="BB221" s="105">
        <f t="shared" si="344"/>
        <v>86.568604157748638</v>
      </c>
      <c r="BC221" s="105">
        <f t="shared" si="345"/>
        <v>88.201559842043494</v>
      </c>
      <c r="BD221" s="105">
        <f t="shared" si="349"/>
        <v>86.542956640724995</v>
      </c>
      <c r="BE221" s="105" t="e">
        <f t="shared" si="346"/>
        <v>#DIV/0!</v>
      </c>
      <c r="BF221" s="105" t="e">
        <f t="shared" si="347"/>
        <v>#DIV/0!</v>
      </c>
      <c r="BG221" s="105" t="e">
        <f t="shared" si="350"/>
        <v>#REF!</v>
      </c>
      <c r="BK221" s="31">
        <f>AVERAGEIF(CI180:CJ180,"&lt;&gt;0")</f>
        <v>140.41728349769448</v>
      </c>
      <c r="BL221" s="31">
        <f t="shared" ref="BL221:BL237" si="383">AVERAGEIF(CK180:CL180,"&lt;&gt;0")</f>
        <v>190.58075869151915</v>
      </c>
      <c r="BM221" s="31">
        <f t="shared" ref="BM221:BM237" si="384">AVERAGEIF(CM180:CN180,"&lt;&gt;0")</f>
        <v>118.58194107213173</v>
      </c>
      <c r="BN221" s="31">
        <f t="shared" ref="BN221:BN237" si="385">AVERAGEIF(CO180:CP180,"&lt;&gt;0")</f>
        <v>582.85340760835447</v>
      </c>
      <c r="BO221" s="31">
        <f t="shared" ref="BO221:BO237" si="386">AVERAGEIF(CQ180:CR180,"&lt;&gt;0")</f>
        <v>146.8752308914836</v>
      </c>
      <c r="BQ221" s="31">
        <f t="shared" ref="BQ221:BQ237" si="387">AVERAGEIF(CU180:CV180,"&lt;&gt;0")</f>
        <v>351.66647248661616</v>
      </c>
      <c r="BU221" s="31">
        <f t="shared" ref="BU221:BU237" si="388">AVERAGEIF(DC180:DD180,"&lt;&gt;0")</f>
        <v>153.58614212505324</v>
      </c>
      <c r="BV221" s="31">
        <f t="shared" ref="BV221:BV237" si="389">AVERAGEIF(DE180:DF180,"&lt;&gt;0")</f>
        <v>147.92612373167461</v>
      </c>
      <c r="BY221" s="31">
        <f t="shared" si="378"/>
        <v>2403.8100704553076</v>
      </c>
      <c r="BZ221" s="31">
        <f t="shared" si="379"/>
        <v>1893.4490947166955</v>
      </c>
      <c r="CA221" s="31">
        <f t="shared" si="380"/>
        <v>1671.791146460901</v>
      </c>
      <c r="CB221" s="31">
        <f t="shared" ref="CB221:CB237" si="390">AVERAGEIF(DQ180:DR180,"&lt;&gt;0")</f>
        <v>2228.9430980316251</v>
      </c>
      <c r="CC221" s="31">
        <f t="shared" ref="CC221:CC237" si="391">AVERAGEIF(DS180:DT180,"&lt;&gt;0")</f>
        <v>1838.9330036891256</v>
      </c>
      <c r="CD221" s="31">
        <f t="shared" ref="CD221:CD237" si="392">AVERAGEIF(DU180:DV180,"&lt;&gt;0")</f>
        <v>1967.3378182132824</v>
      </c>
      <c r="CE221" s="31">
        <f t="shared" si="381"/>
        <v>3234.6595853422741</v>
      </c>
      <c r="CF221" s="31">
        <f t="shared" si="351"/>
        <v>3880.0680701513911</v>
      </c>
      <c r="CG221" s="31">
        <f t="shared" si="382"/>
        <v>2779.8791642147298</v>
      </c>
      <c r="CH221" s="31">
        <f t="shared" ref="CH221:CH237" si="393">AVERAGEIF(EC180:ED180,"&lt;&gt;0")</f>
        <v>3534.2850803236825</v>
      </c>
      <c r="CI221" s="31">
        <f t="shared" ref="CI221:CI237" si="394">AVERAGEIF(EE180:EF180,"&lt;&gt;0")</f>
        <v>3737.057950982799</v>
      </c>
      <c r="CJ221" s="31">
        <f t="shared" ref="CJ221:CJ237" si="395">AVERAGEIF(EG180:EH180,"&lt;&gt;0")</f>
        <v>2812.6360296385355</v>
      </c>
      <c r="CK221" s="105">
        <f t="shared" si="352"/>
        <v>126.64971387338551</v>
      </c>
      <c r="CL221" s="105">
        <f t="shared" si="353"/>
        <v>185.63894576960678</v>
      </c>
      <c r="CM221" s="105">
        <f t="shared" si="354"/>
        <v>99.317894480046363</v>
      </c>
      <c r="CN221" s="105">
        <f t="shared" si="355"/>
        <v>61.353976364841607</v>
      </c>
      <c r="CO221" s="105">
        <f t="shared" si="356"/>
        <v>70.519243278165348</v>
      </c>
      <c r="CP221" s="105">
        <f t="shared" si="357"/>
        <v>40.08847952918881</v>
      </c>
      <c r="CQ221" s="105">
        <f t="shared" si="358"/>
        <v>323.1123086230553</v>
      </c>
      <c r="CR221" s="105">
        <f t="shared" si="359"/>
        <v>192.28239660943927</v>
      </c>
      <c r="CS221" s="105">
        <f t="shared" si="360"/>
        <v>26.177531750486182</v>
      </c>
      <c r="CT221" s="105">
        <f t="shared" si="361"/>
        <v>96.534492369800546</v>
      </c>
      <c r="CU221" s="105">
        <f t="shared" si="362"/>
        <v>57.680573279327263</v>
      </c>
      <c r="CV221" s="105">
        <f t="shared" si="363"/>
        <v>69.817736029742122</v>
      </c>
      <c r="CW221" s="105">
        <f t="shared" si="364"/>
        <v>1272.2289803194615</v>
      </c>
      <c r="CX221" s="105">
        <f t="shared" si="365"/>
        <v>1928.7817341923267</v>
      </c>
      <c r="CZ221" s="105">
        <f t="shared" si="366"/>
        <v>1472.3263149641371</v>
      </c>
      <c r="DA221" s="105">
        <f t="shared" si="367"/>
        <v>1331.6676047684664</v>
      </c>
      <c r="DB221" s="105">
        <f t="shared" si="368"/>
        <v>1387.9191832919789</v>
      </c>
      <c r="DC221" s="105">
        <f t="shared" si="369"/>
        <v>70.225019658033091</v>
      </c>
      <c r="DD221" s="105">
        <f t="shared" si="370"/>
        <v>77.1607669969043</v>
      </c>
      <c r="DE221" s="105">
        <f t="shared" si="371"/>
        <v>71.078041600339375</v>
      </c>
      <c r="DF221" s="105">
        <f t="shared" si="372"/>
        <v>78.438822035904039</v>
      </c>
      <c r="DG221" s="105">
        <f t="shared" si="373"/>
        <v>79.839626871152404</v>
      </c>
      <c r="DH221" s="105">
        <f t="shared" si="374"/>
        <v>97.317513962522071</v>
      </c>
      <c r="DI221" s="105" t="e">
        <f t="shared" si="375"/>
        <v>#DIV/0!</v>
      </c>
      <c r="DJ221" s="105" t="e">
        <f t="shared" si="376"/>
        <v>#DIV/0!</v>
      </c>
      <c r="DK221" s="105" t="e">
        <f t="shared" si="377"/>
        <v>#DIV/0!</v>
      </c>
    </row>
    <row r="222" spans="4:214" x14ac:dyDescent="0.25">
      <c r="D222" s="31" t="str">
        <f t="shared" si="323"/>
        <v>METHYL MYRISTOLEATE (C14:1)</v>
      </c>
      <c r="G222" s="38" t="str">
        <f t="shared" si="324"/>
        <v>METHYL MYRISTOLEATE (C14:1)</v>
      </c>
      <c r="AG222" s="105">
        <f t="shared" si="348"/>
        <v>123.95180638922935</v>
      </c>
      <c r="AH222" s="105">
        <f t="shared" si="325"/>
        <v>79.559462952061992</v>
      </c>
      <c r="AI222" s="105" t="e">
        <f t="shared" si="326"/>
        <v>#DIV/0!</v>
      </c>
      <c r="AJ222" s="105" t="e">
        <f t="shared" si="327"/>
        <v>#DIV/0!</v>
      </c>
      <c r="AK222" s="105" t="e">
        <f t="shared" si="328"/>
        <v>#DIV/0!</v>
      </c>
      <c r="AL222" s="105" t="e">
        <f t="shared" si="329"/>
        <v>#DIV/0!</v>
      </c>
      <c r="AM222" s="105" t="e">
        <f t="shared" si="330"/>
        <v>#DIV/0!</v>
      </c>
      <c r="AN222" s="105" t="e">
        <f t="shared" si="331"/>
        <v>#DIV/0!</v>
      </c>
      <c r="AO222" s="105" t="e">
        <f t="shared" si="332"/>
        <v>#DIV/0!</v>
      </c>
      <c r="AP222" s="105" t="e">
        <f t="shared" si="333"/>
        <v>#DIV/0!</v>
      </c>
      <c r="AQ222" s="105" t="e">
        <f t="shared" si="334"/>
        <v>#DIV/0!</v>
      </c>
      <c r="AR222" s="105" t="e">
        <f t="shared" si="335"/>
        <v>#DIV/0!</v>
      </c>
      <c r="AS222" s="105">
        <f t="shared" si="336"/>
        <v>8.4869976183754829</v>
      </c>
      <c r="AT222" s="105">
        <f t="shared" si="337"/>
        <v>8.6730228964801945</v>
      </c>
      <c r="AU222" s="36"/>
      <c r="AV222" s="105" t="e">
        <f t="shared" si="338"/>
        <v>#DIV/0!</v>
      </c>
      <c r="AW222" s="105" t="e">
        <f t="shared" si="339"/>
        <v>#DIV/0!</v>
      </c>
      <c r="AX222" s="105">
        <f t="shared" si="340"/>
        <v>60.769053157279679</v>
      </c>
      <c r="AY222" s="105" t="e">
        <f t="shared" si="341"/>
        <v>#DIV/0!</v>
      </c>
      <c r="AZ222" s="105" t="e">
        <f t="shared" si="342"/>
        <v>#DIV/0!</v>
      </c>
      <c r="BA222" s="105">
        <f t="shared" si="343"/>
        <v>36.041234306377397</v>
      </c>
      <c r="BB222" s="105">
        <f t="shared" si="344"/>
        <v>55.190534941602508</v>
      </c>
      <c r="BC222" s="105">
        <f t="shared" si="345"/>
        <v>28.525628040142571</v>
      </c>
      <c r="BD222" s="105">
        <f t="shared" si="349"/>
        <v>27.260426126697702</v>
      </c>
      <c r="BE222" s="105" t="e">
        <f t="shared" si="346"/>
        <v>#DIV/0!</v>
      </c>
      <c r="BF222" s="105" t="e">
        <f t="shared" si="347"/>
        <v>#DIV/0!</v>
      </c>
      <c r="BG222" s="105" t="e">
        <f t="shared" si="350"/>
        <v>#REF!</v>
      </c>
      <c r="BO222" s="31">
        <f t="shared" si="386"/>
        <v>57.390760644998977</v>
      </c>
      <c r="BP222" s="31">
        <f t="shared" ref="BP222:BP237" si="396">AVERAGEIF(CS181:CT181,"&lt;&gt;0")</f>
        <v>51.696643777109969</v>
      </c>
      <c r="BU222" s="31">
        <f t="shared" si="388"/>
        <v>55.744440771967604</v>
      </c>
      <c r="BV222" s="31">
        <f t="shared" si="389"/>
        <v>58.368312302931166</v>
      </c>
      <c r="CI222" s="31"/>
      <c r="CK222" s="105">
        <f t="shared" si="352"/>
        <v>217.29754324708531</v>
      </c>
      <c r="CL222" s="105">
        <f t="shared" si="353"/>
        <v>83.446007818009832</v>
      </c>
      <c r="CM222" s="105" t="e">
        <f t="shared" si="354"/>
        <v>#DIV/0!</v>
      </c>
      <c r="CN222" s="105" t="e">
        <f t="shared" si="355"/>
        <v>#DIV/0!</v>
      </c>
      <c r="CO222" s="105" t="e">
        <f t="shared" si="356"/>
        <v>#DIV/0!</v>
      </c>
      <c r="CP222" s="105" t="e">
        <f t="shared" si="357"/>
        <v>#DIV/0!</v>
      </c>
      <c r="CQ222" s="105" t="e">
        <f t="shared" si="358"/>
        <v>#DIV/0!</v>
      </c>
      <c r="CR222" s="105" t="e">
        <f t="shared" si="359"/>
        <v>#DIV/0!</v>
      </c>
      <c r="CS222" s="105" t="e">
        <f t="shared" si="360"/>
        <v>#DIV/0!</v>
      </c>
      <c r="CT222" s="105" t="e">
        <f t="shared" si="361"/>
        <v>#DIV/0!</v>
      </c>
      <c r="CU222" s="105" t="e">
        <f t="shared" si="362"/>
        <v>#DIV/0!</v>
      </c>
      <c r="CV222" s="105" t="e">
        <f t="shared" si="363"/>
        <v>#DIV/0!</v>
      </c>
      <c r="CW222" s="105">
        <f t="shared" si="364"/>
        <v>10.59408934923162</v>
      </c>
      <c r="CX222" s="105">
        <f t="shared" si="365"/>
        <v>9.0476547027734888</v>
      </c>
      <c r="CZ222" s="105" t="e">
        <f t="shared" si="366"/>
        <v>#DIV/0!</v>
      </c>
      <c r="DA222" s="105" t="e">
        <f t="shared" si="367"/>
        <v>#DIV/0!</v>
      </c>
      <c r="DB222" s="105">
        <f t="shared" si="368"/>
        <v>119.55166856640254</v>
      </c>
      <c r="DC222" s="105">
        <f t="shared" si="369"/>
        <v>19.768569423055421</v>
      </c>
      <c r="DD222" s="105" t="e">
        <f t="shared" si="370"/>
        <v>#DIV/0!</v>
      </c>
      <c r="DE222" s="105">
        <f t="shared" si="371"/>
        <v>38.162669208108831</v>
      </c>
      <c r="DF222" s="105">
        <f t="shared" si="372"/>
        <v>84.041429448584992</v>
      </c>
      <c r="DG222" s="105">
        <f t="shared" si="373"/>
        <v>24.983739069285782</v>
      </c>
      <c r="DH222" s="105">
        <f t="shared" si="374"/>
        <v>28.811682040540699</v>
      </c>
      <c r="DI222" s="105" t="e">
        <f t="shared" si="375"/>
        <v>#DIV/0!</v>
      </c>
      <c r="DJ222" s="105" t="e">
        <f t="shared" si="376"/>
        <v>#DIV/0!</v>
      </c>
      <c r="DK222" s="105" t="e">
        <f t="shared" si="377"/>
        <v>#DIV/0!</v>
      </c>
    </row>
    <row r="223" spans="4:214" x14ac:dyDescent="0.25">
      <c r="D223" s="31" t="str">
        <f t="shared" si="323"/>
        <v>METHYL PENTADECANOATE (C15:0)</v>
      </c>
      <c r="G223" s="38" t="str">
        <f t="shared" si="324"/>
        <v>METHYL PENTADECANOATE (C15:0)</v>
      </c>
      <c r="AG223" s="105">
        <f t="shared" si="348"/>
        <v>53.723146926273358</v>
      </c>
      <c r="AH223" s="105">
        <f t="shared" si="325"/>
        <v>101.13376372981392</v>
      </c>
      <c r="AI223" s="105">
        <f t="shared" si="326"/>
        <v>64.61993212794232</v>
      </c>
      <c r="AJ223" s="105">
        <f t="shared" si="327"/>
        <v>32.530987560651347</v>
      </c>
      <c r="AK223" s="105">
        <f t="shared" si="328"/>
        <v>35.606050359375359</v>
      </c>
      <c r="AL223" s="105">
        <f t="shared" si="329"/>
        <v>29.067602594137462</v>
      </c>
      <c r="AM223" s="105">
        <f t="shared" si="330"/>
        <v>236.35507122838615</v>
      </c>
      <c r="AN223" s="105">
        <f t="shared" si="331"/>
        <v>171.73588748829926</v>
      </c>
      <c r="AO223" s="105">
        <f t="shared" si="332"/>
        <v>23.301232940155529</v>
      </c>
      <c r="AP223" s="105">
        <f t="shared" si="333"/>
        <v>39.092454507200117</v>
      </c>
      <c r="AQ223" s="105">
        <f t="shared" si="334"/>
        <v>32.928617315377487</v>
      </c>
      <c r="AR223" s="105">
        <f t="shared" si="335"/>
        <v>32.188468379005933</v>
      </c>
      <c r="AS223" s="105">
        <f t="shared" si="336"/>
        <v>227.08020756203061</v>
      </c>
      <c r="AT223" s="105">
        <f t="shared" si="337"/>
        <v>352.60549231851508</v>
      </c>
      <c r="AU223" s="36"/>
      <c r="AV223" s="105">
        <f t="shared" si="338"/>
        <v>218.35446203034974</v>
      </c>
      <c r="AW223" s="105">
        <f t="shared" si="339"/>
        <v>201.95790657927066</v>
      </c>
      <c r="AX223" s="105">
        <f t="shared" si="340"/>
        <v>184.80669451247519</v>
      </c>
      <c r="AY223" s="105" t="e">
        <f t="shared" si="341"/>
        <v>#DIV/0!</v>
      </c>
      <c r="AZ223" s="105" t="e">
        <f t="shared" si="342"/>
        <v>#DIV/0!</v>
      </c>
      <c r="BA223" s="105" t="e">
        <f t="shared" si="343"/>
        <v>#DIV/0!</v>
      </c>
      <c r="BB223" s="105" t="e">
        <f t="shared" si="344"/>
        <v>#DIV/0!</v>
      </c>
      <c r="BC223" s="105" t="e">
        <f t="shared" si="345"/>
        <v>#DIV/0!</v>
      </c>
      <c r="BD223" s="105">
        <f t="shared" si="349"/>
        <v>35.005710298410925</v>
      </c>
      <c r="BE223" s="105" t="e">
        <f t="shared" si="346"/>
        <v>#DIV/0!</v>
      </c>
      <c r="BF223" s="105" t="e">
        <f t="shared" si="347"/>
        <v>#DIV/0!</v>
      </c>
      <c r="BG223" s="105" t="e">
        <f t="shared" si="350"/>
        <v>#REF!</v>
      </c>
      <c r="BV223" s="31">
        <f t="shared" si="389"/>
        <v>60.777135750814622</v>
      </c>
      <c r="BY223" s="31">
        <f t="shared" si="378"/>
        <v>1361.5974790112261</v>
      </c>
      <c r="BZ223" s="31">
        <f t="shared" si="379"/>
        <v>1183.6047112796821</v>
      </c>
      <c r="CI223" s="31"/>
      <c r="CK223" s="105">
        <f t="shared" si="352"/>
        <v>39.922519450316933</v>
      </c>
      <c r="CL223" s="105">
        <f t="shared" si="353"/>
        <v>91.279399745421927</v>
      </c>
      <c r="CM223" s="105">
        <f t="shared" si="354"/>
        <v>41.769415897596573</v>
      </c>
      <c r="CN223" s="105">
        <f t="shared" si="355"/>
        <v>28.305231537063243</v>
      </c>
      <c r="CO223" s="105">
        <f t="shared" si="356"/>
        <v>34.29691556634701</v>
      </c>
      <c r="CP223" s="105">
        <f t="shared" si="357"/>
        <v>26.923458155103745</v>
      </c>
      <c r="CQ223" s="105">
        <f t="shared" si="358"/>
        <v>351.56127733795637</v>
      </c>
      <c r="CR223" s="105">
        <f t="shared" si="359"/>
        <v>213.47951547020551</v>
      </c>
      <c r="CS223" s="105">
        <f t="shared" si="360"/>
        <v>33.659695723624239</v>
      </c>
      <c r="CT223" s="105">
        <f t="shared" si="361"/>
        <v>29.774582604515881</v>
      </c>
      <c r="CU223" s="105">
        <f t="shared" si="362"/>
        <v>30.818555159360667</v>
      </c>
      <c r="CV223" s="105">
        <f t="shared" si="363"/>
        <v>22.474115821726929</v>
      </c>
      <c r="CW223" s="105">
        <f t="shared" si="364"/>
        <v>495.74288929974352</v>
      </c>
      <c r="CX223" s="105">
        <f t="shared" si="365"/>
        <v>773.43065836980225</v>
      </c>
      <c r="CZ223" s="105">
        <f t="shared" si="366"/>
        <v>471.98425651471774</v>
      </c>
      <c r="DA223" s="105">
        <f t="shared" si="367"/>
        <v>435.70336781082619</v>
      </c>
      <c r="DB223" s="105">
        <f t="shared" si="368"/>
        <v>195.59459450762688</v>
      </c>
      <c r="DC223" s="105" t="e">
        <f t="shared" si="369"/>
        <v>#DIV/0!</v>
      </c>
      <c r="DD223" s="105" t="e">
        <f t="shared" si="370"/>
        <v>#DIV/0!</v>
      </c>
      <c r="DE223" s="105" t="e">
        <f t="shared" si="371"/>
        <v>#DIV/0!</v>
      </c>
      <c r="DF223" s="105" t="e">
        <f t="shared" si="372"/>
        <v>#DIV/0!</v>
      </c>
      <c r="DG223" s="105" t="e">
        <f t="shared" si="373"/>
        <v>#DIV/0!</v>
      </c>
      <c r="DH223" s="105">
        <f t="shared" si="374"/>
        <v>32.391859843533595</v>
      </c>
      <c r="DI223" s="105" t="e">
        <f t="shared" si="375"/>
        <v>#DIV/0!</v>
      </c>
      <c r="DJ223" s="105" t="e">
        <f t="shared" si="376"/>
        <v>#DIV/0!</v>
      </c>
      <c r="DK223" s="105" t="e">
        <f t="shared" si="377"/>
        <v>#DIV/0!</v>
      </c>
    </row>
    <row r="224" spans="4:214" x14ac:dyDescent="0.25">
      <c r="D224" s="31" t="str">
        <f t="shared" si="323"/>
        <v>Methyl cis-10 pentadecenoate (C15:1)</v>
      </c>
      <c r="G224" s="38" t="str">
        <f t="shared" si="324"/>
        <v>Methyl cis-10 pentadecenoate (C15:1)</v>
      </c>
      <c r="AG224" s="105">
        <f t="shared" si="348"/>
        <v>65.156372583570516</v>
      </c>
      <c r="AH224" s="105" t="e">
        <f t="shared" si="325"/>
        <v>#DIV/0!</v>
      </c>
      <c r="AI224" s="105" t="e">
        <f t="shared" si="326"/>
        <v>#DIV/0!</v>
      </c>
      <c r="AJ224" s="105">
        <f t="shared" si="327"/>
        <v>28.699710088420101</v>
      </c>
      <c r="AK224" s="105" t="e">
        <f t="shared" si="328"/>
        <v>#DIV/0!</v>
      </c>
      <c r="AL224" s="105" t="e">
        <f t="shared" si="329"/>
        <v>#DIV/0!</v>
      </c>
      <c r="AM224" s="105" t="e">
        <f t="shared" si="330"/>
        <v>#DIV/0!</v>
      </c>
      <c r="AN224" s="105" t="e">
        <f t="shared" si="331"/>
        <v>#DIV/0!</v>
      </c>
      <c r="AO224" s="105" t="e">
        <f t="shared" si="332"/>
        <v>#DIV/0!</v>
      </c>
      <c r="AP224" s="105" t="e">
        <f t="shared" si="333"/>
        <v>#DIV/0!</v>
      </c>
      <c r="AQ224" s="105" t="e">
        <f t="shared" si="334"/>
        <v>#DIV/0!</v>
      </c>
      <c r="AR224" s="105" t="e">
        <f t="shared" si="335"/>
        <v>#DIV/0!</v>
      </c>
      <c r="AS224" s="105">
        <f t="shared" si="336"/>
        <v>321.82199493929073</v>
      </c>
      <c r="AT224" s="105">
        <f t="shared" si="337"/>
        <v>542.47942548586229</v>
      </c>
      <c r="AU224" s="36"/>
      <c r="AV224" s="105" t="e">
        <f t="shared" si="338"/>
        <v>#DIV/0!</v>
      </c>
      <c r="AW224" s="105" t="e">
        <f t="shared" si="339"/>
        <v>#DIV/0!</v>
      </c>
      <c r="AX224" s="105">
        <f t="shared" si="340"/>
        <v>42.070285108815114</v>
      </c>
      <c r="AY224" s="105" t="e">
        <f t="shared" si="341"/>
        <v>#DIV/0!</v>
      </c>
      <c r="AZ224" s="105" t="e">
        <f t="shared" si="342"/>
        <v>#DIV/0!</v>
      </c>
      <c r="BA224" s="105" t="e">
        <f t="shared" si="343"/>
        <v>#DIV/0!</v>
      </c>
      <c r="BB224" s="105" t="e">
        <f t="shared" si="344"/>
        <v>#DIV/0!</v>
      </c>
      <c r="BC224" s="105" t="e">
        <f t="shared" si="345"/>
        <v>#DIV/0!</v>
      </c>
      <c r="BD224" s="105" t="e">
        <f t="shared" si="349"/>
        <v>#DIV/0!</v>
      </c>
      <c r="BE224" s="105" t="e">
        <f t="shared" si="346"/>
        <v>#DIV/0!</v>
      </c>
      <c r="BF224" s="105" t="e">
        <f t="shared" si="347"/>
        <v>#DIV/0!</v>
      </c>
      <c r="BG224" s="105" t="e">
        <f t="shared" si="350"/>
        <v>#REF!</v>
      </c>
      <c r="BZ224" s="31">
        <f t="shared" si="379"/>
        <v>1802.0733210460453</v>
      </c>
      <c r="CI224" s="31"/>
      <c r="CK224" s="105">
        <f t="shared" si="352"/>
        <v>37.346455380124716</v>
      </c>
      <c r="CL224" s="105" t="e">
        <f t="shared" si="353"/>
        <v>#DIV/0!</v>
      </c>
      <c r="CM224" s="105" t="e">
        <f t="shared" si="354"/>
        <v>#DIV/0!</v>
      </c>
      <c r="CN224" s="105">
        <f t="shared" si="355"/>
        <v>3.8770282703174415</v>
      </c>
      <c r="CO224" s="105" t="e">
        <f t="shared" si="356"/>
        <v>#DIV/0!</v>
      </c>
      <c r="CP224" s="105" t="e">
        <f t="shared" si="357"/>
        <v>#DIV/0!</v>
      </c>
      <c r="CQ224" s="105" t="e">
        <f t="shared" si="358"/>
        <v>#DIV/0!</v>
      </c>
      <c r="CR224" s="105" t="e">
        <f t="shared" si="359"/>
        <v>#DIV/0!</v>
      </c>
      <c r="CS224" s="105" t="e">
        <f t="shared" si="360"/>
        <v>#DIV/0!</v>
      </c>
      <c r="CT224" s="105" t="e">
        <f t="shared" si="361"/>
        <v>#DIV/0!</v>
      </c>
      <c r="CU224" s="105" t="e">
        <f t="shared" si="362"/>
        <v>#DIV/0!</v>
      </c>
      <c r="CV224" s="105" t="e">
        <f t="shared" si="363"/>
        <v>#DIV/0!</v>
      </c>
      <c r="CW224" s="105">
        <f t="shared" si="364"/>
        <v>715.09560055137956</v>
      </c>
      <c r="CX224" s="105">
        <f t="shared" si="365"/>
        <v>1212.6227035106674</v>
      </c>
      <c r="CZ224" s="105">
        <f t="shared" si="366"/>
        <v>785.31822153668304</v>
      </c>
      <c r="DA224" s="105">
        <f t="shared" si="367"/>
        <v>698.87558953238909</v>
      </c>
      <c r="DB224" s="105">
        <f t="shared" si="368"/>
        <v>68.076557633303878</v>
      </c>
      <c r="DC224" s="105">
        <f t="shared" si="369"/>
        <v>20.186541776078016</v>
      </c>
      <c r="DD224" s="105" t="e">
        <f t="shared" si="370"/>
        <v>#DIV/0!</v>
      </c>
      <c r="DE224" s="105" t="e">
        <f t="shared" si="371"/>
        <v>#DIV/0!</v>
      </c>
      <c r="DF224" s="105" t="e">
        <f t="shared" si="372"/>
        <v>#DIV/0!</v>
      </c>
      <c r="DG224" s="105" t="e">
        <f t="shared" si="373"/>
        <v>#DIV/0!</v>
      </c>
      <c r="DH224" s="105" t="e">
        <f t="shared" si="374"/>
        <v>#DIV/0!</v>
      </c>
      <c r="DI224" s="105" t="e">
        <f t="shared" si="375"/>
        <v>#DIV/0!</v>
      </c>
      <c r="DJ224" s="105" t="e">
        <f t="shared" si="376"/>
        <v>#DIV/0!</v>
      </c>
      <c r="DK224" s="105" t="e">
        <f t="shared" si="377"/>
        <v>#DIV/0!</v>
      </c>
    </row>
    <row r="225" spans="4:115" x14ac:dyDescent="0.25">
      <c r="D225" s="31" t="str">
        <f t="shared" si="323"/>
        <v>Methyl Palmitate (C16:0)</v>
      </c>
      <c r="G225" s="38" t="str">
        <f t="shared" si="324"/>
        <v>Methyl Palmitate (C16:0)</v>
      </c>
      <c r="AG225" s="105">
        <f t="shared" si="348"/>
        <v>7183.0351699989424</v>
      </c>
      <c r="AH225" s="105">
        <f t="shared" si="325"/>
        <v>12757.12519031261</v>
      </c>
      <c r="AI225" s="105">
        <f t="shared" si="326"/>
        <v>6216.1490949048857</v>
      </c>
      <c r="AJ225" s="106">
        <f t="shared" si="327"/>
        <v>5980.1559324745758</v>
      </c>
      <c r="AK225" s="106">
        <f t="shared" si="328"/>
        <v>7052.4474983018108</v>
      </c>
      <c r="AL225" s="106">
        <f t="shared" si="329"/>
        <v>4161.1654002373643</v>
      </c>
      <c r="AM225" s="106">
        <f t="shared" si="330"/>
        <v>32126.806517391338</v>
      </c>
      <c r="AN225" s="106">
        <f t="shared" si="331"/>
        <v>15549.866694157501</v>
      </c>
      <c r="AO225" s="106">
        <f t="shared" si="332"/>
        <v>2440.9239637901328</v>
      </c>
      <c r="AP225" s="105">
        <f t="shared" si="333"/>
        <v>2779.3915310717111</v>
      </c>
      <c r="AQ225" s="105">
        <f t="shared" si="334"/>
        <v>1805.2028279839715</v>
      </c>
      <c r="AR225" s="105">
        <f t="shared" si="335"/>
        <v>2091.8609599678739</v>
      </c>
      <c r="AS225" s="106">
        <f t="shared" si="336"/>
        <v>15512.412047597829</v>
      </c>
      <c r="AT225" s="106">
        <f t="shared" si="337"/>
        <v>25124.868965334263</v>
      </c>
      <c r="AU225" s="36"/>
      <c r="AV225" s="106">
        <f t="shared" si="338"/>
        <v>9594.1705493528552</v>
      </c>
      <c r="AW225" s="106">
        <f t="shared" si="339"/>
        <v>16827.477869007489</v>
      </c>
      <c r="AX225" s="106">
        <f t="shared" si="340"/>
        <v>14323.414155900455</v>
      </c>
      <c r="AY225" s="106">
        <f t="shared" si="341"/>
        <v>5920.6048828401981</v>
      </c>
      <c r="AZ225" s="106">
        <f t="shared" si="342"/>
        <v>6853.0844444926533</v>
      </c>
      <c r="BA225" s="106">
        <f t="shared" si="343"/>
        <v>6670.0170785230848</v>
      </c>
      <c r="BB225" s="106">
        <f t="shared" si="344"/>
        <v>7330.0734458482511</v>
      </c>
      <c r="BC225" s="106">
        <f t="shared" si="345"/>
        <v>5510.6727306565099</v>
      </c>
      <c r="BD225" s="106">
        <f t="shared" si="349"/>
        <v>8581.0894373374285</v>
      </c>
      <c r="BE225" s="105">
        <f t="shared" si="346"/>
        <v>11536.84088703322</v>
      </c>
      <c r="BF225" s="105">
        <f t="shared" si="347"/>
        <v>10300.264470531592</v>
      </c>
      <c r="BG225" s="105" t="e">
        <f t="shared" si="350"/>
        <v>#REF!</v>
      </c>
      <c r="BK225" s="75">
        <f>AVERAGEIF(CI184:CJ184,"&lt;&gt;0")</f>
        <v>21067.230289860658</v>
      </c>
      <c r="BL225" s="75">
        <f t="shared" si="383"/>
        <v>26777.289890995904</v>
      </c>
      <c r="BM225" s="31">
        <f t="shared" si="384"/>
        <v>24293.261310034668</v>
      </c>
      <c r="BN225" s="31">
        <f t="shared" si="385"/>
        <v>111516.71836171033</v>
      </c>
      <c r="BO225" s="75">
        <f t="shared" si="386"/>
        <v>26644.685667598544</v>
      </c>
      <c r="BP225" s="75">
        <f t="shared" si="396"/>
        <v>15548.155910363646</v>
      </c>
      <c r="BQ225" s="75">
        <f t="shared" si="387"/>
        <v>29616.019760139272</v>
      </c>
      <c r="BR225" s="31">
        <f t="shared" ref="BR225:BR237" si="397">AVERAGEIF(CW184:CX184,"&lt;&gt;0")</f>
        <v>22820.189929195203</v>
      </c>
      <c r="BS225" s="31">
        <f t="shared" ref="BS225:BS237" si="398">AVERAGEIF(CY184:CZ184,"&lt;&gt;0")</f>
        <v>18280.279709700902</v>
      </c>
      <c r="BT225" s="31">
        <f t="shared" ref="BT225:BT237" si="399">AVERAGEIF(DA184:DB184,"&lt;&gt;0")</f>
        <v>33989.867176732339</v>
      </c>
      <c r="BU225" s="75">
        <f t="shared" si="388"/>
        <v>32491.854548722709</v>
      </c>
      <c r="BV225" s="75">
        <f t="shared" si="389"/>
        <v>30438.05673089913</v>
      </c>
      <c r="BW225" s="31">
        <f t="shared" ref="BW225:BW237" si="400">AVERAGEIF(DG184:DH184,"&lt;&gt;0")</f>
        <v>35321.051086257998</v>
      </c>
      <c r="BX225" s="31">
        <f t="shared" ref="BX225:BX237" si="401">AVERAGEIF(DI184:DJ184,"&lt;&gt;0")</f>
        <v>33190.764125792521</v>
      </c>
      <c r="BY225" s="75">
        <f t="shared" si="378"/>
        <v>105263.18118203816</v>
      </c>
      <c r="BZ225" s="75">
        <f t="shared" si="379"/>
        <v>81975.470832293591</v>
      </c>
      <c r="CA225" s="75">
        <f t="shared" si="380"/>
        <v>80767.598339904886</v>
      </c>
      <c r="CB225" s="67">
        <f t="shared" si="390"/>
        <v>126177.9112047423</v>
      </c>
      <c r="CC225" s="67">
        <f t="shared" si="391"/>
        <v>104192.40637812746</v>
      </c>
      <c r="CD225" s="67">
        <f t="shared" si="392"/>
        <v>104216.78488527949</v>
      </c>
      <c r="CE225" s="75">
        <f t="shared" si="381"/>
        <v>111891.63036442088</v>
      </c>
      <c r="CF225" s="75">
        <f t="shared" si="351"/>
        <v>130907.60093983638</v>
      </c>
      <c r="CG225" s="75">
        <f t="shared" si="382"/>
        <v>98724.69876276204</v>
      </c>
      <c r="CH225" s="31">
        <f t="shared" si="393"/>
        <v>165660.29226960446</v>
      </c>
      <c r="CI225" s="31">
        <f t="shared" si="394"/>
        <v>176600.53755420796</v>
      </c>
      <c r="CJ225" s="31">
        <f t="shared" si="395"/>
        <v>135577.37720022647</v>
      </c>
      <c r="CK225" s="105">
        <f t="shared" si="352"/>
        <v>14811.666840885086</v>
      </c>
      <c r="CL225" s="105">
        <f t="shared" si="353"/>
        <v>26309.741510293534</v>
      </c>
      <c r="CM225" s="105">
        <f t="shared" si="354"/>
        <v>12799.883872145667</v>
      </c>
      <c r="CN225" s="105">
        <f t="shared" si="355"/>
        <v>12343.377932441927</v>
      </c>
      <c r="CO225" s="105">
        <f t="shared" si="356"/>
        <v>14560.482002911667</v>
      </c>
      <c r="CP225" s="105">
        <f t="shared" si="357"/>
        <v>8585.0086403591777</v>
      </c>
      <c r="CQ225" s="105">
        <f t="shared" si="358"/>
        <v>66345.005348301434</v>
      </c>
      <c r="CR225" s="105">
        <f t="shared" si="359"/>
        <v>32066.060878830223</v>
      </c>
      <c r="CS225" s="105">
        <f t="shared" si="360"/>
        <v>5038.0425250565122</v>
      </c>
      <c r="CT225" s="105">
        <f t="shared" si="361"/>
        <v>5716.8046722015924</v>
      </c>
      <c r="CU225" s="105">
        <f t="shared" si="362"/>
        <v>3710.1323214148956</v>
      </c>
      <c r="CV225" s="105">
        <f t="shared" si="363"/>
        <v>4299.341407893281</v>
      </c>
      <c r="CW225" s="105">
        <f t="shared" si="364"/>
        <v>32074.443000276417</v>
      </c>
      <c r="CX225" s="105">
        <f t="shared" si="365"/>
        <v>51952.172470340498</v>
      </c>
      <c r="CZ225" s="105">
        <f t="shared" si="366"/>
        <v>19832.760045068826</v>
      </c>
      <c r="DA225" s="105">
        <f t="shared" si="367"/>
        <v>34791.998624671563</v>
      </c>
      <c r="DB225" s="105">
        <f t="shared" si="368"/>
        <v>29611.129756788236</v>
      </c>
      <c r="DC225" s="105">
        <f t="shared" si="369"/>
        <v>12209.408507216103</v>
      </c>
      <c r="DD225" s="105">
        <f t="shared" si="370"/>
        <v>14138.998909828793</v>
      </c>
      <c r="DE225" s="105">
        <f t="shared" si="371"/>
        <v>13761.34086883652</v>
      </c>
      <c r="DF225" s="105">
        <f t="shared" si="372"/>
        <v>15129.594651620682</v>
      </c>
      <c r="DG225" s="105">
        <f t="shared" si="373"/>
        <v>11366.356252981786</v>
      </c>
      <c r="DH225" s="105">
        <f t="shared" si="374"/>
        <v>17721.526609683195</v>
      </c>
      <c r="DI225" s="105">
        <f t="shared" si="375"/>
        <v>23767.989612279114</v>
      </c>
      <c r="DJ225" s="105">
        <f t="shared" si="376"/>
        <v>21211.200701577603</v>
      </c>
      <c r="DK225" s="105">
        <f t="shared" si="377"/>
        <v>22712.123009232175</v>
      </c>
    </row>
    <row r="226" spans="4:115" x14ac:dyDescent="0.25">
      <c r="D226" s="31" t="str">
        <f t="shared" si="323"/>
        <v>METHYL CIS 9-HEXADECENOATE (C16:1)</v>
      </c>
      <c r="G226" s="38" t="str">
        <f t="shared" si="324"/>
        <v>METHYL CIS 9-HEXADECENOATE (C16:1)</v>
      </c>
      <c r="AG226" s="105">
        <f t="shared" si="348"/>
        <v>258.49772098235576</v>
      </c>
      <c r="AH226" s="105">
        <f t="shared" si="325"/>
        <v>474.21133479938737</v>
      </c>
      <c r="AI226" s="105">
        <f t="shared" si="326"/>
        <v>237.23604674322848</v>
      </c>
      <c r="AJ226" s="105">
        <f t="shared" si="327"/>
        <v>161.01889092512843</v>
      </c>
      <c r="AK226" s="105">
        <f t="shared" si="328"/>
        <v>192.9102578243795</v>
      </c>
      <c r="AL226" s="105">
        <f t="shared" si="329"/>
        <v>111.99177946631866</v>
      </c>
      <c r="AM226" s="105">
        <f t="shared" si="330"/>
        <v>492.28256835107368</v>
      </c>
      <c r="AN226" s="105">
        <f t="shared" si="331"/>
        <v>235.78989484375649</v>
      </c>
      <c r="AO226" s="105">
        <f t="shared" si="332"/>
        <v>36.314750304664429</v>
      </c>
      <c r="AP226" s="105">
        <f t="shared" si="333"/>
        <v>38.226261516439919</v>
      </c>
      <c r="AQ226" s="105">
        <f t="shared" si="334"/>
        <v>28.981222560929105</v>
      </c>
      <c r="AR226" s="105">
        <f t="shared" si="335"/>
        <v>44.404162809326245</v>
      </c>
      <c r="AS226" s="106">
        <f t="shared" si="336"/>
        <v>1389.6029957161918</v>
      </c>
      <c r="AT226" s="106">
        <f t="shared" si="337"/>
        <v>2275.5208722924772</v>
      </c>
      <c r="AU226" s="36"/>
      <c r="AV226" s="106">
        <f t="shared" si="338"/>
        <v>965.43586621158124</v>
      </c>
      <c r="AW226" s="106">
        <f t="shared" si="339"/>
        <v>823.30782818183548</v>
      </c>
      <c r="AX226" s="106">
        <f t="shared" si="340"/>
        <v>545.72634355885259</v>
      </c>
      <c r="AY226" s="105">
        <f t="shared" si="341"/>
        <v>72.653329329352218</v>
      </c>
      <c r="AZ226" s="105" t="e">
        <f t="shared" si="342"/>
        <v>#DIV/0!</v>
      </c>
      <c r="BA226" s="105" t="e">
        <f t="shared" si="343"/>
        <v>#DIV/0!</v>
      </c>
      <c r="BB226" s="105">
        <f t="shared" si="344"/>
        <v>71.725737792867847</v>
      </c>
      <c r="BC226" s="105">
        <f t="shared" si="345"/>
        <v>62.412035050290207</v>
      </c>
      <c r="BD226" s="105" t="e">
        <f t="shared" si="349"/>
        <v>#DIV/0!</v>
      </c>
      <c r="BE226" s="105" t="e">
        <f t="shared" si="346"/>
        <v>#DIV/0!</v>
      </c>
      <c r="BF226" s="105" t="e">
        <f t="shared" si="347"/>
        <v>#DIV/0!</v>
      </c>
      <c r="BG226" s="105" t="e">
        <f t="shared" si="350"/>
        <v>#REF!</v>
      </c>
      <c r="BK226" s="31">
        <f>AVERAGEIF(CI185:CJ185,"&lt;&gt;0")</f>
        <v>166.53515060264084</v>
      </c>
      <c r="BL226" s="31">
        <f t="shared" si="383"/>
        <v>203.48518742997692</v>
      </c>
      <c r="BO226" s="31">
        <f t="shared" si="386"/>
        <v>835.8973226088965</v>
      </c>
      <c r="BQ226" s="31">
        <f t="shared" si="387"/>
        <v>1251.8044456349935</v>
      </c>
      <c r="BU226" s="31">
        <f t="shared" si="388"/>
        <v>327.78222714466972</v>
      </c>
      <c r="BV226" s="31">
        <f t="shared" si="389"/>
        <v>292.93125538995685</v>
      </c>
      <c r="BY226" s="31">
        <f t="shared" si="378"/>
        <v>6923.8323241817152</v>
      </c>
      <c r="BZ226" s="31">
        <f t="shared" si="379"/>
        <v>5383.3459692344823</v>
      </c>
      <c r="CA226" s="31">
        <f t="shared" si="380"/>
        <v>5007.29902420701</v>
      </c>
      <c r="CB226" s="31">
        <f t="shared" si="390"/>
        <v>5147.1939663994563</v>
      </c>
      <c r="CC226" s="31">
        <f t="shared" si="391"/>
        <v>3905.8895351409083</v>
      </c>
      <c r="CE226" s="31">
        <f t="shared" si="381"/>
        <v>5105.8591865774233</v>
      </c>
      <c r="CF226" s="31">
        <f t="shared" si="351"/>
        <v>6041.634063989909</v>
      </c>
      <c r="CG226" s="31">
        <f t="shared" si="382"/>
        <v>4452.4620869515002</v>
      </c>
      <c r="CH226" s="31">
        <f t="shared" si="393"/>
        <v>4541.630466233727</v>
      </c>
      <c r="CI226" s="31"/>
      <c r="CJ226" s="31">
        <f t="shared" si="395"/>
        <v>3361.2734496002249</v>
      </c>
      <c r="CK226" s="105">
        <f t="shared" si="352"/>
        <v>473.18271921003526</v>
      </c>
      <c r="CL226" s="105">
        <f t="shared" si="353"/>
        <v>878.22972026218508</v>
      </c>
      <c r="CM226" s="105">
        <f t="shared" si="354"/>
        <v>410.12582745389375</v>
      </c>
      <c r="CN226" s="105">
        <f t="shared" si="355"/>
        <v>299.32753878762855</v>
      </c>
      <c r="CO226" s="105">
        <f t="shared" si="356"/>
        <v>365.17566683689375</v>
      </c>
      <c r="CP226" s="105">
        <f t="shared" si="357"/>
        <v>202.24797687151965</v>
      </c>
      <c r="CQ226" s="105">
        <f t="shared" si="358"/>
        <v>881.13817555315745</v>
      </c>
      <c r="CR226" s="105">
        <f t="shared" si="359"/>
        <v>350.93600049293059</v>
      </c>
      <c r="CS226" s="105">
        <f t="shared" si="360"/>
        <v>60.532916625565584</v>
      </c>
      <c r="CT226" s="105">
        <f t="shared" si="361"/>
        <v>32.027837352997913</v>
      </c>
      <c r="CU226" s="105">
        <f t="shared" si="362"/>
        <v>25.019242807093718</v>
      </c>
      <c r="CV226" s="105">
        <f t="shared" si="363"/>
        <v>38.578043437565697</v>
      </c>
      <c r="CW226" s="105">
        <f t="shared" si="364"/>
        <v>2891.2421908743627</v>
      </c>
      <c r="CX226" s="105">
        <f t="shared" si="365"/>
        <v>4738.3664567216119</v>
      </c>
      <c r="CZ226" s="105">
        <f t="shared" si="366"/>
        <v>2002.1795274137389</v>
      </c>
      <c r="DA226" s="105">
        <f t="shared" si="367"/>
        <v>1705.7661645196149</v>
      </c>
      <c r="DB226" s="105">
        <f t="shared" si="368"/>
        <v>1122.77835957356</v>
      </c>
      <c r="DC226" s="105">
        <f t="shared" si="369"/>
        <v>98.283326576935622</v>
      </c>
      <c r="DD226" s="105" t="e">
        <f t="shared" si="370"/>
        <v>#DIV/0!</v>
      </c>
      <c r="DE226" s="105" t="e">
        <f t="shared" si="371"/>
        <v>#DIV/0!</v>
      </c>
      <c r="DF226" s="105">
        <f t="shared" si="372"/>
        <v>104.45952561297656</v>
      </c>
      <c r="DG226" s="105">
        <f t="shared" si="373"/>
        <v>84.130930134560174</v>
      </c>
      <c r="DH226" s="105" t="e">
        <f t="shared" si="374"/>
        <v>#DIV/0!</v>
      </c>
      <c r="DI226" s="105" t="e">
        <f t="shared" si="375"/>
        <v>#DIV/0!</v>
      </c>
      <c r="DJ226" s="105" t="e">
        <f t="shared" si="376"/>
        <v>#DIV/0!</v>
      </c>
      <c r="DK226" s="105" t="e">
        <f t="shared" si="377"/>
        <v>#DIV/0!</v>
      </c>
    </row>
    <row r="227" spans="4:115" x14ac:dyDescent="0.25">
      <c r="D227" s="31" t="str">
        <f t="shared" si="323"/>
        <v>METHYL HEPTADECANOATE (C17:0)</v>
      </c>
      <c r="G227" s="38" t="str">
        <f t="shared" si="324"/>
        <v>METHYL HEPTADECANOATE (C17:0)</v>
      </c>
      <c r="AG227" s="105">
        <f t="shared" si="348"/>
        <v>143.44523817306163</v>
      </c>
      <c r="AH227" s="105">
        <f t="shared" si="325"/>
        <v>246.27531657495734</v>
      </c>
      <c r="AI227" s="105">
        <f t="shared" si="326"/>
        <v>128.67084899190769</v>
      </c>
      <c r="AJ227" s="105">
        <f t="shared" si="327"/>
        <v>49.33839837865051</v>
      </c>
      <c r="AK227" s="105">
        <f t="shared" si="328"/>
        <v>59.434512133241739</v>
      </c>
      <c r="AL227" s="105">
        <f t="shared" si="329"/>
        <v>36.743338005129452</v>
      </c>
      <c r="AM227" s="105">
        <f t="shared" si="330"/>
        <v>323.09569147950782</v>
      </c>
      <c r="AN227" s="105">
        <f t="shared" si="331"/>
        <v>228.30997724277404</v>
      </c>
      <c r="AO227" s="105" t="e">
        <f t="shared" si="332"/>
        <v>#DIV/0!</v>
      </c>
      <c r="AP227" s="105">
        <f t="shared" si="333"/>
        <v>86.869991321689611</v>
      </c>
      <c r="AQ227" s="105">
        <f t="shared" si="334"/>
        <v>60.078712211337113</v>
      </c>
      <c r="AR227" s="105">
        <f t="shared" si="335"/>
        <v>66.811580562617081</v>
      </c>
      <c r="AS227" s="105">
        <f t="shared" si="336"/>
        <v>598.15911876159805</v>
      </c>
      <c r="AT227" s="105">
        <f t="shared" si="337"/>
        <v>953.878218297491</v>
      </c>
      <c r="AU227" s="36"/>
      <c r="AV227" s="106">
        <f t="shared" si="338"/>
        <v>702.54792945269639</v>
      </c>
      <c r="AW227" s="106">
        <f t="shared" si="339"/>
        <v>565.44314684935205</v>
      </c>
      <c r="AX227" s="106">
        <f t="shared" si="340"/>
        <v>384.14191825524506</v>
      </c>
      <c r="AY227" s="105">
        <f t="shared" si="341"/>
        <v>63.579420937586434</v>
      </c>
      <c r="AZ227" s="105">
        <f t="shared" si="342"/>
        <v>73.067863859491226</v>
      </c>
      <c r="BA227" s="105">
        <f t="shared" si="343"/>
        <v>65.110732176544346</v>
      </c>
      <c r="BB227" s="105">
        <f t="shared" si="344"/>
        <v>67.099930821423584</v>
      </c>
      <c r="BC227" s="105">
        <f t="shared" si="345"/>
        <v>55.808333302063367</v>
      </c>
      <c r="BD227" s="105">
        <f t="shared" si="349"/>
        <v>67.404879505465715</v>
      </c>
      <c r="BE227" s="105" t="e">
        <f t="shared" si="346"/>
        <v>#DIV/0!</v>
      </c>
      <c r="BF227" s="105" t="e">
        <f t="shared" si="347"/>
        <v>#DIV/0!</v>
      </c>
      <c r="BG227" s="105" t="e">
        <f t="shared" si="350"/>
        <v>#REF!</v>
      </c>
      <c r="BK227" s="31">
        <f>AVERAGEIF(CI186:CJ186,"&lt;&gt;0")</f>
        <v>155.0761470588746</v>
      </c>
      <c r="BL227" s="31">
        <f t="shared" si="383"/>
        <v>199.53992143808517</v>
      </c>
      <c r="BO227" s="31">
        <f t="shared" si="386"/>
        <v>160.24794390263872</v>
      </c>
      <c r="BQ227" s="31">
        <f t="shared" si="387"/>
        <v>368.21569654766523</v>
      </c>
      <c r="BU227" s="31">
        <f t="shared" si="388"/>
        <v>241.50285530225585</v>
      </c>
      <c r="BV227" s="31">
        <f t="shared" si="389"/>
        <v>222.00823998304685</v>
      </c>
      <c r="BY227" s="31">
        <f t="shared" si="378"/>
        <v>2397.0471498744137</v>
      </c>
      <c r="BZ227" s="31">
        <f t="shared" si="379"/>
        <v>1872.7353057303317</v>
      </c>
      <c r="CA227" s="31">
        <f t="shared" si="380"/>
        <v>1763.7971045087124</v>
      </c>
      <c r="CE227" s="31">
        <f t="shared" si="381"/>
        <v>2624.7970386811967</v>
      </c>
      <c r="CF227" s="31">
        <f t="shared" si="351"/>
        <v>3080.4437480395122</v>
      </c>
      <c r="CG227" s="31">
        <f t="shared" si="382"/>
        <v>2248.454071530844</v>
      </c>
      <c r="CI227" s="31"/>
      <c r="CJ227" s="31">
        <f t="shared" si="395"/>
        <v>2107.4073999625325</v>
      </c>
      <c r="CK227" s="105">
        <f t="shared" si="352"/>
        <v>238.16017345671764</v>
      </c>
      <c r="CL227" s="105">
        <f t="shared" si="353"/>
        <v>410.97567515431558</v>
      </c>
      <c r="CM227" s="105">
        <f t="shared" si="354"/>
        <v>191.05865556648502</v>
      </c>
      <c r="CN227" s="105">
        <f t="shared" si="355"/>
        <v>69.562596040630751</v>
      </c>
      <c r="CO227" s="105">
        <f t="shared" si="356"/>
        <v>89.817208005984639</v>
      </c>
      <c r="CP227" s="105">
        <f t="shared" si="357"/>
        <v>48.153125546823233</v>
      </c>
      <c r="CQ227" s="105">
        <f t="shared" si="358"/>
        <v>539.21453716838982</v>
      </c>
      <c r="CR227" s="105">
        <f t="shared" si="359"/>
        <v>347.65096774839947</v>
      </c>
      <c r="CS227" s="105" t="e">
        <f t="shared" si="360"/>
        <v>#DIV/0!</v>
      </c>
      <c r="CT227" s="105">
        <f t="shared" si="361"/>
        <v>137.58144833067749</v>
      </c>
      <c r="CU227" s="105">
        <f t="shared" si="362"/>
        <v>92.989773975229213</v>
      </c>
      <c r="CV227" s="105">
        <f t="shared" si="363"/>
        <v>102.02090254915845</v>
      </c>
      <c r="CW227" s="105">
        <f t="shared" si="364"/>
        <v>1229.6547678679005</v>
      </c>
      <c r="CX227" s="105">
        <f t="shared" si="365"/>
        <v>1963.961134363095</v>
      </c>
      <c r="CZ227" s="105">
        <f t="shared" si="366"/>
        <v>1442.6483388710003</v>
      </c>
      <c r="DA227" s="105">
        <f t="shared" si="367"/>
        <v>1159.0754720887032</v>
      </c>
      <c r="DB227" s="105">
        <f t="shared" si="368"/>
        <v>780.65292942194844</v>
      </c>
      <c r="DC227" s="105">
        <f t="shared" si="369"/>
        <v>84.393775821442318</v>
      </c>
      <c r="DD227" s="105">
        <f t="shared" si="370"/>
        <v>105.59670692082489</v>
      </c>
      <c r="DE227" s="105">
        <f t="shared" si="371"/>
        <v>90.396082599040511</v>
      </c>
      <c r="DF227" s="105">
        <f t="shared" si="372"/>
        <v>98.858725885250379</v>
      </c>
      <c r="DG227" s="105">
        <f t="shared" si="373"/>
        <v>74.69967571234875</v>
      </c>
      <c r="DH227" s="105">
        <f t="shared" si="374"/>
        <v>105.90501120319951</v>
      </c>
      <c r="DI227" s="105" t="e">
        <f t="shared" si="375"/>
        <v>#DIV/0!</v>
      </c>
      <c r="DJ227" s="105" t="e">
        <f t="shared" si="376"/>
        <v>#DIV/0!</v>
      </c>
      <c r="DK227" s="105" t="e">
        <f t="shared" si="377"/>
        <v>#DIV/0!</v>
      </c>
    </row>
    <row r="228" spans="4:115" x14ac:dyDescent="0.25">
      <c r="D228" s="31" t="str">
        <f t="shared" si="323"/>
        <v>Methyl cis-10-heptadecenoate (C17:1)</v>
      </c>
      <c r="G228" s="38" t="str">
        <f t="shared" si="324"/>
        <v>Methyl cis-10-heptadecenoate (C17:1)</v>
      </c>
      <c r="AG228" s="105">
        <f t="shared" si="348"/>
        <v>79.305867959292044</v>
      </c>
      <c r="AH228" s="105">
        <f t="shared" si="325"/>
        <v>129.53465896315015</v>
      </c>
      <c r="AI228" s="105">
        <f t="shared" si="326"/>
        <v>92.854172744165581</v>
      </c>
      <c r="AJ228" s="105">
        <f t="shared" si="327"/>
        <v>28.789144584818523</v>
      </c>
      <c r="AK228" s="105">
        <f t="shared" si="328"/>
        <v>29.877270944278802</v>
      </c>
      <c r="AL228" s="105" t="e">
        <f t="shared" si="329"/>
        <v>#DIV/0!</v>
      </c>
      <c r="AM228" s="105" t="e">
        <f t="shared" si="330"/>
        <v>#DIV/0!</v>
      </c>
      <c r="AN228" s="105" t="e">
        <f t="shared" si="331"/>
        <v>#DIV/0!</v>
      </c>
      <c r="AO228" s="105" t="e">
        <f t="shared" si="332"/>
        <v>#DIV/0!</v>
      </c>
      <c r="AP228" s="105">
        <f t="shared" si="333"/>
        <v>73.047819687083702</v>
      </c>
      <c r="AQ228" s="105" t="e">
        <f t="shared" si="334"/>
        <v>#DIV/0!</v>
      </c>
      <c r="AR228" s="105">
        <f t="shared" si="335"/>
        <v>53.229685147927327</v>
      </c>
      <c r="AS228" s="105">
        <f t="shared" si="336"/>
        <v>74.344964596850104</v>
      </c>
      <c r="AT228" s="105">
        <f t="shared" si="337"/>
        <v>127.65016003527914</v>
      </c>
      <c r="AU228" s="36"/>
      <c r="AV228" s="106">
        <f t="shared" si="338"/>
        <v>91.521363015679967</v>
      </c>
      <c r="AW228" s="106">
        <f t="shared" si="339"/>
        <v>90.189483004612214</v>
      </c>
      <c r="AX228" s="106">
        <f t="shared" si="340"/>
        <v>7068.5809319666387</v>
      </c>
      <c r="AY228" s="105" t="e">
        <f t="shared" si="341"/>
        <v>#DIV/0!</v>
      </c>
      <c r="AZ228" s="105">
        <f t="shared" si="342"/>
        <v>52.582692218692713</v>
      </c>
      <c r="BA228" s="105">
        <f t="shared" si="343"/>
        <v>53.741098097884397</v>
      </c>
      <c r="BB228" s="105">
        <f t="shared" si="344"/>
        <v>51.273893814843973</v>
      </c>
      <c r="BC228" s="105">
        <f t="shared" si="345"/>
        <v>37.775147299473502</v>
      </c>
      <c r="BD228" s="105">
        <f t="shared" si="349"/>
        <v>51.31341635472937</v>
      </c>
      <c r="BE228" s="105" t="e">
        <f t="shared" si="346"/>
        <v>#DIV/0!</v>
      </c>
      <c r="BF228" s="105" t="e">
        <f t="shared" si="347"/>
        <v>#DIV/0!</v>
      </c>
      <c r="BG228" s="105" t="e">
        <f t="shared" si="350"/>
        <v>#REF!</v>
      </c>
      <c r="BU228" s="31">
        <f t="shared" si="388"/>
        <v>165.11356153012133</v>
      </c>
      <c r="BV228" s="31">
        <f t="shared" si="389"/>
        <v>146.57437013921617</v>
      </c>
      <c r="CF228" s="31">
        <f t="shared" si="351"/>
        <v>327.68526023764144</v>
      </c>
      <c r="CI228" s="31"/>
      <c r="CK228" s="105">
        <f t="shared" si="352"/>
        <v>121.89479485155746</v>
      </c>
      <c r="CL228" s="105">
        <f t="shared" si="353"/>
        <v>196.69402226422548</v>
      </c>
      <c r="CM228" s="105">
        <f t="shared" si="354"/>
        <v>137.21239474219868</v>
      </c>
      <c r="CN228" s="105">
        <f t="shared" si="355"/>
        <v>34.686051032911102</v>
      </c>
      <c r="CO228" s="105">
        <f t="shared" si="356"/>
        <v>36.494556258089766</v>
      </c>
      <c r="CP228" s="105" t="e">
        <f t="shared" si="357"/>
        <v>#DIV/0!</v>
      </c>
      <c r="CQ228" s="105" t="e">
        <f t="shared" si="358"/>
        <v>#DIV/0!</v>
      </c>
      <c r="CR228" s="105" t="e">
        <f t="shared" si="359"/>
        <v>#DIV/0!</v>
      </c>
      <c r="CS228" s="105" t="e">
        <f t="shared" si="360"/>
        <v>#DIV/0!</v>
      </c>
      <c r="CT228" s="105">
        <f t="shared" si="361"/>
        <v>122.41400877757289</v>
      </c>
      <c r="CU228" s="105" t="e">
        <f t="shared" si="362"/>
        <v>#DIV/0!</v>
      </c>
      <c r="CV228" s="105">
        <f t="shared" si="363"/>
        <v>84.51951282599974</v>
      </c>
      <c r="CW228" s="105">
        <f t="shared" si="364"/>
        <v>153.80251987686719</v>
      </c>
      <c r="CX228" s="105">
        <f t="shared" si="365"/>
        <v>267.57591799666392</v>
      </c>
      <c r="CZ228" s="105">
        <f t="shared" si="366"/>
        <v>188.39140492149363</v>
      </c>
      <c r="DA228" s="105">
        <f t="shared" si="367"/>
        <v>185.73517656127723</v>
      </c>
      <c r="DB228" s="105">
        <f t="shared" si="368"/>
        <v>15315.21660370568</v>
      </c>
      <c r="DC228" s="105" t="e">
        <f t="shared" si="369"/>
        <v>#DIV/0!</v>
      </c>
      <c r="DD228" s="105">
        <f t="shared" si="370"/>
        <v>75.133175025657323</v>
      </c>
      <c r="DE228" s="105">
        <f t="shared" si="371"/>
        <v>78.728838654438135</v>
      </c>
      <c r="DF228" s="105">
        <f t="shared" si="372"/>
        <v>77.07788644124409</v>
      </c>
      <c r="DG228" s="105">
        <f t="shared" si="373"/>
        <v>78.87774563094608</v>
      </c>
      <c r="DH228" s="105">
        <f t="shared" si="374"/>
        <v>82.625470280583514</v>
      </c>
      <c r="DI228" s="105" t="e">
        <f t="shared" si="375"/>
        <v>#DIV/0!</v>
      </c>
      <c r="DJ228" s="105" t="e">
        <f t="shared" si="376"/>
        <v>#DIV/0!</v>
      </c>
      <c r="DK228" s="105" t="e">
        <f t="shared" si="377"/>
        <v>#DIV/0!</v>
      </c>
    </row>
    <row r="229" spans="4:115" x14ac:dyDescent="0.25">
      <c r="D229" s="31" t="str">
        <f t="shared" si="323"/>
        <v>METHYL STEARATE (C18:0)</v>
      </c>
      <c r="G229" s="38" t="str">
        <f t="shared" si="324"/>
        <v>METHYL STEARATE (C18:0)</v>
      </c>
      <c r="AG229" s="105">
        <f t="shared" si="348"/>
        <v>936.78535005301273</v>
      </c>
      <c r="AH229" s="105">
        <f t="shared" si="325"/>
        <v>1735.4506889095353</v>
      </c>
      <c r="AI229" s="105">
        <f t="shared" si="326"/>
        <v>978.95579785137079</v>
      </c>
      <c r="AJ229" s="105">
        <f t="shared" si="327"/>
        <v>1146.2648931968176</v>
      </c>
      <c r="AK229" s="105">
        <f t="shared" si="328"/>
        <v>1413.1038193531908</v>
      </c>
      <c r="AL229" s="105">
        <f t="shared" si="329"/>
        <v>802.70152752045146</v>
      </c>
      <c r="AM229" s="105">
        <f t="shared" si="330"/>
        <v>3044.6557441611671</v>
      </c>
      <c r="AN229" s="105">
        <f t="shared" si="331"/>
        <v>1643.4057565151134</v>
      </c>
      <c r="AO229" s="105">
        <f t="shared" si="332"/>
        <v>289.05245320135998</v>
      </c>
      <c r="AP229" s="105">
        <f t="shared" si="333"/>
        <v>465.1041456641284</v>
      </c>
      <c r="AQ229" s="105">
        <f t="shared" si="334"/>
        <v>286.23520371133725</v>
      </c>
      <c r="AR229" s="105">
        <f t="shared" si="335"/>
        <v>353.83396909012174</v>
      </c>
      <c r="AS229" s="106">
        <f t="shared" si="336"/>
        <v>8124.5310278050747</v>
      </c>
      <c r="AT229" s="106">
        <f t="shared" si="337"/>
        <v>13870.11292571993</v>
      </c>
      <c r="AU229" s="36"/>
      <c r="AV229" s="106">
        <f t="shared" si="338"/>
        <v>11308.621156410267</v>
      </c>
      <c r="AW229" s="106">
        <f t="shared" si="339"/>
        <v>5769.1075955216093</v>
      </c>
      <c r="AX229" s="106">
        <f t="shared" si="340"/>
        <v>5546.1156891875607</v>
      </c>
      <c r="AY229" s="105">
        <f t="shared" si="341"/>
        <v>849.35013525566114</v>
      </c>
      <c r="AZ229" s="105">
        <f t="shared" si="342"/>
        <v>917.11285619900514</v>
      </c>
      <c r="BA229" s="105">
        <f t="shared" si="343"/>
        <v>897.86283822150494</v>
      </c>
      <c r="BB229" s="105">
        <f t="shared" si="344"/>
        <v>836.7026667719731</v>
      </c>
      <c r="BC229" s="105">
        <f t="shared" si="345"/>
        <v>654.40526211544216</v>
      </c>
      <c r="BD229" s="105">
        <f t="shared" si="349"/>
        <v>1052.3602504562089</v>
      </c>
      <c r="BE229" s="105">
        <f t="shared" si="346"/>
        <v>1450.441284918239</v>
      </c>
      <c r="BF229" s="105">
        <f t="shared" si="347"/>
        <v>1293.9362136928457</v>
      </c>
      <c r="BG229" s="105" t="e">
        <f t="shared" si="350"/>
        <v>#REF!</v>
      </c>
      <c r="BK229" s="31">
        <f>AVERAGEIF(CI188:CJ188,"&lt;&gt;0")</f>
        <v>3261.7855686771768</v>
      </c>
      <c r="BL229" s="31">
        <f t="shared" si="383"/>
        <v>3976.6125667684237</v>
      </c>
      <c r="BM229" s="31">
        <f t="shared" si="384"/>
        <v>3650.7490075598353</v>
      </c>
      <c r="BN229" s="31">
        <f t="shared" si="385"/>
        <v>15107.298041167474</v>
      </c>
      <c r="BO229" s="31">
        <f t="shared" si="386"/>
        <v>6991.3208834021871</v>
      </c>
      <c r="BP229" s="31">
        <f t="shared" si="396"/>
        <v>2016.6488530652866</v>
      </c>
      <c r="BQ229" s="31">
        <f t="shared" si="387"/>
        <v>9960.9133042504018</v>
      </c>
      <c r="BR229" s="31">
        <f t="shared" si="397"/>
        <v>4518.0507151198944</v>
      </c>
      <c r="BS229" s="31">
        <f t="shared" si="398"/>
        <v>3409.6346406956773</v>
      </c>
      <c r="BT229" s="31">
        <f t="shared" si="399"/>
        <v>9184.8569103204536</v>
      </c>
      <c r="BU229" s="31">
        <f t="shared" si="388"/>
        <v>6018.5424124811307</v>
      </c>
      <c r="BV229" s="31">
        <f t="shared" si="389"/>
        <v>5602.7857620415753</v>
      </c>
      <c r="BW229" s="31">
        <f t="shared" si="400"/>
        <v>4860.329018916982</v>
      </c>
      <c r="BX229" s="31">
        <f t="shared" si="401"/>
        <v>4831.6922034741574</v>
      </c>
      <c r="BY229" s="31">
        <f t="shared" si="378"/>
        <v>46690.392493652485</v>
      </c>
      <c r="BZ229" s="31">
        <f t="shared" si="379"/>
        <v>36337.702889568201</v>
      </c>
      <c r="CA229" s="31">
        <f t="shared" si="380"/>
        <v>35077.748140738942</v>
      </c>
      <c r="CB229" s="31">
        <f t="shared" si="390"/>
        <v>46698.269599312669</v>
      </c>
      <c r="CC229" s="31">
        <f t="shared" si="391"/>
        <v>40226.74846870554</v>
      </c>
      <c r="CD229" s="31">
        <f t="shared" si="392"/>
        <v>37628.228706499896</v>
      </c>
      <c r="CE229" s="75">
        <f t="shared" si="381"/>
        <v>55833.874172954937</v>
      </c>
      <c r="CF229" s="75">
        <f t="shared" si="351"/>
        <v>65602.63778321771</v>
      </c>
      <c r="CG229" s="75">
        <f t="shared" si="382"/>
        <v>49283.776894787814</v>
      </c>
      <c r="CH229" s="31">
        <f t="shared" si="393"/>
        <v>69464.724541314645</v>
      </c>
      <c r="CI229" s="31">
        <f t="shared" si="394"/>
        <v>72806.220471168606</v>
      </c>
      <c r="CJ229" s="31">
        <f t="shared" si="395"/>
        <v>57357.894392218601</v>
      </c>
      <c r="CK229" s="105">
        <f t="shared" si="352"/>
        <v>1986.474702047698</v>
      </c>
      <c r="CL229" s="105">
        <f t="shared" si="353"/>
        <v>3732.5218600309327</v>
      </c>
      <c r="CM229" s="105">
        <f t="shared" si="354"/>
        <v>2003.6508352338635</v>
      </c>
      <c r="CN229" s="105">
        <f t="shared" si="355"/>
        <v>2635.8573120520391</v>
      </c>
      <c r="CO229" s="105">
        <f t="shared" si="356"/>
        <v>3285.6030891621813</v>
      </c>
      <c r="CP229" s="105">
        <f t="shared" si="357"/>
        <v>1819.2574169301909</v>
      </c>
      <c r="CQ229" s="105">
        <f t="shared" si="358"/>
        <v>6776.471642112152</v>
      </c>
      <c r="CR229" s="105">
        <f t="shared" si="359"/>
        <v>3371.0860595031199</v>
      </c>
      <c r="CS229" s="105">
        <f t="shared" si="360"/>
        <v>637.05828726316122</v>
      </c>
      <c r="CT229" s="105">
        <f t="shared" si="361"/>
        <v>918.19805031120109</v>
      </c>
      <c r="CU229" s="105">
        <f t="shared" si="362"/>
        <v>537.04935453693702</v>
      </c>
      <c r="CV229" s="105">
        <f t="shared" si="363"/>
        <v>676.93498634865023</v>
      </c>
      <c r="CW229" s="105">
        <f t="shared" si="364"/>
        <v>19840.344443708836</v>
      </c>
      <c r="CX229" s="105">
        <f t="shared" si="365"/>
        <v>33892.180738974021</v>
      </c>
      <c r="CZ229" s="105">
        <f t="shared" si="366"/>
        <v>27617.496531726942</v>
      </c>
      <c r="DA229" s="105">
        <f t="shared" si="367"/>
        <v>14060.348758927381</v>
      </c>
      <c r="DB229" s="105">
        <f t="shared" si="368"/>
        <v>13498.513121685404</v>
      </c>
      <c r="DC229" s="105">
        <f t="shared" si="369"/>
        <v>1832.7899547459792</v>
      </c>
      <c r="DD229" s="105">
        <f t="shared" si="370"/>
        <v>2006.7701567637225</v>
      </c>
      <c r="DE229" s="105">
        <f t="shared" si="371"/>
        <v>1966.2852723753203</v>
      </c>
      <c r="DF229" s="105">
        <f t="shared" si="372"/>
        <v>1839.2237744074905</v>
      </c>
      <c r="DG229" s="105">
        <f t="shared" si="373"/>
        <v>1388.9551339021953</v>
      </c>
      <c r="DH229" s="105">
        <f t="shared" si="374"/>
        <v>2400.4914976573659</v>
      </c>
      <c r="DI229" s="105">
        <f t="shared" si="375"/>
        <v>2907.0843438213706</v>
      </c>
      <c r="DJ229" s="105">
        <f t="shared" si="376"/>
        <v>2527.879208843905</v>
      </c>
      <c r="DK229" s="105">
        <f t="shared" si="377"/>
        <v>2750.3491114677026</v>
      </c>
    </row>
    <row r="230" spans="4:115" x14ac:dyDescent="0.25">
      <c r="D230" s="31" t="str">
        <f t="shared" si="323"/>
        <v>Methyl trans-9 oleate) (C18:1)</v>
      </c>
      <c r="G230" s="38" t="str">
        <f t="shared" si="324"/>
        <v>Methyl trans-9 oleate) (C18:1)</v>
      </c>
      <c r="AG230" s="105" t="e">
        <f t="shared" si="348"/>
        <v>#DIV/0!</v>
      </c>
      <c r="AH230" s="105" t="e">
        <f t="shared" si="325"/>
        <v>#DIV/0!</v>
      </c>
      <c r="AI230" s="105" t="e">
        <f t="shared" si="326"/>
        <v>#DIV/0!</v>
      </c>
      <c r="AJ230" s="105" t="e">
        <f t="shared" si="327"/>
        <v>#DIV/0!</v>
      </c>
      <c r="AK230" s="105" t="e">
        <f t="shared" si="328"/>
        <v>#DIV/0!</v>
      </c>
      <c r="AL230" s="105" t="e">
        <f t="shared" si="329"/>
        <v>#DIV/0!</v>
      </c>
      <c r="AM230" s="105" t="e">
        <f t="shared" si="330"/>
        <v>#DIV/0!</v>
      </c>
      <c r="AN230" s="105" t="e">
        <f t="shared" si="331"/>
        <v>#DIV/0!</v>
      </c>
      <c r="AO230" s="105" t="e">
        <f t="shared" si="332"/>
        <v>#DIV/0!</v>
      </c>
      <c r="AP230" s="105" t="e">
        <f t="shared" si="333"/>
        <v>#DIV/0!</v>
      </c>
      <c r="AQ230" s="105" t="e">
        <f t="shared" si="334"/>
        <v>#DIV/0!</v>
      </c>
      <c r="AR230" s="105" t="e">
        <f t="shared" si="335"/>
        <v>#DIV/0!</v>
      </c>
      <c r="AS230" s="105" t="e">
        <f t="shared" si="336"/>
        <v>#DIV/0!</v>
      </c>
      <c r="AT230" s="105" t="e">
        <f t="shared" si="337"/>
        <v>#DIV/0!</v>
      </c>
      <c r="AU230" s="36"/>
      <c r="AV230" s="105" t="e">
        <f t="shared" si="338"/>
        <v>#DIV/0!</v>
      </c>
      <c r="AW230" s="105" t="e">
        <f t="shared" si="339"/>
        <v>#DIV/0!</v>
      </c>
      <c r="AX230" s="105" t="e">
        <f t="shared" si="340"/>
        <v>#DIV/0!</v>
      </c>
      <c r="AY230" s="105" t="e">
        <f t="shared" si="341"/>
        <v>#DIV/0!</v>
      </c>
      <c r="AZ230" s="105" t="e">
        <f t="shared" si="342"/>
        <v>#DIV/0!</v>
      </c>
      <c r="BA230" s="105" t="e">
        <f t="shared" si="343"/>
        <v>#DIV/0!</v>
      </c>
      <c r="BB230" s="105" t="e">
        <f t="shared" si="344"/>
        <v>#DIV/0!</v>
      </c>
      <c r="BC230" s="105" t="e">
        <f t="shared" si="345"/>
        <v>#DIV/0!</v>
      </c>
      <c r="BD230" s="105" t="e">
        <f t="shared" si="349"/>
        <v>#DIV/0!</v>
      </c>
      <c r="BE230" s="105" t="e">
        <f t="shared" si="346"/>
        <v>#DIV/0!</v>
      </c>
      <c r="BF230" s="105" t="e">
        <f t="shared" si="347"/>
        <v>#DIV/0!</v>
      </c>
      <c r="BG230" s="105" t="e">
        <f t="shared" si="350"/>
        <v>#REF!</v>
      </c>
      <c r="CI230" s="31"/>
      <c r="CK230" s="105">
        <f t="shared" si="352"/>
        <v>18971.631525449342</v>
      </c>
      <c r="CL230" s="105">
        <f t="shared" si="353"/>
        <v>33819.232662255301</v>
      </c>
      <c r="CM230" s="105">
        <f t="shared" si="354"/>
        <v>30669.946545617171</v>
      </c>
      <c r="CN230" s="105" t="e">
        <f t="shared" si="355"/>
        <v>#DIV/0!</v>
      </c>
      <c r="CO230" s="105">
        <f t="shared" si="356"/>
        <v>20777.530971934568</v>
      </c>
      <c r="CP230" s="105">
        <f t="shared" si="357"/>
        <v>12297.331644152597</v>
      </c>
      <c r="CQ230" s="105">
        <f t="shared" si="358"/>
        <v>11752.849519400595</v>
      </c>
      <c r="CR230" s="105">
        <f t="shared" si="359"/>
        <v>54759.600231404271</v>
      </c>
      <c r="CS230" s="105">
        <f t="shared" si="360"/>
        <v>8861.4762254129673</v>
      </c>
      <c r="CT230" s="105">
        <f t="shared" si="361"/>
        <v>2901.0742045338729</v>
      </c>
      <c r="CU230" s="105">
        <f t="shared" si="362"/>
        <v>1563.6738340327813</v>
      </c>
      <c r="CV230" s="105">
        <f t="shared" si="363"/>
        <v>2071.8621322715726</v>
      </c>
      <c r="CW230" s="105">
        <f t="shared" si="364"/>
        <v>16784.903668873529</v>
      </c>
      <c r="CX230" s="105" t="e">
        <f t="shared" si="365"/>
        <v>#DIV/0!</v>
      </c>
      <c r="CZ230" s="105">
        <f t="shared" si="366"/>
        <v>28994.405985342099</v>
      </c>
      <c r="DA230" s="105">
        <f t="shared" si="367"/>
        <v>2496.02708407822</v>
      </c>
      <c r="DB230" s="105">
        <f t="shared" si="368"/>
        <v>8367.2422623447837</v>
      </c>
      <c r="DC230" s="105">
        <f t="shared" si="369"/>
        <v>34287.917661906067</v>
      </c>
      <c r="DD230" s="105">
        <f t="shared" si="370"/>
        <v>40466.058035760696</v>
      </c>
      <c r="DE230" s="105">
        <f t="shared" si="371"/>
        <v>39148.359367947414</v>
      </c>
      <c r="DF230" s="105">
        <f t="shared" si="372"/>
        <v>38218.503355393725</v>
      </c>
      <c r="DG230" s="105">
        <f t="shared" si="373"/>
        <v>29095.091555512052</v>
      </c>
      <c r="DH230" s="105">
        <f t="shared" si="374"/>
        <v>45469.949688860317</v>
      </c>
      <c r="DI230" s="105">
        <f t="shared" si="375"/>
        <v>46881.497613402011</v>
      </c>
      <c r="DJ230" s="105">
        <f t="shared" si="376"/>
        <v>42782.529776344767</v>
      </c>
      <c r="DK230" s="105">
        <f t="shared" si="377"/>
        <v>45664.430952883951</v>
      </c>
    </row>
    <row r="231" spans="4:115" x14ac:dyDescent="0.25">
      <c r="D231" s="31" t="str">
        <f t="shared" si="323"/>
        <v>Methyl cis-9 oleate) (C18:1)</v>
      </c>
      <c r="G231" s="38" t="str">
        <f t="shared" si="324"/>
        <v>Methyl cis-9 oleate) (C18:1)</v>
      </c>
      <c r="AG231" s="105" t="e">
        <f t="shared" si="348"/>
        <v>#DIV/0!</v>
      </c>
      <c r="AH231" s="105" t="e">
        <f t="shared" si="325"/>
        <v>#DIV/0!</v>
      </c>
      <c r="AI231" s="105" t="e">
        <f t="shared" si="326"/>
        <v>#DIV/0!</v>
      </c>
      <c r="AJ231" s="105" t="e">
        <f t="shared" si="327"/>
        <v>#DIV/0!</v>
      </c>
      <c r="AK231" s="105" t="e">
        <f t="shared" si="328"/>
        <v>#DIV/0!</v>
      </c>
      <c r="AL231" s="105" t="e">
        <f t="shared" si="329"/>
        <v>#DIV/0!</v>
      </c>
      <c r="AM231" s="105" t="e">
        <f t="shared" si="330"/>
        <v>#DIV/0!</v>
      </c>
      <c r="AN231" s="105" t="e">
        <f t="shared" si="331"/>
        <v>#DIV/0!</v>
      </c>
      <c r="AO231" s="105" t="e">
        <f t="shared" si="332"/>
        <v>#DIV/0!</v>
      </c>
      <c r="AP231" s="105" t="e">
        <f t="shared" si="333"/>
        <v>#DIV/0!</v>
      </c>
      <c r="AQ231" s="105" t="e">
        <f t="shared" si="334"/>
        <v>#DIV/0!</v>
      </c>
      <c r="AR231" s="105" t="e">
        <f t="shared" si="335"/>
        <v>#DIV/0!</v>
      </c>
      <c r="AS231" s="105" t="e">
        <f t="shared" si="336"/>
        <v>#DIV/0!</v>
      </c>
      <c r="AT231" s="105" t="e">
        <f t="shared" si="337"/>
        <v>#DIV/0!</v>
      </c>
      <c r="AU231" s="36"/>
      <c r="AV231" s="105" t="e">
        <f t="shared" si="338"/>
        <v>#DIV/0!</v>
      </c>
      <c r="AW231" s="105" t="e">
        <f t="shared" si="339"/>
        <v>#DIV/0!</v>
      </c>
      <c r="AX231" s="105" t="e">
        <f t="shared" si="340"/>
        <v>#DIV/0!</v>
      </c>
      <c r="AY231" s="105" t="e">
        <f t="shared" si="341"/>
        <v>#DIV/0!</v>
      </c>
      <c r="AZ231" s="105" t="e">
        <f t="shared" si="342"/>
        <v>#DIV/0!</v>
      </c>
      <c r="BA231" s="105" t="e">
        <f t="shared" si="343"/>
        <v>#DIV/0!</v>
      </c>
      <c r="BB231" s="105" t="e">
        <f t="shared" si="344"/>
        <v>#DIV/0!</v>
      </c>
      <c r="BC231" s="105" t="e">
        <f t="shared" si="345"/>
        <v>#DIV/0!</v>
      </c>
      <c r="BD231" s="105" t="e">
        <f t="shared" si="349"/>
        <v>#DIV/0!</v>
      </c>
      <c r="BE231" s="105" t="e">
        <f t="shared" si="346"/>
        <v>#DIV/0!</v>
      </c>
      <c r="BF231" s="105" t="e">
        <f t="shared" si="347"/>
        <v>#DIV/0!</v>
      </c>
      <c r="BG231" s="105" t="e">
        <f t="shared" si="350"/>
        <v>#REF!</v>
      </c>
      <c r="BK231" s="75">
        <f>AVERAGEIF(CI190:CJ190,"&lt;&gt;0")</f>
        <v>53749.464986416264</v>
      </c>
      <c r="BL231" s="75">
        <f t="shared" si="383"/>
        <v>67292.551826925104</v>
      </c>
      <c r="BM231" s="31">
        <f t="shared" si="384"/>
        <v>68621.575797896512</v>
      </c>
      <c r="BN231" s="31">
        <f t="shared" si="385"/>
        <v>315457.2639436805</v>
      </c>
      <c r="BO231" s="75">
        <f t="shared" si="386"/>
        <v>39282.890656561802</v>
      </c>
      <c r="BP231" s="75">
        <f t="shared" si="396"/>
        <v>21877.872082886999</v>
      </c>
      <c r="BQ231" s="75">
        <f t="shared" si="387"/>
        <v>30828.534962766091</v>
      </c>
      <c r="BR231" s="31">
        <f t="shared" si="397"/>
        <v>30543.942360260367</v>
      </c>
      <c r="BS231" s="31">
        <f t="shared" si="398"/>
        <v>24936.42243134178</v>
      </c>
      <c r="BT231" s="31">
        <f t="shared" si="399"/>
        <v>33341.005631820255</v>
      </c>
      <c r="BU231" s="75">
        <f t="shared" si="388"/>
        <v>89498.397562669241</v>
      </c>
      <c r="BV231" s="75">
        <f t="shared" si="389"/>
        <v>83708.580449278437</v>
      </c>
      <c r="BW231" s="67">
        <f t="shared" si="400"/>
        <v>117498.79301953936</v>
      </c>
      <c r="BX231" s="67">
        <f t="shared" si="401"/>
        <v>108902.08478843808</v>
      </c>
      <c r="BY231" s="75">
        <f t="shared" si="378"/>
        <v>64610.538676706303</v>
      </c>
      <c r="BZ231" s="75">
        <f t="shared" si="379"/>
        <v>50500.543113807958</v>
      </c>
      <c r="CA231" s="75">
        <f t="shared" si="380"/>
        <v>49722.719136023443</v>
      </c>
      <c r="CB231" s="31">
        <f t="shared" si="390"/>
        <v>67578.432315173661</v>
      </c>
      <c r="CC231" s="31">
        <f t="shared" si="391"/>
        <v>53896.761302983075</v>
      </c>
      <c r="CD231" s="31">
        <f t="shared" si="392"/>
        <v>56777.018686701304</v>
      </c>
      <c r="CE231" s="75">
        <f t="shared" si="381"/>
        <v>62751.575639168266</v>
      </c>
      <c r="CF231" s="75">
        <f t="shared" si="351"/>
        <v>72928.580286766752</v>
      </c>
      <c r="CG231" s="75">
        <f t="shared" si="382"/>
        <v>55637.745181321065</v>
      </c>
      <c r="CH231" s="31">
        <f t="shared" si="393"/>
        <v>80755.472349284915</v>
      </c>
      <c r="CI231" s="31">
        <f t="shared" si="394"/>
        <v>84818.996617988159</v>
      </c>
      <c r="CJ231" s="31">
        <f t="shared" si="395"/>
        <v>65024.598786120849</v>
      </c>
      <c r="CK231" s="105">
        <f t="shared" si="352"/>
        <v>37112.127647023255</v>
      </c>
      <c r="CL231" s="105">
        <f t="shared" si="353"/>
        <v>71856.696378368593</v>
      </c>
      <c r="CM231" s="105">
        <f t="shared" si="354"/>
        <v>32131.935551044451</v>
      </c>
      <c r="CN231" s="105">
        <f t="shared" si="355"/>
        <v>17256.063711414296</v>
      </c>
      <c r="CO231" s="105">
        <f t="shared" si="356"/>
        <v>27803.863372313979</v>
      </c>
      <c r="CP231" s="105">
        <f t="shared" si="357"/>
        <v>13895.10477984387</v>
      </c>
      <c r="CQ231" s="105">
        <f t="shared" si="358"/>
        <v>1143.0855645306619</v>
      </c>
      <c r="CR231" s="105">
        <f t="shared" si="359"/>
        <v>571.61825654477161</v>
      </c>
      <c r="CS231" s="105">
        <f t="shared" si="360"/>
        <v>100.0193742683129</v>
      </c>
      <c r="CT231" s="105">
        <f t="shared" si="361"/>
        <v>2633.967972282489</v>
      </c>
      <c r="CU231" s="105">
        <f t="shared" si="362"/>
        <v>1599.6495723559169</v>
      </c>
      <c r="CV231" s="105">
        <f t="shared" si="363"/>
        <v>109.4766024219016</v>
      </c>
      <c r="CW231" s="105">
        <f t="shared" si="364"/>
        <v>8803.3302484338092</v>
      </c>
      <c r="CX231" s="105">
        <f t="shared" si="365"/>
        <v>43764.790950240298</v>
      </c>
      <c r="CZ231" s="105" t="e">
        <f t="shared" si="366"/>
        <v>#DIV/0!</v>
      </c>
      <c r="DA231" s="105">
        <f t="shared" si="367"/>
        <v>4942.6470732723092</v>
      </c>
      <c r="DB231" s="105">
        <f t="shared" si="368"/>
        <v>9796.4811748947886</v>
      </c>
      <c r="DC231" s="105">
        <f t="shared" si="369"/>
        <v>435.62538902943925</v>
      </c>
      <c r="DD231" s="105" t="e">
        <f t="shared" si="370"/>
        <v>#DIV/0!</v>
      </c>
      <c r="DE231" s="105">
        <f t="shared" si="371"/>
        <v>470.04587434448183</v>
      </c>
      <c r="DF231" s="105">
        <f t="shared" si="372"/>
        <v>490.16443810768612</v>
      </c>
      <c r="DG231" s="105" t="e">
        <f t="shared" si="373"/>
        <v>#DIV/0!</v>
      </c>
      <c r="DH231" s="105" t="e">
        <f t="shared" si="374"/>
        <v>#DIV/0!</v>
      </c>
      <c r="DI231" s="105" t="e">
        <f t="shared" si="375"/>
        <v>#DIV/0!</v>
      </c>
      <c r="DJ231" s="105">
        <f t="shared" si="376"/>
        <v>1580.0060314885907</v>
      </c>
      <c r="DK231" s="105">
        <f t="shared" si="377"/>
        <v>1881.1848369732802</v>
      </c>
    </row>
    <row r="232" spans="4:115" x14ac:dyDescent="0.25">
      <c r="D232" s="31" t="str">
        <f t="shared" si="323"/>
        <v>Methyl linolelaidate (C18:2)</v>
      </c>
      <c r="G232" s="38" t="str">
        <f t="shared" si="324"/>
        <v>Methyl linolelaidate (C18:2)</v>
      </c>
      <c r="AG232" s="105" t="e">
        <f t="shared" si="348"/>
        <v>#DIV/0!</v>
      </c>
      <c r="AH232" s="105" t="e">
        <f t="shared" si="325"/>
        <v>#DIV/0!</v>
      </c>
      <c r="AI232" s="105" t="e">
        <f t="shared" si="326"/>
        <v>#DIV/0!</v>
      </c>
      <c r="AJ232" s="105" t="e">
        <f t="shared" si="327"/>
        <v>#DIV/0!</v>
      </c>
      <c r="AK232" s="105" t="e">
        <f t="shared" si="328"/>
        <v>#DIV/0!</v>
      </c>
      <c r="AL232" s="105" t="e">
        <f t="shared" si="329"/>
        <v>#DIV/0!</v>
      </c>
      <c r="AM232" s="105" t="e">
        <f t="shared" si="330"/>
        <v>#DIV/0!</v>
      </c>
      <c r="AN232" s="105" t="e">
        <f t="shared" si="331"/>
        <v>#DIV/0!</v>
      </c>
      <c r="AO232" s="105" t="e">
        <f t="shared" si="332"/>
        <v>#DIV/0!</v>
      </c>
      <c r="AP232" s="105" t="e">
        <f t="shared" si="333"/>
        <v>#DIV/0!</v>
      </c>
      <c r="AQ232" s="105" t="e">
        <f t="shared" si="334"/>
        <v>#DIV/0!</v>
      </c>
      <c r="AR232" s="105" t="e">
        <f t="shared" si="335"/>
        <v>#DIV/0!</v>
      </c>
      <c r="AS232" s="105" t="e">
        <f t="shared" si="336"/>
        <v>#DIV/0!</v>
      </c>
      <c r="AT232" s="105" t="e">
        <f t="shared" si="337"/>
        <v>#DIV/0!</v>
      </c>
      <c r="AU232" s="36"/>
      <c r="AV232" s="105" t="e">
        <f t="shared" si="338"/>
        <v>#DIV/0!</v>
      </c>
      <c r="AW232" s="105" t="e">
        <f t="shared" si="339"/>
        <v>#DIV/0!</v>
      </c>
      <c r="AX232" s="105" t="e">
        <f t="shared" si="340"/>
        <v>#DIV/0!</v>
      </c>
      <c r="AY232" s="105" t="e">
        <f t="shared" si="341"/>
        <v>#DIV/0!</v>
      </c>
      <c r="AZ232" s="105" t="e">
        <f t="shared" si="342"/>
        <v>#DIV/0!</v>
      </c>
      <c r="BA232" s="105" t="e">
        <f t="shared" si="343"/>
        <v>#DIV/0!</v>
      </c>
      <c r="BB232" s="105" t="e">
        <f t="shared" si="344"/>
        <v>#DIV/0!</v>
      </c>
      <c r="BC232" s="105" t="e">
        <f t="shared" si="345"/>
        <v>#DIV/0!</v>
      </c>
      <c r="BD232" s="105" t="e">
        <f t="shared" si="349"/>
        <v>#DIV/0!</v>
      </c>
      <c r="BE232" s="105" t="e">
        <f t="shared" si="346"/>
        <v>#DIV/0!</v>
      </c>
      <c r="BF232" s="105" t="e">
        <f t="shared" si="347"/>
        <v>#DIV/0!</v>
      </c>
      <c r="BG232" s="105" t="e">
        <f t="shared" si="350"/>
        <v>#REF!</v>
      </c>
      <c r="CI232" s="31"/>
      <c r="CK232" s="105">
        <f t="shared" si="352"/>
        <v>2316.9789770975362</v>
      </c>
      <c r="CL232" s="105">
        <f t="shared" si="353"/>
        <v>4092.6757225173315</v>
      </c>
      <c r="CM232" s="105">
        <f t="shared" si="354"/>
        <v>2670.3880744381568</v>
      </c>
      <c r="CN232" s="105">
        <f t="shared" si="355"/>
        <v>2169.280023773601</v>
      </c>
      <c r="CO232" s="105" t="e">
        <f t="shared" si="356"/>
        <v>#DIV/0!</v>
      </c>
      <c r="CP232" s="105" t="e">
        <f t="shared" si="357"/>
        <v>#DIV/0!</v>
      </c>
      <c r="CQ232" s="105" t="e">
        <f t="shared" si="358"/>
        <v>#DIV/0!</v>
      </c>
      <c r="CR232" s="105" t="e">
        <f t="shared" si="359"/>
        <v>#DIV/0!</v>
      </c>
      <c r="CS232" s="105" t="e">
        <f t="shared" si="360"/>
        <v>#DIV/0!</v>
      </c>
      <c r="CT232" s="105" t="e">
        <f t="shared" si="361"/>
        <v>#DIV/0!</v>
      </c>
      <c r="CU232" s="105" t="e">
        <f t="shared" si="362"/>
        <v>#DIV/0!</v>
      </c>
      <c r="CV232" s="105" t="e">
        <f t="shared" si="363"/>
        <v>#DIV/0!</v>
      </c>
      <c r="CW232" s="105" t="e">
        <f t="shared" si="364"/>
        <v>#DIV/0!</v>
      </c>
      <c r="CX232" s="105">
        <f t="shared" si="365"/>
        <v>41.022200023498044</v>
      </c>
      <c r="CZ232" s="105" t="e">
        <f t="shared" si="366"/>
        <v>#DIV/0!</v>
      </c>
      <c r="DA232" s="105">
        <f t="shared" si="367"/>
        <v>4.4298154009862838</v>
      </c>
      <c r="DB232" s="105">
        <f t="shared" si="368"/>
        <v>461.02340804372653</v>
      </c>
      <c r="DC232" s="105" t="e">
        <f t="shared" si="369"/>
        <v>#DIV/0!</v>
      </c>
      <c r="DD232" s="105" t="e">
        <f t="shared" si="370"/>
        <v>#DIV/0!</v>
      </c>
      <c r="DE232" s="105" t="e">
        <f t="shared" si="371"/>
        <v>#DIV/0!</v>
      </c>
      <c r="DF232" s="105" t="e">
        <f t="shared" si="372"/>
        <v>#DIV/0!</v>
      </c>
      <c r="DG232" s="105" t="e">
        <f t="shared" si="373"/>
        <v>#DIV/0!</v>
      </c>
      <c r="DH232" s="105" t="e">
        <f t="shared" si="374"/>
        <v>#DIV/0!</v>
      </c>
      <c r="DI232" s="105" t="e">
        <f t="shared" si="375"/>
        <v>#DIV/0!</v>
      </c>
      <c r="DJ232" s="105" t="e">
        <f t="shared" si="376"/>
        <v>#DIV/0!</v>
      </c>
      <c r="DK232" s="105" t="e">
        <f t="shared" si="377"/>
        <v>#DIV/0!</v>
      </c>
    </row>
    <row r="233" spans="4:115" x14ac:dyDescent="0.25">
      <c r="D233" s="31" t="str">
        <f t="shared" si="323"/>
        <v>METHYL LINOLEATE (C18:2)</v>
      </c>
      <c r="G233" s="38" t="str">
        <f t="shared" si="324"/>
        <v>METHYL LINOLEATE (C18:2)</v>
      </c>
      <c r="AG233" s="105" t="e">
        <f t="shared" si="348"/>
        <v>#DIV/0!</v>
      </c>
      <c r="AH233" s="105" t="e">
        <f t="shared" si="325"/>
        <v>#DIV/0!</v>
      </c>
      <c r="AI233" s="105" t="e">
        <f t="shared" si="326"/>
        <v>#DIV/0!</v>
      </c>
      <c r="AJ233" s="105" t="e">
        <f t="shared" si="327"/>
        <v>#DIV/0!</v>
      </c>
      <c r="AK233" s="105" t="e">
        <f t="shared" si="328"/>
        <v>#DIV/0!</v>
      </c>
      <c r="AL233" s="105" t="e">
        <f t="shared" si="329"/>
        <v>#DIV/0!</v>
      </c>
      <c r="AM233" s="105" t="e">
        <f t="shared" si="330"/>
        <v>#DIV/0!</v>
      </c>
      <c r="AN233" s="105" t="e">
        <f t="shared" si="331"/>
        <v>#DIV/0!</v>
      </c>
      <c r="AO233" s="105" t="e">
        <f t="shared" si="332"/>
        <v>#DIV/0!</v>
      </c>
      <c r="AP233" s="105" t="e">
        <f t="shared" si="333"/>
        <v>#DIV/0!</v>
      </c>
      <c r="AQ233" s="105" t="e">
        <f t="shared" si="334"/>
        <v>#DIV/0!</v>
      </c>
      <c r="AR233" s="105" t="e">
        <f t="shared" si="335"/>
        <v>#DIV/0!</v>
      </c>
      <c r="AS233" s="105" t="e">
        <f t="shared" si="336"/>
        <v>#DIV/0!</v>
      </c>
      <c r="AT233" s="105" t="e">
        <f t="shared" si="337"/>
        <v>#DIV/0!</v>
      </c>
      <c r="AU233" s="36"/>
      <c r="AV233" s="105" t="e">
        <f t="shared" si="338"/>
        <v>#DIV/0!</v>
      </c>
      <c r="AW233" s="105" t="e">
        <f t="shared" si="339"/>
        <v>#DIV/0!</v>
      </c>
      <c r="AX233" s="105" t="e">
        <f t="shared" si="340"/>
        <v>#DIV/0!</v>
      </c>
      <c r="AY233" s="105" t="e">
        <f t="shared" si="341"/>
        <v>#DIV/0!</v>
      </c>
      <c r="AZ233" s="105" t="e">
        <f t="shared" si="342"/>
        <v>#DIV/0!</v>
      </c>
      <c r="BA233" s="105" t="e">
        <f t="shared" si="343"/>
        <v>#DIV/0!</v>
      </c>
      <c r="BB233" s="105" t="e">
        <f t="shared" si="344"/>
        <v>#DIV/0!</v>
      </c>
      <c r="BC233" s="105" t="e">
        <f t="shared" si="345"/>
        <v>#DIV/0!</v>
      </c>
      <c r="BD233" s="105" t="e">
        <f t="shared" si="349"/>
        <v>#DIV/0!</v>
      </c>
      <c r="BE233" s="105" t="e">
        <f t="shared" si="346"/>
        <v>#DIV/0!</v>
      </c>
      <c r="BF233" s="105" t="e">
        <f t="shared" si="347"/>
        <v>#DIV/0!</v>
      </c>
      <c r="BG233" s="105" t="e">
        <f t="shared" si="350"/>
        <v>#REF!</v>
      </c>
      <c r="BK233" s="75">
        <f>AVERAGEIF(CI192:CJ192,"&lt;&gt;0")</f>
        <v>66832.288969765621</v>
      </c>
      <c r="BL233" s="75">
        <f t="shared" si="383"/>
        <v>83317.593226996061</v>
      </c>
      <c r="BM233" s="67">
        <f t="shared" si="384"/>
        <v>90040.935180053202</v>
      </c>
      <c r="BN233" s="67">
        <f t="shared" si="385"/>
        <v>412757.16044347425</v>
      </c>
      <c r="BO233" s="75">
        <f t="shared" si="386"/>
        <v>52689.981450273619</v>
      </c>
      <c r="BP233" s="31">
        <f t="shared" si="396"/>
        <v>30009.797731579412</v>
      </c>
      <c r="BQ233" s="75">
        <f t="shared" si="387"/>
        <v>35636.698834088427</v>
      </c>
      <c r="BR233" s="31">
        <f t="shared" si="397"/>
        <v>46815.348259950231</v>
      </c>
      <c r="BS233" s="31">
        <f t="shared" si="398"/>
        <v>38503.528571905365</v>
      </c>
      <c r="BT233" s="31">
        <f t="shared" si="399"/>
        <v>39640.145858214673</v>
      </c>
      <c r="BU233" s="75">
        <f t="shared" si="388"/>
        <v>84140.871749503305</v>
      </c>
      <c r="BV233" s="75">
        <f t="shared" si="389"/>
        <v>79058.342932897474</v>
      </c>
      <c r="BW233" s="67">
        <f t="shared" si="400"/>
        <v>106102.30256012891</v>
      </c>
      <c r="BX233" s="67">
        <f t="shared" si="401"/>
        <v>99645.767498761532</v>
      </c>
      <c r="BY233" s="75">
        <f t="shared" si="378"/>
        <v>38923.367583227606</v>
      </c>
      <c r="BZ233" s="75">
        <f t="shared" si="379"/>
        <v>26749.978604107491</v>
      </c>
      <c r="CA233" s="75">
        <f t="shared" si="380"/>
        <v>30745.075594776128</v>
      </c>
      <c r="CB233" s="31">
        <f t="shared" si="390"/>
        <v>35012.352964322461</v>
      </c>
      <c r="CC233" s="31">
        <f t="shared" si="391"/>
        <v>23599.287947747907</v>
      </c>
      <c r="CD233" s="31">
        <f t="shared" si="392"/>
        <v>29816.451067933634</v>
      </c>
      <c r="CE233" s="31">
        <f t="shared" si="381"/>
        <v>35538.160666889395</v>
      </c>
      <c r="CF233" s="31">
        <f t="shared" si="351"/>
        <v>37912.66366824806</v>
      </c>
      <c r="CG233" s="31">
        <f t="shared" si="382"/>
        <v>28320.307301558641</v>
      </c>
      <c r="CH233" s="31">
        <f t="shared" si="393"/>
        <v>36629.717317917399</v>
      </c>
      <c r="CI233" s="31">
        <f t="shared" si="394"/>
        <v>34448.224177598117</v>
      </c>
      <c r="CJ233" s="31">
        <f t="shared" si="395"/>
        <v>30475.724063738748</v>
      </c>
      <c r="CK233" s="105">
        <f t="shared" si="352"/>
        <v>37107.491259455077</v>
      </c>
      <c r="CL233" s="105">
        <f t="shared" si="353"/>
        <v>70754.908165859699</v>
      </c>
      <c r="CM233" s="105">
        <f t="shared" si="354"/>
        <v>18173.211237521169</v>
      </c>
      <c r="CN233" s="105">
        <f t="shared" si="355"/>
        <v>23459.36602889654</v>
      </c>
      <c r="CO233" s="105">
        <f t="shared" si="356"/>
        <v>2303.1117700115537</v>
      </c>
      <c r="CP233" s="105">
        <f t="shared" si="357"/>
        <v>8830.9596727224489</v>
      </c>
      <c r="CQ233" s="105" t="e">
        <f t="shared" si="358"/>
        <v>#DIV/0!</v>
      </c>
      <c r="CR233" s="105" t="e">
        <f t="shared" si="359"/>
        <v>#DIV/0!</v>
      </c>
      <c r="CS233" s="105" t="e">
        <f t="shared" si="360"/>
        <v>#DIV/0!</v>
      </c>
      <c r="CT233" s="105">
        <f t="shared" si="361"/>
        <v>2839.1377957836094</v>
      </c>
      <c r="CU233" s="105">
        <f t="shared" si="362"/>
        <v>1703.1722852649154</v>
      </c>
      <c r="CV233" s="105">
        <f t="shared" si="363"/>
        <v>2066.7758611661793</v>
      </c>
      <c r="CW233" s="105">
        <f t="shared" si="364"/>
        <v>17851.586530737091</v>
      </c>
      <c r="CX233" s="105">
        <f t="shared" si="365"/>
        <v>30599.328524016626</v>
      </c>
      <c r="CZ233" s="105">
        <f t="shared" si="366"/>
        <v>10165.80128071951</v>
      </c>
      <c r="DA233" s="105">
        <f t="shared" si="367"/>
        <v>17537.69924880367</v>
      </c>
      <c r="DB233" s="105">
        <f t="shared" si="368"/>
        <v>4056.8793160676305</v>
      </c>
      <c r="DC233" s="105">
        <f t="shared" si="369"/>
        <v>38804.504033835714</v>
      </c>
      <c r="DD233" s="105">
        <f t="shared" si="370"/>
        <v>43074.356111388784</v>
      </c>
      <c r="DE233" s="105">
        <f t="shared" si="371"/>
        <v>41151.159188903061</v>
      </c>
      <c r="DF233" s="105">
        <f t="shared" si="372"/>
        <v>52136.650969682967</v>
      </c>
      <c r="DG233" s="105">
        <f t="shared" si="373"/>
        <v>41666.671146076129</v>
      </c>
      <c r="DH233" s="105">
        <f t="shared" si="374"/>
        <v>60633.243501822188</v>
      </c>
      <c r="DI233" s="105">
        <f t="shared" si="375"/>
        <v>20780.432203282115</v>
      </c>
      <c r="DJ233" s="105">
        <f t="shared" si="376"/>
        <v>18649.566170323233</v>
      </c>
      <c r="DK233" s="105">
        <f t="shared" si="377"/>
        <v>20023.428104177143</v>
      </c>
    </row>
    <row r="234" spans="4:115" x14ac:dyDescent="0.25">
      <c r="D234" s="31" t="str">
        <f t="shared" si="323"/>
        <v>METHYL ARACHIDATE (C20:0)</v>
      </c>
      <c r="G234" s="38" t="str">
        <f t="shared" si="324"/>
        <v>METHYL ARACHIDATE (C20:0)</v>
      </c>
      <c r="AG234" s="105">
        <f t="shared" si="348"/>
        <v>101.34116360751835</v>
      </c>
      <c r="AH234" s="105">
        <f t="shared" si="325"/>
        <v>159.20751222798924</v>
      </c>
      <c r="AI234" s="105">
        <f t="shared" si="326"/>
        <v>110.29347547204853</v>
      </c>
      <c r="AJ234" s="105">
        <f t="shared" si="327"/>
        <v>120.61058708105901</v>
      </c>
      <c r="AK234" s="105">
        <f t="shared" si="328"/>
        <v>146.42693105590314</v>
      </c>
      <c r="AL234" s="105">
        <f t="shared" si="329"/>
        <v>86.808183036107053</v>
      </c>
      <c r="AM234" s="105" t="e">
        <f t="shared" si="330"/>
        <v>#DIV/0!</v>
      </c>
      <c r="AN234" s="105" t="e">
        <f t="shared" si="331"/>
        <v>#DIV/0!</v>
      </c>
      <c r="AO234" s="105" t="e">
        <f t="shared" si="332"/>
        <v>#DIV/0!</v>
      </c>
      <c r="AP234" s="105">
        <f t="shared" si="333"/>
        <v>53.793576931877496</v>
      </c>
      <c r="AQ234" s="105">
        <f t="shared" si="334"/>
        <v>36.641106357907745</v>
      </c>
      <c r="AR234" s="105">
        <f t="shared" si="335"/>
        <v>41.488437665687336</v>
      </c>
      <c r="AS234" s="105">
        <f t="shared" si="336"/>
        <v>139.74662714198487</v>
      </c>
      <c r="AT234" s="105">
        <f t="shared" si="337"/>
        <v>244.36321266076141</v>
      </c>
      <c r="AU234" s="36"/>
      <c r="AV234" s="105" t="e">
        <f t="shared" si="338"/>
        <v>#DIV/0!</v>
      </c>
      <c r="AW234" s="105">
        <f t="shared" si="339"/>
        <v>75.4576228694051</v>
      </c>
      <c r="AX234" s="105">
        <f t="shared" si="340"/>
        <v>87.095435035039387</v>
      </c>
      <c r="AY234" s="105" t="e">
        <f t="shared" si="341"/>
        <v>#DIV/0!</v>
      </c>
      <c r="AZ234" s="105" t="e">
        <f t="shared" si="342"/>
        <v>#DIV/0!</v>
      </c>
      <c r="BA234" s="105" t="e">
        <f t="shared" si="343"/>
        <v>#DIV/0!</v>
      </c>
      <c r="BB234" s="105" t="e">
        <f t="shared" si="344"/>
        <v>#DIV/0!</v>
      </c>
      <c r="BC234" s="105" t="e">
        <f t="shared" si="345"/>
        <v>#DIV/0!</v>
      </c>
      <c r="BD234" s="105" t="e">
        <f t="shared" si="349"/>
        <v>#DIV/0!</v>
      </c>
      <c r="BE234" s="105" t="e">
        <f t="shared" si="346"/>
        <v>#DIV/0!</v>
      </c>
      <c r="BF234" s="105" t="e">
        <f t="shared" si="347"/>
        <v>#DIV/0!</v>
      </c>
      <c r="BG234" s="105" t="e">
        <f t="shared" si="350"/>
        <v>#REF!</v>
      </c>
      <c r="BQ234" s="31">
        <f t="shared" si="387"/>
        <v>1065.2776042945504</v>
      </c>
      <c r="BU234" s="31">
        <f t="shared" si="388"/>
        <v>1275.826462558947</v>
      </c>
      <c r="BV234" s="31">
        <f t="shared" si="389"/>
        <v>1167.3178265501147</v>
      </c>
      <c r="BY234" s="31">
        <f t="shared" si="378"/>
        <v>1565.0759867338356</v>
      </c>
      <c r="BZ234" s="31">
        <f t="shared" si="379"/>
        <v>1168.9585268772785</v>
      </c>
      <c r="CA234" s="31">
        <f t="shared" si="380"/>
        <v>246.64292651300318</v>
      </c>
      <c r="CB234" s="31">
        <f t="shared" si="390"/>
        <v>2458.1803378219229</v>
      </c>
      <c r="CC234" s="31">
        <f t="shared" si="391"/>
        <v>1973.1434121038844</v>
      </c>
      <c r="CD234" s="31">
        <f t="shared" si="392"/>
        <v>2466.429265130032</v>
      </c>
      <c r="CF234" s="31">
        <f t="shared" si="351"/>
        <v>1828.4943671741373</v>
      </c>
      <c r="CI234" s="31"/>
      <c r="CK234" s="105">
        <f t="shared" si="352"/>
        <v>388.59377603380551</v>
      </c>
      <c r="CL234" s="105">
        <f t="shared" si="353"/>
        <v>596.34083483331324</v>
      </c>
      <c r="CM234" s="105">
        <f t="shared" si="354"/>
        <v>398.25571834934243</v>
      </c>
      <c r="CN234" s="105">
        <f t="shared" si="355"/>
        <v>544.0093602779159</v>
      </c>
      <c r="CO234" s="105">
        <f t="shared" si="356"/>
        <v>674.24000608725487</v>
      </c>
      <c r="CP234" s="105">
        <f t="shared" si="357"/>
        <v>381.81393928759445</v>
      </c>
      <c r="CQ234" s="105" t="e">
        <f t="shared" si="358"/>
        <v>#DIV/0!</v>
      </c>
      <c r="CR234" s="105" t="e">
        <f t="shared" si="359"/>
        <v>#DIV/0!</v>
      </c>
      <c r="CS234" s="105" t="e">
        <f t="shared" si="360"/>
        <v>#DIV/0!</v>
      </c>
      <c r="CT234" s="105">
        <f t="shared" si="361"/>
        <v>182.20233625084452</v>
      </c>
      <c r="CU234" s="105">
        <f t="shared" si="362"/>
        <v>118.4349899714056</v>
      </c>
      <c r="CV234" s="105">
        <f t="shared" si="363"/>
        <v>132.4574482366539</v>
      </c>
      <c r="CW234" s="105">
        <f t="shared" si="364"/>
        <v>693.62432643681882</v>
      </c>
      <c r="CX234" s="105">
        <f t="shared" si="365"/>
        <v>1222.4331490542504</v>
      </c>
      <c r="CZ234" s="105" t="e">
        <f t="shared" si="366"/>
        <v>#DIV/0!</v>
      </c>
      <c r="DA234" s="105">
        <f t="shared" si="367"/>
        <v>700.74772238590617</v>
      </c>
      <c r="DB234" s="105">
        <f t="shared" si="368"/>
        <v>412.23445277076911</v>
      </c>
      <c r="DC234" s="105" t="e">
        <f t="shared" si="369"/>
        <v>#DIV/0!</v>
      </c>
      <c r="DD234" s="105" t="e">
        <f t="shared" si="370"/>
        <v>#DIV/0!</v>
      </c>
      <c r="DE234" s="105" t="e">
        <f t="shared" si="371"/>
        <v>#DIV/0!</v>
      </c>
      <c r="DF234" s="105" t="e">
        <f t="shared" si="372"/>
        <v>#DIV/0!</v>
      </c>
      <c r="DG234" s="105" t="e">
        <f t="shared" si="373"/>
        <v>#DIV/0!</v>
      </c>
      <c r="DH234" s="105" t="e">
        <f t="shared" si="374"/>
        <v>#DIV/0!</v>
      </c>
      <c r="DI234" s="105" t="e">
        <f t="shared" si="375"/>
        <v>#DIV/0!</v>
      </c>
      <c r="DJ234" s="105" t="e">
        <f t="shared" si="376"/>
        <v>#DIV/0!</v>
      </c>
      <c r="DK234" s="105" t="e">
        <f t="shared" si="377"/>
        <v>#DIV/0!</v>
      </c>
    </row>
    <row r="235" spans="4:115" x14ac:dyDescent="0.25">
      <c r="D235" s="31" t="str">
        <f t="shared" si="323"/>
        <v>Methyl gamma-linolenate (C18:3)</v>
      </c>
      <c r="G235" s="38" t="str">
        <f t="shared" si="324"/>
        <v>Methyl gamma-linolenate (C18:3)</v>
      </c>
      <c r="AG235" s="105" t="e">
        <f t="shared" si="348"/>
        <v>#DIV/0!</v>
      </c>
      <c r="AH235" s="105" t="e">
        <f t="shared" si="325"/>
        <v>#DIV/0!</v>
      </c>
      <c r="AI235" s="105" t="e">
        <f t="shared" si="326"/>
        <v>#DIV/0!</v>
      </c>
      <c r="AJ235" s="105" t="e">
        <f t="shared" si="327"/>
        <v>#DIV/0!</v>
      </c>
      <c r="AK235" s="105" t="e">
        <f t="shared" si="328"/>
        <v>#DIV/0!</v>
      </c>
      <c r="AL235" s="105" t="e">
        <f t="shared" si="329"/>
        <v>#DIV/0!</v>
      </c>
      <c r="AM235" s="105" t="e">
        <f t="shared" si="330"/>
        <v>#DIV/0!</v>
      </c>
      <c r="AN235" s="105" t="e">
        <f t="shared" si="331"/>
        <v>#DIV/0!</v>
      </c>
      <c r="AO235" s="105" t="e">
        <f t="shared" si="332"/>
        <v>#DIV/0!</v>
      </c>
      <c r="AP235" s="105" t="e">
        <f t="shared" si="333"/>
        <v>#DIV/0!</v>
      </c>
      <c r="AQ235" s="105" t="e">
        <f t="shared" si="334"/>
        <v>#DIV/0!</v>
      </c>
      <c r="AR235" s="105" t="e">
        <f t="shared" si="335"/>
        <v>#DIV/0!</v>
      </c>
      <c r="AS235" s="105" t="e">
        <f t="shared" si="336"/>
        <v>#DIV/0!</v>
      </c>
      <c r="AT235" s="105" t="e">
        <f t="shared" si="337"/>
        <v>#DIV/0!</v>
      </c>
      <c r="AU235" s="36"/>
      <c r="AV235" s="105" t="e">
        <f t="shared" si="338"/>
        <v>#DIV/0!</v>
      </c>
      <c r="AW235" s="105" t="e">
        <f t="shared" si="339"/>
        <v>#DIV/0!</v>
      </c>
      <c r="AX235" s="105" t="e">
        <f t="shared" si="340"/>
        <v>#DIV/0!</v>
      </c>
      <c r="AY235" s="105" t="e">
        <f t="shared" si="341"/>
        <v>#DIV/0!</v>
      </c>
      <c r="AZ235" s="105" t="e">
        <f t="shared" si="342"/>
        <v>#DIV/0!</v>
      </c>
      <c r="BA235" s="105" t="e">
        <f t="shared" si="343"/>
        <v>#DIV/0!</v>
      </c>
      <c r="BB235" s="105" t="e">
        <f t="shared" si="344"/>
        <v>#DIV/0!</v>
      </c>
      <c r="BC235" s="105" t="e">
        <f t="shared" si="345"/>
        <v>#DIV/0!</v>
      </c>
      <c r="BD235" s="105" t="e">
        <f t="shared" si="349"/>
        <v>#DIV/0!</v>
      </c>
      <c r="BE235" s="105" t="e">
        <f t="shared" si="346"/>
        <v>#DIV/0!</v>
      </c>
      <c r="BF235" s="105" t="e">
        <f t="shared" si="347"/>
        <v>#DIV/0!</v>
      </c>
      <c r="BG235" s="105" t="e">
        <f t="shared" si="350"/>
        <v>#REF!</v>
      </c>
      <c r="CI235" s="31"/>
      <c r="CK235" s="105" t="e">
        <f t="shared" si="352"/>
        <v>#DIV/0!</v>
      </c>
      <c r="CL235" s="105" t="e">
        <f t="shared" si="353"/>
        <v>#DIV/0!</v>
      </c>
      <c r="CM235" s="105" t="e">
        <f t="shared" si="354"/>
        <v>#DIV/0!</v>
      </c>
      <c r="CN235" s="105" t="e">
        <f t="shared" si="355"/>
        <v>#DIV/0!</v>
      </c>
      <c r="CO235" s="105" t="e">
        <f t="shared" si="356"/>
        <v>#DIV/0!</v>
      </c>
      <c r="CP235" s="105" t="e">
        <f t="shared" si="357"/>
        <v>#DIV/0!</v>
      </c>
      <c r="CQ235" s="105" t="e">
        <f t="shared" si="358"/>
        <v>#DIV/0!</v>
      </c>
      <c r="CR235" s="105" t="e">
        <f t="shared" si="359"/>
        <v>#DIV/0!</v>
      </c>
      <c r="CS235" s="105" t="e">
        <f t="shared" si="360"/>
        <v>#DIV/0!</v>
      </c>
      <c r="CT235" s="105" t="e">
        <f t="shared" si="361"/>
        <v>#DIV/0!</v>
      </c>
      <c r="CU235" s="105" t="e">
        <f t="shared" si="362"/>
        <v>#DIV/0!</v>
      </c>
      <c r="CV235" s="105" t="e">
        <f t="shared" si="363"/>
        <v>#DIV/0!</v>
      </c>
      <c r="CW235" s="105" t="e">
        <f t="shared" si="364"/>
        <v>#DIV/0!</v>
      </c>
      <c r="CX235" s="105" t="e">
        <f t="shared" si="365"/>
        <v>#DIV/0!</v>
      </c>
      <c r="CZ235" s="105" t="e">
        <f t="shared" si="366"/>
        <v>#DIV/0!</v>
      </c>
      <c r="DA235" s="105" t="e">
        <f t="shared" si="367"/>
        <v>#DIV/0!</v>
      </c>
      <c r="DB235" s="105">
        <f t="shared" si="368"/>
        <v>1713.3777018418423</v>
      </c>
      <c r="DC235" s="105" t="e">
        <f t="shared" si="369"/>
        <v>#DIV/0!</v>
      </c>
      <c r="DD235" s="105" t="e">
        <f t="shared" si="370"/>
        <v>#DIV/0!</v>
      </c>
      <c r="DE235" s="105" t="e">
        <f t="shared" si="371"/>
        <v>#DIV/0!</v>
      </c>
      <c r="DF235" s="105">
        <f t="shared" si="372"/>
        <v>2002.3832526708111</v>
      </c>
      <c r="DG235" s="105" t="e">
        <f t="shared" si="373"/>
        <v>#DIV/0!</v>
      </c>
      <c r="DH235" s="105" t="e">
        <f t="shared" si="374"/>
        <v>#DIV/0!</v>
      </c>
      <c r="DI235" s="105" t="e">
        <f t="shared" si="375"/>
        <v>#DIV/0!</v>
      </c>
      <c r="DJ235" s="105" t="e">
        <f t="shared" si="376"/>
        <v>#DIV/0!</v>
      </c>
      <c r="DK235" s="105" t="e">
        <f t="shared" si="377"/>
        <v>#DIV/0!</v>
      </c>
    </row>
    <row r="236" spans="4:115" x14ac:dyDescent="0.25">
      <c r="D236" s="31" t="str">
        <f t="shared" si="323"/>
        <v>METHYL CIS-11 EICOSENOATE (C20:1)</v>
      </c>
      <c r="G236" s="38" t="str">
        <f t="shared" si="324"/>
        <v>METHYL CIS-11 EICOSENOATE (C20:1)</v>
      </c>
      <c r="AG236" s="105">
        <f t="shared" si="348"/>
        <v>197.28295199389524</v>
      </c>
      <c r="AH236" s="105">
        <f t="shared" si="325"/>
        <v>389.69776340174684</v>
      </c>
      <c r="AI236" s="105" t="e">
        <f t="shared" si="326"/>
        <v>#DIV/0!</v>
      </c>
      <c r="AJ236" s="105" t="e">
        <f t="shared" si="327"/>
        <v>#DIV/0!</v>
      </c>
      <c r="AK236" s="105" t="e">
        <f t="shared" si="328"/>
        <v>#DIV/0!</v>
      </c>
      <c r="AL236" s="105" t="e">
        <f t="shared" si="329"/>
        <v>#DIV/0!</v>
      </c>
      <c r="AM236" s="105" t="e">
        <f t="shared" si="330"/>
        <v>#DIV/0!</v>
      </c>
      <c r="AN236" s="105" t="e">
        <f t="shared" si="331"/>
        <v>#DIV/0!</v>
      </c>
      <c r="AO236" s="105" t="e">
        <f t="shared" si="332"/>
        <v>#DIV/0!</v>
      </c>
      <c r="AP236" s="105" t="e">
        <f t="shared" si="333"/>
        <v>#DIV/0!</v>
      </c>
      <c r="AQ236" s="105" t="e">
        <f t="shared" si="334"/>
        <v>#DIV/0!</v>
      </c>
      <c r="AR236" s="105" t="e">
        <f t="shared" si="335"/>
        <v>#DIV/0!</v>
      </c>
      <c r="AS236" s="105">
        <f t="shared" si="336"/>
        <v>48.331475726426611</v>
      </c>
      <c r="AT236" s="105">
        <f t="shared" si="337"/>
        <v>61.868104229470291</v>
      </c>
      <c r="AU236" s="36"/>
      <c r="AV236" s="105">
        <f t="shared" si="338"/>
        <v>46.852992897243197</v>
      </c>
      <c r="AW236" s="105">
        <f t="shared" si="339"/>
        <v>50.357566472083384</v>
      </c>
      <c r="AX236" s="105" t="e">
        <f t="shared" si="340"/>
        <v>#DIV/0!</v>
      </c>
      <c r="AY236" s="105" t="e">
        <f t="shared" si="341"/>
        <v>#DIV/0!</v>
      </c>
      <c r="AZ236" s="105" t="e">
        <f t="shared" si="342"/>
        <v>#DIV/0!</v>
      </c>
      <c r="BA236" s="105" t="e">
        <f t="shared" si="343"/>
        <v>#DIV/0!</v>
      </c>
      <c r="BB236" s="105" t="e">
        <f t="shared" si="344"/>
        <v>#DIV/0!</v>
      </c>
      <c r="BC236" s="105" t="e">
        <f t="shared" si="345"/>
        <v>#DIV/0!</v>
      </c>
      <c r="BD236" s="105" t="e">
        <f t="shared" si="349"/>
        <v>#DIV/0!</v>
      </c>
      <c r="BE236" s="105" t="e">
        <f t="shared" si="346"/>
        <v>#DIV/0!</v>
      </c>
      <c r="BF236" s="105" t="e">
        <f t="shared" si="347"/>
        <v>#DIV/0!</v>
      </c>
      <c r="BG236" s="105" t="e">
        <f t="shared" si="350"/>
        <v>#REF!</v>
      </c>
      <c r="CI236" s="31"/>
      <c r="CK236" s="105">
        <f t="shared" si="352"/>
        <v>565.41029621737925</v>
      </c>
      <c r="CL236" s="105">
        <f t="shared" si="353"/>
        <v>1194.4944167846202</v>
      </c>
      <c r="CM236" s="105">
        <f t="shared" si="354"/>
        <v>353.68318814036991</v>
      </c>
      <c r="CN236" s="105">
        <f t="shared" si="355"/>
        <v>230.28707435618364</v>
      </c>
      <c r="CO236" s="105">
        <f t="shared" si="356"/>
        <v>370.19882483582342</v>
      </c>
      <c r="CP236" s="105">
        <f t="shared" si="357"/>
        <v>183.89964572713106</v>
      </c>
      <c r="CQ236" s="105" t="e">
        <f t="shared" si="358"/>
        <v>#DIV/0!</v>
      </c>
      <c r="CR236" s="105" t="e">
        <f t="shared" si="359"/>
        <v>#DIV/0!</v>
      </c>
      <c r="CS236" s="105" t="e">
        <f t="shared" si="360"/>
        <v>#DIV/0!</v>
      </c>
      <c r="CT236" s="105">
        <f t="shared" si="361"/>
        <v>57.529863160265258</v>
      </c>
      <c r="CU236" s="105" t="e">
        <f t="shared" si="362"/>
        <v>#DIV/0!</v>
      </c>
      <c r="CV236" s="105" t="e">
        <f t="shared" si="363"/>
        <v>#DIV/0!</v>
      </c>
      <c r="CW236" s="105">
        <f t="shared" si="364"/>
        <v>147.35578044790574</v>
      </c>
      <c r="CX236" s="105">
        <f t="shared" si="365"/>
        <v>188.55933194974588</v>
      </c>
      <c r="CZ236" s="105">
        <f t="shared" si="366"/>
        <v>143.5981792033767</v>
      </c>
      <c r="DA236" s="105">
        <f t="shared" si="367"/>
        <v>154.08306307624065</v>
      </c>
      <c r="DB236" s="105" t="e">
        <f t="shared" si="368"/>
        <v>#DIV/0!</v>
      </c>
      <c r="DC236" s="105" t="e">
        <f t="shared" si="369"/>
        <v>#DIV/0!</v>
      </c>
      <c r="DD236" s="105" t="e">
        <f t="shared" si="370"/>
        <v>#DIV/0!</v>
      </c>
      <c r="DE236" s="105" t="e">
        <f t="shared" si="371"/>
        <v>#DIV/0!</v>
      </c>
      <c r="DF236" s="105" t="e">
        <f t="shared" si="372"/>
        <v>#DIV/0!</v>
      </c>
      <c r="DG236" s="105" t="e">
        <f t="shared" si="373"/>
        <v>#DIV/0!</v>
      </c>
      <c r="DH236" s="105" t="e">
        <f t="shared" si="374"/>
        <v>#DIV/0!</v>
      </c>
      <c r="DI236" s="105" t="e">
        <f t="shared" si="375"/>
        <v>#DIV/0!</v>
      </c>
      <c r="DJ236" s="105" t="e">
        <f t="shared" si="376"/>
        <v>#DIV/0!</v>
      </c>
      <c r="DK236" s="105" t="e">
        <f t="shared" si="377"/>
        <v>#DIV/0!</v>
      </c>
    </row>
    <row r="237" spans="4:115" x14ac:dyDescent="0.25">
      <c r="D237" s="31" t="str">
        <f t="shared" si="323"/>
        <v>METHYL LINOLENATE (C18:3)</v>
      </c>
      <c r="G237" s="38" t="str">
        <f t="shared" si="324"/>
        <v>METHYL LINOLENATE (C18:3)</v>
      </c>
      <c r="AG237" s="105" t="e">
        <f t="shared" si="348"/>
        <v>#DIV/0!</v>
      </c>
      <c r="AH237" s="105" t="e">
        <f t="shared" si="325"/>
        <v>#DIV/0!</v>
      </c>
      <c r="AI237" s="105" t="e">
        <f t="shared" si="326"/>
        <v>#DIV/0!</v>
      </c>
      <c r="AJ237" s="105" t="e">
        <f t="shared" si="327"/>
        <v>#DIV/0!</v>
      </c>
      <c r="AK237" s="105" t="e">
        <f t="shared" si="328"/>
        <v>#DIV/0!</v>
      </c>
      <c r="AL237" s="105" t="e">
        <f t="shared" si="329"/>
        <v>#DIV/0!</v>
      </c>
      <c r="AM237" s="105" t="e">
        <f t="shared" si="330"/>
        <v>#DIV/0!</v>
      </c>
      <c r="AN237" s="105" t="e">
        <f t="shared" si="331"/>
        <v>#DIV/0!</v>
      </c>
      <c r="AO237" s="105" t="e">
        <f t="shared" si="332"/>
        <v>#DIV/0!</v>
      </c>
      <c r="AP237" s="105" t="e">
        <f t="shared" si="333"/>
        <v>#DIV/0!</v>
      </c>
      <c r="AQ237" s="105" t="e">
        <f t="shared" si="334"/>
        <v>#DIV/0!</v>
      </c>
      <c r="AR237" s="105" t="e">
        <f t="shared" si="335"/>
        <v>#DIV/0!</v>
      </c>
      <c r="AS237" s="105">
        <f t="shared" si="336"/>
        <v>21671.708657137548</v>
      </c>
      <c r="AT237" s="105">
        <f t="shared" si="337"/>
        <v>36839.72030600073</v>
      </c>
      <c r="AU237" s="36"/>
      <c r="AV237" s="105">
        <f t="shared" si="338"/>
        <v>27360.827945379526</v>
      </c>
      <c r="AW237" s="105">
        <f t="shared" si="339"/>
        <v>22712.569985648588</v>
      </c>
      <c r="AX237" s="105">
        <f t="shared" si="340"/>
        <v>3405.2651110215329</v>
      </c>
      <c r="AY237" s="105" t="e">
        <f t="shared" si="341"/>
        <v>#DIV/0!</v>
      </c>
      <c r="AZ237" s="105" t="e">
        <f t="shared" si="342"/>
        <v>#DIV/0!</v>
      </c>
      <c r="BA237" s="105" t="e">
        <f t="shared" si="343"/>
        <v>#DIV/0!</v>
      </c>
      <c r="BB237" s="105" t="e">
        <f t="shared" si="344"/>
        <v>#DIV/0!</v>
      </c>
      <c r="BC237" s="105" t="e">
        <f t="shared" si="345"/>
        <v>#DIV/0!</v>
      </c>
      <c r="BD237" s="105" t="e">
        <f t="shared" si="349"/>
        <v>#DIV/0!</v>
      </c>
      <c r="BE237" s="105" t="e">
        <f t="shared" si="346"/>
        <v>#DIV/0!</v>
      </c>
      <c r="BF237" s="105" t="e">
        <f t="shared" si="347"/>
        <v>#DIV/0!</v>
      </c>
      <c r="BG237" s="105" t="e">
        <f t="shared" si="350"/>
        <v>#REF!</v>
      </c>
      <c r="BK237" s="31">
        <f>AVERAGEIF(CI196:CJ196,"&lt;&gt;0")</f>
        <v>2781.6464218763567</v>
      </c>
      <c r="BL237" s="31">
        <f t="shared" si="383"/>
        <v>3265.2148953414644</v>
      </c>
      <c r="BM237" s="31">
        <f t="shared" si="384"/>
        <v>2854.7869048062612</v>
      </c>
      <c r="BN237" s="31">
        <f t="shared" si="385"/>
        <v>11540.729136545684</v>
      </c>
      <c r="BO237" s="31">
        <f t="shared" si="386"/>
        <v>4517.8202178270203</v>
      </c>
      <c r="BP237" s="31">
        <f t="shared" si="396"/>
        <v>2571.0906335707195</v>
      </c>
      <c r="BQ237" s="31">
        <f t="shared" si="387"/>
        <v>19998.57485002614</v>
      </c>
      <c r="BR237" s="31">
        <f t="shared" si="397"/>
        <v>2553.9179628507782</v>
      </c>
      <c r="BS237" s="31">
        <f t="shared" si="398"/>
        <v>2476.4855675590734</v>
      </c>
      <c r="BT237" s="31">
        <f t="shared" si="399"/>
        <v>16444.828517555598</v>
      </c>
      <c r="BU237" s="31">
        <f t="shared" si="388"/>
        <v>2153.3605659887471</v>
      </c>
      <c r="BV237" s="31">
        <f t="shared" si="389"/>
        <v>2131.6113524005677</v>
      </c>
      <c r="BW237" s="31">
        <f t="shared" si="400"/>
        <v>1767.5329534205655</v>
      </c>
      <c r="BX237" s="31">
        <f t="shared" si="401"/>
        <v>1681.7604462581248</v>
      </c>
      <c r="BY237" s="75">
        <f t="shared" si="378"/>
        <v>120913.55914452682</v>
      </c>
      <c r="BZ237" s="75">
        <f t="shared" si="379"/>
        <v>71170.562951211235</v>
      </c>
      <c r="CA237" s="75">
        <f t="shared" si="380"/>
        <v>88879.486728701129</v>
      </c>
      <c r="CB237" s="67">
        <f t="shared" si="390"/>
        <v>125187.92572395463</v>
      </c>
      <c r="CC237" s="67">
        <f t="shared" si="391"/>
        <v>73412.908456776422</v>
      </c>
      <c r="CD237" s="67">
        <f t="shared" si="392"/>
        <v>103341.97520187817</v>
      </c>
      <c r="CE237" s="75">
        <f t="shared" si="381"/>
        <v>127030.60806723588</v>
      </c>
      <c r="CF237" s="75">
        <f t="shared" si="351"/>
        <v>131755.43510803857</v>
      </c>
      <c r="CG237" s="75">
        <f t="shared" si="382"/>
        <v>109748.7619906716</v>
      </c>
      <c r="CH237" s="107">
        <f t="shared" si="393"/>
        <v>172632.56082195661</v>
      </c>
      <c r="CI237" s="107">
        <f t="shared" si="394"/>
        <v>154888.44549966935</v>
      </c>
      <c r="CJ237" s="107">
        <f t="shared" si="395"/>
        <v>137639.18909634821</v>
      </c>
      <c r="CK237" s="105">
        <f t="shared" si="352"/>
        <v>2355.9076411707942</v>
      </c>
      <c r="CL237" s="105">
        <f t="shared" si="353"/>
        <v>5156.3466641147552</v>
      </c>
      <c r="CM237" s="105">
        <f t="shared" si="354"/>
        <v>2871.5257377065045</v>
      </c>
      <c r="CN237" s="105">
        <f t="shared" si="355"/>
        <v>1930.0323234231173</v>
      </c>
      <c r="CO237" s="105">
        <f t="shared" si="356"/>
        <v>2919.4392869359949</v>
      </c>
      <c r="CP237" s="105">
        <f t="shared" si="357"/>
        <v>1528.3526356177908</v>
      </c>
      <c r="CQ237" s="105" t="e">
        <f t="shared" si="358"/>
        <v>#DIV/0!</v>
      </c>
      <c r="CR237" s="105" t="e">
        <f t="shared" si="359"/>
        <v>#DIV/0!</v>
      </c>
      <c r="CS237" s="105" t="e">
        <f t="shared" si="360"/>
        <v>#DIV/0!</v>
      </c>
      <c r="CT237" s="105">
        <f t="shared" si="361"/>
        <v>4095.7230420513933</v>
      </c>
      <c r="CU237" s="105">
        <f t="shared" si="362"/>
        <v>2665.6928901090173</v>
      </c>
      <c r="CV237" s="105">
        <f t="shared" si="363"/>
        <v>2662.0000444927005</v>
      </c>
      <c r="CW237" s="105">
        <f t="shared" si="364"/>
        <v>48843.338100950772</v>
      </c>
      <c r="CX237" s="105">
        <f t="shared" si="365"/>
        <v>83037.453961164996</v>
      </c>
      <c r="CZ237" s="105">
        <f t="shared" si="366"/>
        <v>61663.54293324906</v>
      </c>
      <c r="DA237" s="105">
        <f t="shared" si="367"/>
        <v>51183.871976578419</v>
      </c>
      <c r="DB237" s="105">
        <f t="shared" si="368"/>
        <v>7645.5794718194056</v>
      </c>
      <c r="DC237" s="105">
        <f t="shared" si="369"/>
        <v>963.19179918436123</v>
      </c>
      <c r="DD237" s="105">
        <f t="shared" si="370"/>
        <v>998.52677989933215</v>
      </c>
      <c r="DE237" s="105">
        <f t="shared" si="371"/>
        <v>1002.4099726095816</v>
      </c>
      <c r="DF237" s="105">
        <f t="shared" si="372"/>
        <v>1855.6913357988972</v>
      </c>
      <c r="DG237" s="105">
        <f t="shared" si="373"/>
        <v>1435.7259183335564</v>
      </c>
      <c r="DH237" s="105">
        <f t="shared" si="374"/>
        <v>2236.5165563983746</v>
      </c>
      <c r="DI237" s="105">
        <f t="shared" si="375"/>
        <v>4925.1081899009441</v>
      </c>
      <c r="DJ237" s="105" t="e">
        <f t="shared" si="376"/>
        <v>#DIV/0!</v>
      </c>
      <c r="DK237" s="105">
        <f t="shared" si="377"/>
        <v>4067.8086403011994</v>
      </c>
    </row>
    <row r="238" spans="4:115" x14ac:dyDescent="0.25">
      <c r="D238" s="31" t="str">
        <f t="shared" si="323"/>
        <v>METHYL HENEICOSANOATE (C21:0)</v>
      </c>
      <c r="G238" s="38" t="str">
        <f t="shared" si="324"/>
        <v>METHYL HENEICOSANOATE (C21:0)</v>
      </c>
      <c r="AG238" s="105" t="e">
        <f t="shared" si="348"/>
        <v>#DIV/0!</v>
      </c>
      <c r="AH238" s="105">
        <f t="shared" si="325"/>
        <v>269.79143953233813</v>
      </c>
      <c r="AI238" s="105" t="e">
        <f t="shared" si="326"/>
        <v>#DIV/0!</v>
      </c>
      <c r="AJ238" s="105" t="e">
        <f t="shared" si="327"/>
        <v>#DIV/0!</v>
      </c>
      <c r="AK238" s="105" t="e">
        <f t="shared" si="328"/>
        <v>#DIV/0!</v>
      </c>
      <c r="AL238" s="105" t="e">
        <f t="shared" si="329"/>
        <v>#DIV/0!</v>
      </c>
      <c r="AM238" s="105" t="e">
        <f t="shared" si="330"/>
        <v>#DIV/0!</v>
      </c>
      <c r="AN238" s="105" t="e">
        <f t="shared" si="331"/>
        <v>#DIV/0!</v>
      </c>
      <c r="AO238" s="105" t="e">
        <f t="shared" si="332"/>
        <v>#DIV/0!</v>
      </c>
      <c r="AP238" s="105" t="e">
        <f t="shared" si="333"/>
        <v>#DIV/0!</v>
      </c>
      <c r="AQ238" s="105" t="e">
        <f t="shared" si="334"/>
        <v>#DIV/0!</v>
      </c>
      <c r="AR238" s="105" t="e">
        <f t="shared" si="335"/>
        <v>#DIV/0!</v>
      </c>
      <c r="AS238" s="105">
        <f t="shared" si="336"/>
        <v>29.824299894181063</v>
      </c>
      <c r="AT238" s="105">
        <f t="shared" si="337"/>
        <v>26.852818498304885</v>
      </c>
      <c r="AU238" s="36"/>
      <c r="AV238" s="105" t="e">
        <f t="shared" si="338"/>
        <v>#DIV/0!</v>
      </c>
      <c r="AW238" s="105">
        <f t="shared" si="339"/>
        <v>32.429035022960285</v>
      </c>
      <c r="AX238" s="105" t="e">
        <f t="shared" si="340"/>
        <v>#DIV/0!</v>
      </c>
      <c r="AY238" s="105" t="e">
        <f t="shared" si="341"/>
        <v>#DIV/0!</v>
      </c>
      <c r="AZ238" s="105" t="e">
        <f t="shared" si="342"/>
        <v>#DIV/0!</v>
      </c>
      <c r="BA238" s="105" t="e">
        <f t="shared" si="343"/>
        <v>#DIV/0!</v>
      </c>
      <c r="BB238" s="105" t="e">
        <f t="shared" si="344"/>
        <v>#DIV/0!</v>
      </c>
      <c r="BC238" s="105" t="e">
        <f t="shared" si="345"/>
        <v>#DIV/0!</v>
      </c>
      <c r="BD238" s="105" t="e">
        <f t="shared" si="349"/>
        <v>#DIV/0!</v>
      </c>
      <c r="BE238" s="105" t="e">
        <f t="shared" si="346"/>
        <v>#DIV/0!</v>
      </c>
      <c r="BF238" s="105" t="e">
        <f t="shared" si="347"/>
        <v>#DIV/0!</v>
      </c>
      <c r="BG238" s="105" t="e">
        <f t="shared" si="350"/>
        <v>#REF!</v>
      </c>
      <c r="CI238" s="31"/>
      <c r="CK238" s="105" t="e">
        <f t="shared" si="352"/>
        <v>#DIV/0!</v>
      </c>
      <c r="CL238" s="105">
        <f t="shared" si="353"/>
        <v>410.60776074640449</v>
      </c>
      <c r="CM238" s="105" t="e">
        <f t="shared" si="354"/>
        <v>#DIV/0!</v>
      </c>
      <c r="CN238" s="105" t="e">
        <f t="shared" si="355"/>
        <v>#DIV/0!</v>
      </c>
      <c r="CO238" s="105" t="e">
        <f t="shared" si="356"/>
        <v>#DIV/0!</v>
      </c>
      <c r="CP238" s="105" t="e">
        <f t="shared" si="357"/>
        <v>#DIV/0!</v>
      </c>
      <c r="CQ238" s="105" t="e">
        <f t="shared" si="358"/>
        <v>#DIV/0!</v>
      </c>
      <c r="CR238" s="105" t="e">
        <f t="shared" si="359"/>
        <v>#DIV/0!</v>
      </c>
      <c r="CS238" s="105" t="e">
        <f t="shared" si="360"/>
        <v>#DIV/0!</v>
      </c>
      <c r="CT238" s="105" t="e">
        <f t="shared" si="361"/>
        <v>#DIV/0!</v>
      </c>
      <c r="CU238" s="105" t="e">
        <f t="shared" si="362"/>
        <v>#DIV/0!</v>
      </c>
      <c r="CV238" s="105" t="e">
        <f t="shared" si="363"/>
        <v>#DIV/0!</v>
      </c>
      <c r="CW238" s="105">
        <f t="shared" si="364"/>
        <v>51.346821796398054</v>
      </c>
      <c r="CX238" s="105">
        <f t="shared" si="365"/>
        <v>38.220996341839182</v>
      </c>
      <c r="CZ238" s="105">
        <f t="shared" si="366"/>
        <v>23.33550558878536</v>
      </c>
      <c r="DA238" s="105">
        <f t="shared" si="367"/>
        <v>32.404316459827925</v>
      </c>
      <c r="DB238" s="105">
        <f t="shared" si="368"/>
        <v>168.90854350035232</v>
      </c>
      <c r="DC238" s="105">
        <f t="shared" si="369"/>
        <v>59.526348500299108</v>
      </c>
      <c r="DD238" s="105">
        <f t="shared" si="370"/>
        <v>57.561343697484432</v>
      </c>
      <c r="DE238" s="105">
        <f t="shared" si="371"/>
        <v>55.957209254955963</v>
      </c>
      <c r="DF238" s="105">
        <f t="shared" si="372"/>
        <v>50.482075262769932</v>
      </c>
      <c r="DG238" s="105">
        <f t="shared" si="373"/>
        <v>51.467965769454466</v>
      </c>
      <c r="DH238" s="105">
        <f t="shared" si="374"/>
        <v>42.397560101858772</v>
      </c>
      <c r="DI238" s="105">
        <f t="shared" si="375"/>
        <v>155.54302733546729</v>
      </c>
      <c r="DJ238" s="105">
        <f t="shared" si="376"/>
        <v>154.60976917143827</v>
      </c>
      <c r="DK238" s="105">
        <f t="shared" si="377"/>
        <v>162.47207447347822</v>
      </c>
    </row>
    <row r="239" spans="4:115" x14ac:dyDescent="0.25">
      <c r="D239" s="31" t="str">
        <f t="shared" si="323"/>
        <v>Methyl cis-11,14-eicosadienoate (C20:2)</v>
      </c>
      <c r="G239" s="38" t="str">
        <f t="shared" si="324"/>
        <v>Methyl cis-11,14-eicosadienoate (C20:2)</v>
      </c>
      <c r="AG239" s="105" t="e">
        <f t="shared" si="348"/>
        <v>#DIV/0!</v>
      </c>
      <c r="AH239" s="105" t="e">
        <f t="shared" si="325"/>
        <v>#DIV/0!</v>
      </c>
      <c r="AI239" s="105" t="e">
        <f t="shared" si="326"/>
        <v>#DIV/0!</v>
      </c>
      <c r="AJ239" s="105" t="e">
        <f t="shared" si="327"/>
        <v>#DIV/0!</v>
      </c>
      <c r="AK239" s="105" t="e">
        <f t="shared" si="328"/>
        <v>#DIV/0!</v>
      </c>
      <c r="AL239" s="105" t="e">
        <f t="shared" si="329"/>
        <v>#DIV/0!</v>
      </c>
      <c r="AM239" s="105" t="e">
        <f t="shared" si="330"/>
        <v>#DIV/0!</v>
      </c>
      <c r="AN239" s="105" t="e">
        <f t="shared" si="331"/>
        <v>#DIV/0!</v>
      </c>
      <c r="AO239" s="105" t="e">
        <f t="shared" si="332"/>
        <v>#DIV/0!</v>
      </c>
      <c r="AP239" s="105" t="e">
        <f t="shared" si="333"/>
        <v>#DIV/0!</v>
      </c>
      <c r="AQ239" s="105" t="e">
        <f t="shared" si="334"/>
        <v>#DIV/0!</v>
      </c>
      <c r="AR239" s="105" t="e">
        <f t="shared" si="335"/>
        <v>#DIV/0!</v>
      </c>
      <c r="AS239" s="105">
        <f t="shared" si="336"/>
        <v>67.737923228888135</v>
      </c>
      <c r="AT239" s="105">
        <f t="shared" si="337"/>
        <v>58.291339620803249</v>
      </c>
      <c r="AU239" s="36"/>
      <c r="AV239" s="105">
        <f t="shared" si="338"/>
        <v>46.173504711953662</v>
      </c>
      <c r="AW239" s="105">
        <f t="shared" si="339"/>
        <v>49.45638137740341</v>
      </c>
      <c r="AX239" s="105" t="e">
        <f t="shared" si="340"/>
        <v>#DIV/0!</v>
      </c>
      <c r="AY239" s="105" t="e">
        <f t="shared" si="341"/>
        <v>#DIV/0!</v>
      </c>
      <c r="AZ239" s="105" t="e">
        <f t="shared" si="342"/>
        <v>#DIV/0!</v>
      </c>
      <c r="BA239" s="105" t="e">
        <f t="shared" si="343"/>
        <v>#DIV/0!</v>
      </c>
      <c r="BB239" s="105" t="e">
        <f t="shared" si="344"/>
        <v>#DIV/0!</v>
      </c>
      <c r="BC239" s="105" t="e">
        <f t="shared" si="345"/>
        <v>#DIV/0!</v>
      </c>
      <c r="BD239" s="105" t="e">
        <f t="shared" si="349"/>
        <v>#DIV/0!</v>
      </c>
      <c r="BE239" s="105" t="e">
        <f t="shared" si="346"/>
        <v>#DIV/0!</v>
      </c>
      <c r="BF239" s="105" t="e">
        <f t="shared" si="347"/>
        <v>#DIV/0!</v>
      </c>
      <c r="BG239" s="105" t="e">
        <f t="shared" si="350"/>
        <v>#REF!</v>
      </c>
      <c r="CI239" s="31"/>
      <c r="CK239" s="105" t="e">
        <f t="shared" si="352"/>
        <v>#DIV/0!</v>
      </c>
      <c r="CL239" s="105" t="e">
        <f t="shared" si="353"/>
        <v>#DIV/0!</v>
      </c>
      <c r="CM239" s="105" t="e">
        <f t="shared" si="354"/>
        <v>#DIV/0!</v>
      </c>
      <c r="CN239" s="105">
        <f t="shared" si="355"/>
        <v>157.10062219280607</v>
      </c>
      <c r="CO239" s="105">
        <f t="shared" si="356"/>
        <v>239.58002638707285</v>
      </c>
      <c r="CP239" s="105" t="e">
        <f t="shared" si="357"/>
        <v>#DIV/0!</v>
      </c>
      <c r="CQ239" s="105" t="e">
        <f t="shared" si="358"/>
        <v>#DIV/0!</v>
      </c>
      <c r="CR239" s="105" t="e">
        <f t="shared" si="359"/>
        <v>#DIV/0!</v>
      </c>
      <c r="CS239" s="105" t="e">
        <f t="shared" si="360"/>
        <v>#DIV/0!</v>
      </c>
      <c r="CT239" s="105" t="e">
        <f t="shared" si="361"/>
        <v>#DIV/0!</v>
      </c>
      <c r="CU239" s="105" t="e">
        <f t="shared" si="362"/>
        <v>#DIV/0!</v>
      </c>
      <c r="CV239" s="105" t="e">
        <f t="shared" si="363"/>
        <v>#DIV/0!</v>
      </c>
      <c r="CW239" s="105">
        <f t="shared" si="364"/>
        <v>137.01884890163007</v>
      </c>
      <c r="CX239" s="105">
        <f t="shared" si="365"/>
        <v>113.94692776105437</v>
      </c>
      <c r="CZ239" s="105">
        <f t="shared" si="366"/>
        <v>46.957064413705055</v>
      </c>
      <c r="DA239" s="105">
        <f t="shared" si="367"/>
        <v>50.602194706740107</v>
      </c>
      <c r="DB239" s="105">
        <f t="shared" si="368"/>
        <v>9.2743329621493089</v>
      </c>
      <c r="DC239" s="105">
        <f t="shared" si="369"/>
        <v>29.946383127268341</v>
      </c>
      <c r="DD239" s="105">
        <f t="shared" si="370"/>
        <v>28.957832877596722</v>
      </c>
      <c r="DE239" s="105">
        <f t="shared" si="371"/>
        <v>28.150828486871102</v>
      </c>
      <c r="DF239" s="105">
        <f t="shared" si="372"/>
        <v>25.39641024463155</v>
      </c>
      <c r="DG239" s="105">
        <f t="shared" si="373"/>
        <v>25.892389849941342</v>
      </c>
      <c r="DH239" s="105">
        <f t="shared" si="374"/>
        <v>21.329270322456772</v>
      </c>
      <c r="DI239" s="105">
        <f t="shared" si="375"/>
        <v>78.250240552545748</v>
      </c>
      <c r="DJ239" s="105">
        <f t="shared" si="376"/>
        <v>77.780739109222324</v>
      </c>
      <c r="DK239" s="105">
        <f t="shared" si="377"/>
        <v>81.736090189378999</v>
      </c>
    </row>
    <row r="240" spans="4:115" x14ac:dyDescent="0.25">
      <c r="D240" s="31" t="str">
        <f t="shared" si="323"/>
        <v>METHYL BEHENATE (C22:0)</v>
      </c>
      <c r="G240" s="38" t="str">
        <f t="shared" si="324"/>
        <v>METHYL BEHENATE (C22:0)</v>
      </c>
      <c r="AG240" s="105" t="e">
        <f t="shared" si="348"/>
        <v>#DIV/0!</v>
      </c>
      <c r="AH240" s="105">
        <f t="shared" si="325"/>
        <v>123.81512923077409</v>
      </c>
      <c r="AI240" s="105">
        <f t="shared" si="326"/>
        <v>67.570860739016638</v>
      </c>
      <c r="AJ240" s="105" t="e">
        <f t="shared" si="327"/>
        <v>#DIV/0!</v>
      </c>
      <c r="AK240" s="105" t="e">
        <f t="shared" si="328"/>
        <v>#DIV/0!</v>
      </c>
      <c r="AL240" s="105" t="e">
        <f t="shared" si="329"/>
        <v>#DIV/0!</v>
      </c>
      <c r="AM240" s="105" t="e">
        <f t="shared" si="330"/>
        <v>#DIV/0!</v>
      </c>
      <c r="AN240" s="105" t="e">
        <f t="shared" si="331"/>
        <v>#DIV/0!</v>
      </c>
      <c r="AO240" s="105" t="e">
        <f t="shared" si="332"/>
        <v>#DIV/0!</v>
      </c>
      <c r="AP240" s="105" t="e">
        <f t="shared" si="333"/>
        <v>#DIV/0!</v>
      </c>
      <c r="AQ240" s="105" t="e">
        <f t="shared" si="334"/>
        <v>#DIV/0!</v>
      </c>
      <c r="AR240" s="105" t="e">
        <f t="shared" si="335"/>
        <v>#DIV/0!</v>
      </c>
      <c r="AS240" s="105">
        <f t="shared" si="336"/>
        <v>4.2379844503435926</v>
      </c>
      <c r="AT240" s="105">
        <f t="shared" si="337"/>
        <v>43.993612573537973</v>
      </c>
      <c r="AU240" s="36"/>
      <c r="AV240" s="105">
        <f t="shared" si="338"/>
        <v>33.410779952535286</v>
      </c>
      <c r="AW240" s="105">
        <f t="shared" si="339"/>
        <v>25.971280777901033</v>
      </c>
      <c r="AX240" s="105" t="e">
        <f t="shared" si="340"/>
        <v>#DIV/0!</v>
      </c>
      <c r="AY240" s="105" t="e">
        <f t="shared" si="341"/>
        <v>#DIV/0!</v>
      </c>
      <c r="AZ240" s="105" t="e">
        <f t="shared" si="342"/>
        <v>#DIV/0!</v>
      </c>
      <c r="BA240" s="105" t="e">
        <f t="shared" si="343"/>
        <v>#DIV/0!</v>
      </c>
      <c r="BB240" s="105">
        <f t="shared" si="344"/>
        <v>44.840451276545885</v>
      </c>
      <c r="BC240" s="105" t="e">
        <f t="shared" si="345"/>
        <v>#DIV/0!</v>
      </c>
      <c r="BD240" s="105" t="e">
        <f t="shared" si="349"/>
        <v>#DIV/0!</v>
      </c>
      <c r="BE240" s="105" t="e">
        <f t="shared" si="346"/>
        <v>#DIV/0!</v>
      </c>
      <c r="BF240" s="105" t="e">
        <f t="shared" si="347"/>
        <v>#DIV/0!</v>
      </c>
      <c r="BG240" s="105" t="e">
        <f t="shared" si="350"/>
        <v>#REF!</v>
      </c>
      <c r="CI240" s="31"/>
      <c r="CK240" s="105" t="e">
        <f t="shared" si="352"/>
        <v>#DIV/0!</v>
      </c>
      <c r="CL240" s="105">
        <f t="shared" si="353"/>
        <v>2708.2590019611371</v>
      </c>
      <c r="CM240" s="105">
        <f t="shared" si="354"/>
        <v>197.24611513041299</v>
      </c>
      <c r="CN240" s="105" t="e">
        <f t="shared" si="355"/>
        <v>#DIV/0!</v>
      </c>
      <c r="CO240" s="105" t="e">
        <f t="shared" si="356"/>
        <v>#DIV/0!</v>
      </c>
      <c r="CP240" s="105" t="e">
        <f t="shared" si="357"/>
        <v>#DIV/0!</v>
      </c>
      <c r="CQ240" s="105" t="e">
        <f t="shared" si="358"/>
        <v>#DIV/0!</v>
      </c>
      <c r="CR240" s="105" t="e">
        <f t="shared" si="359"/>
        <v>#DIV/0!</v>
      </c>
      <c r="CS240" s="105" t="e">
        <f t="shared" si="360"/>
        <v>#DIV/0!</v>
      </c>
      <c r="CT240" s="105" t="e">
        <f t="shared" si="361"/>
        <v>#DIV/0!</v>
      </c>
      <c r="CU240" s="105" t="e">
        <f t="shared" si="362"/>
        <v>#DIV/0!</v>
      </c>
      <c r="CV240" s="105" t="e">
        <f t="shared" si="363"/>
        <v>#DIV/0!</v>
      </c>
      <c r="CW240" s="105" t="e">
        <f t="shared" si="364"/>
        <v>#DIV/0!</v>
      </c>
      <c r="CX240" s="105">
        <f t="shared" si="365"/>
        <v>192.43478523667341</v>
      </c>
      <c r="CZ240" s="105">
        <f t="shared" si="366"/>
        <v>140.12133616739462</v>
      </c>
      <c r="DA240" s="105">
        <f t="shared" si="367"/>
        <v>104.96700424020425</v>
      </c>
      <c r="DB240" s="105" t="e">
        <f t="shared" si="368"/>
        <v>#DIV/0!</v>
      </c>
      <c r="DC240" s="105" t="e">
        <f t="shared" si="369"/>
        <v>#DIV/0!</v>
      </c>
      <c r="DD240" s="105" t="e">
        <f t="shared" si="370"/>
        <v>#DIV/0!</v>
      </c>
      <c r="DE240" s="105" t="e">
        <f t="shared" si="371"/>
        <v>#DIV/0!</v>
      </c>
      <c r="DF240" s="105">
        <f t="shared" si="372"/>
        <v>147.52942190020534</v>
      </c>
      <c r="DG240" s="105" t="e">
        <f t="shared" si="373"/>
        <v>#DIV/0!</v>
      </c>
      <c r="DH240" s="105" t="e">
        <f t="shared" si="374"/>
        <v>#DIV/0!</v>
      </c>
      <c r="DI240" s="105" t="e">
        <f t="shared" si="375"/>
        <v>#DIV/0!</v>
      </c>
      <c r="DJ240" s="105" t="e">
        <f t="shared" si="376"/>
        <v>#DIV/0!</v>
      </c>
      <c r="DK240" s="105" t="e">
        <f t="shared" si="377"/>
        <v>#DIV/0!</v>
      </c>
    </row>
    <row r="241" spans="4:115" x14ac:dyDescent="0.25">
      <c r="D241" s="31" t="str">
        <f t="shared" si="323"/>
        <v>Methyl cis-8, 11, 14-eicosatrienoate (C20:3)</v>
      </c>
      <c r="G241" s="38" t="str">
        <f t="shared" si="324"/>
        <v>Methyl cis-8, 11, 14-eicosatrienoate (C20:3)</v>
      </c>
      <c r="AG241" s="105" t="e">
        <f t="shared" si="348"/>
        <v>#DIV/0!</v>
      </c>
      <c r="AH241" s="105" t="e">
        <f t="shared" si="325"/>
        <v>#DIV/0!</v>
      </c>
      <c r="AI241" s="105" t="e">
        <f t="shared" si="326"/>
        <v>#DIV/0!</v>
      </c>
      <c r="AJ241" s="105" t="e">
        <f t="shared" si="327"/>
        <v>#DIV/0!</v>
      </c>
      <c r="AK241" s="105" t="e">
        <f t="shared" si="328"/>
        <v>#DIV/0!</v>
      </c>
      <c r="AL241" s="105" t="e">
        <f t="shared" si="329"/>
        <v>#DIV/0!</v>
      </c>
      <c r="AM241" s="105" t="e">
        <f t="shared" si="330"/>
        <v>#DIV/0!</v>
      </c>
      <c r="AN241" s="105" t="e">
        <f t="shared" si="331"/>
        <v>#DIV/0!</v>
      </c>
      <c r="AO241" s="105" t="e">
        <f t="shared" si="332"/>
        <v>#DIV/0!</v>
      </c>
      <c r="AP241" s="105" t="e">
        <f t="shared" si="333"/>
        <v>#DIV/0!</v>
      </c>
      <c r="AQ241" s="105" t="e">
        <f t="shared" si="334"/>
        <v>#DIV/0!</v>
      </c>
      <c r="AR241" s="105" t="e">
        <f t="shared" si="335"/>
        <v>#DIV/0!</v>
      </c>
      <c r="AS241" s="105" t="e">
        <f t="shared" si="336"/>
        <v>#DIV/0!</v>
      </c>
      <c r="AT241" s="105" t="e">
        <f t="shared" si="337"/>
        <v>#DIV/0!</v>
      </c>
      <c r="AU241" s="36"/>
      <c r="AV241" s="105" t="e">
        <f t="shared" si="338"/>
        <v>#DIV/0!</v>
      </c>
      <c r="AW241" s="105" t="e">
        <f t="shared" si="339"/>
        <v>#DIV/0!</v>
      </c>
      <c r="AX241" s="105" t="e">
        <f t="shared" si="340"/>
        <v>#DIV/0!</v>
      </c>
      <c r="AY241" s="105" t="e">
        <f t="shared" si="341"/>
        <v>#DIV/0!</v>
      </c>
      <c r="AZ241" s="105" t="e">
        <f t="shared" si="342"/>
        <v>#DIV/0!</v>
      </c>
      <c r="BA241" s="105" t="e">
        <f t="shared" si="343"/>
        <v>#DIV/0!</v>
      </c>
      <c r="BB241" s="105" t="e">
        <f t="shared" si="344"/>
        <v>#DIV/0!</v>
      </c>
      <c r="BC241" s="105" t="e">
        <f t="shared" si="345"/>
        <v>#DIV/0!</v>
      </c>
      <c r="BD241" s="105" t="e">
        <f t="shared" si="349"/>
        <v>#DIV/0!</v>
      </c>
      <c r="BE241" s="105" t="e">
        <f t="shared" si="346"/>
        <v>#DIV/0!</v>
      </c>
      <c r="BF241" s="105" t="e">
        <f t="shared" si="347"/>
        <v>#DIV/0!</v>
      </c>
      <c r="BG241" s="105" t="e">
        <f t="shared" si="350"/>
        <v>#REF!</v>
      </c>
      <c r="CI241" s="31"/>
      <c r="CK241" s="105" t="e">
        <f t="shared" si="352"/>
        <v>#DIV/0!</v>
      </c>
      <c r="CL241" s="105" t="e">
        <f t="shared" si="353"/>
        <v>#DIV/0!</v>
      </c>
      <c r="CM241" s="105" t="e">
        <f t="shared" si="354"/>
        <v>#DIV/0!</v>
      </c>
      <c r="CN241" s="105" t="e">
        <f t="shared" si="355"/>
        <v>#DIV/0!</v>
      </c>
      <c r="CO241" s="105" t="e">
        <f t="shared" si="356"/>
        <v>#DIV/0!</v>
      </c>
      <c r="CP241" s="105" t="e">
        <f t="shared" si="357"/>
        <v>#DIV/0!</v>
      </c>
      <c r="CQ241" s="105" t="e">
        <f t="shared" si="358"/>
        <v>#DIV/0!</v>
      </c>
      <c r="CR241" s="105" t="e">
        <f t="shared" si="359"/>
        <v>#DIV/0!</v>
      </c>
      <c r="CS241" s="105" t="e">
        <f t="shared" si="360"/>
        <v>#DIV/0!</v>
      </c>
      <c r="CT241" s="105" t="e">
        <f t="shared" si="361"/>
        <v>#DIV/0!</v>
      </c>
      <c r="CU241" s="105" t="e">
        <f t="shared" si="362"/>
        <v>#DIV/0!</v>
      </c>
      <c r="CV241" s="105" t="e">
        <f t="shared" si="363"/>
        <v>#DIV/0!</v>
      </c>
      <c r="CW241" s="105" t="e">
        <f t="shared" si="364"/>
        <v>#DIV/0!</v>
      </c>
      <c r="CX241" s="105" t="e">
        <f t="shared" si="365"/>
        <v>#DIV/0!</v>
      </c>
      <c r="CZ241" s="105" t="e">
        <f t="shared" si="366"/>
        <v>#DIV/0!</v>
      </c>
      <c r="DA241" s="105" t="e">
        <f t="shared" si="367"/>
        <v>#DIV/0!</v>
      </c>
      <c r="DB241" s="105" t="e">
        <f t="shared" si="368"/>
        <v>#DIV/0!</v>
      </c>
      <c r="DC241" s="105" t="e">
        <f t="shared" si="369"/>
        <v>#DIV/0!</v>
      </c>
      <c r="DD241" s="105" t="e">
        <f t="shared" si="370"/>
        <v>#DIV/0!</v>
      </c>
      <c r="DE241" s="105" t="e">
        <f t="shared" si="371"/>
        <v>#DIV/0!</v>
      </c>
      <c r="DF241" s="105" t="e">
        <f t="shared" si="372"/>
        <v>#DIV/0!</v>
      </c>
      <c r="DG241" s="105" t="e">
        <f t="shared" si="373"/>
        <v>#DIV/0!</v>
      </c>
      <c r="DH241" s="105" t="e">
        <f t="shared" si="374"/>
        <v>#DIV/0!</v>
      </c>
      <c r="DI241" s="105" t="e">
        <f t="shared" si="375"/>
        <v>#DIV/0!</v>
      </c>
      <c r="DJ241" s="105" t="e">
        <f t="shared" si="376"/>
        <v>#DIV/0!</v>
      </c>
      <c r="DK241" s="105" t="e">
        <f t="shared" si="377"/>
        <v>#DIV/0!</v>
      </c>
    </row>
    <row r="242" spans="4:115" x14ac:dyDescent="0.25">
      <c r="D242" s="31" t="str">
        <f t="shared" si="323"/>
        <v>Methyl cis-13-docosenoate (C22:1)</v>
      </c>
      <c r="G242" s="38" t="str">
        <f t="shared" si="324"/>
        <v>Methyl cis-13-docosenoate (C22:1)</v>
      </c>
      <c r="AG242" s="105" t="e">
        <f t="shared" si="348"/>
        <v>#DIV/0!</v>
      </c>
      <c r="AH242" s="105" t="e">
        <f t="shared" si="325"/>
        <v>#DIV/0!</v>
      </c>
      <c r="AI242" s="105" t="e">
        <f t="shared" si="326"/>
        <v>#DIV/0!</v>
      </c>
      <c r="AJ242" s="105" t="e">
        <f t="shared" si="327"/>
        <v>#DIV/0!</v>
      </c>
      <c r="AK242" s="105" t="e">
        <f t="shared" si="328"/>
        <v>#DIV/0!</v>
      </c>
      <c r="AL242" s="105" t="e">
        <f t="shared" si="329"/>
        <v>#DIV/0!</v>
      </c>
      <c r="AM242" s="105" t="e">
        <f t="shared" si="330"/>
        <v>#DIV/0!</v>
      </c>
      <c r="AN242" s="105" t="e">
        <f t="shared" si="331"/>
        <v>#DIV/0!</v>
      </c>
      <c r="AO242" s="105" t="e">
        <f t="shared" si="332"/>
        <v>#DIV/0!</v>
      </c>
      <c r="AP242" s="105" t="e">
        <f t="shared" si="333"/>
        <v>#DIV/0!</v>
      </c>
      <c r="AQ242" s="105" t="e">
        <f t="shared" si="334"/>
        <v>#DIV/0!</v>
      </c>
      <c r="AR242" s="105" t="e">
        <f t="shared" si="335"/>
        <v>#DIV/0!</v>
      </c>
      <c r="AS242" s="105" t="e">
        <f t="shared" si="336"/>
        <v>#DIV/0!</v>
      </c>
      <c r="AT242" s="105" t="e">
        <f t="shared" si="337"/>
        <v>#DIV/0!</v>
      </c>
      <c r="AU242" s="36"/>
      <c r="AV242" s="105" t="e">
        <f t="shared" si="338"/>
        <v>#DIV/0!</v>
      </c>
      <c r="AW242" s="105" t="e">
        <f t="shared" si="339"/>
        <v>#DIV/0!</v>
      </c>
      <c r="AX242" s="105" t="e">
        <f t="shared" si="340"/>
        <v>#DIV/0!</v>
      </c>
      <c r="AY242" s="105" t="e">
        <f t="shared" si="341"/>
        <v>#DIV/0!</v>
      </c>
      <c r="AZ242" s="105" t="e">
        <f t="shared" si="342"/>
        <v>#DIV/0!</v>
      </c>
      <c r="BA242" s="105" t="e">
        <f t="shared" si="343"/>
        <v>#DIV/0!</v>
      </c>
      <c r="BB242" s="105" t="e">
        <f t="shared" si="344"/>
        <v>#DIV/0!</v>
      </c>
      <c r="BC242" s="105" t="e">
        <f t="shared" si="345"/>
        <v>#DIV/0!</v>
      </c>
      <c r="BD242" s="105" t="e">
        <f t="shared" si="349"/>
        <v>#DIV/0!</v>
      </c>
      <c r="BE242" s="105" t="e">
        <f t="shared" si="346"/>
        <v>#DIV/0!</v>
      </c>
      <c r="BF242" s="105" t="e">
        <f t="shared" si="347"/>
        <v>#DIV/0!</v>
      </c>
      <c r="BG242" s="105" t="e">
        <f t="shared" si="350"/>
        <v>#REF!</v>
      </c>
      <c r="CI242" s="31"/>
      <c r="CK242" s="105" t="e">
        <f t="shared" si="352"/>
        <v>#DIV/0!</v>
      </c>
      <c r="CL242" s="105" t="e">
        <f t="shared" si="353"/>
        <v>#DIV/0!</v>
      </c>
      <c r="CM242" s="105" t="e">
        <f t="shared" si="354"/>
        <v>#DIV/0!</v>
      </c>
      <c r="CN242" s="105" t="e">
        <f t="shared" si="355"/>
        <v>#DIV/0!</v>
      </c>
      <c r="CO242" s="105" t="e">
        <f t="shared" si="356"/>
        <v>#DIV/0!</v>
      </c>
      <c r="CP242" s="105" t="e">
        <f t="shared" si="357"/>
        <v>#DIV/0!</v>
      </c>
      <c r="CQ242" s="105" t="e">
        <f t="shared" si="358"/>
        <v>#DIV/0!</v>
      </c>
      <c r="CR242" s="105" t="e">
        <f t="shared" si="359"/>
        <v>#DIV/0!</v>
      </c>
      <c r="CS242" s="105" t="e">
        <f t="shared" si="360"/>
        <v>#DIV/0!</v>
      </c>
      <c r="CT242" s="105" t="e">
        <f t="shared" si="361"/>
        <v>#DIV/0!</v>
      </c>
      <c r="CU242" s="105" t="e">
        <f t="shared" si="362"/>
        <v>#DIV/0!</v>
      </c>
      <c r="CV242" s="105" t="e">
        <f t="shared" si="363"/>
        <v>#DIV/0!</v>
      </c>
      <c r="CW242" s="105" t="e">
        <f t="shared" si="364"/>
        <v>#DIV/0!</v>
      </c>
      <c r="CX242" s="105" t="e">
        <f t="shared" si="365"/>
        <v>#DIV/0!</v>
      </c>
      <c r="CZ242" s="105" t="e">
        <f t="shared" si="366"/>
        <v>#DIV/0!</v>
      </c>
      <c r="DA242" s="105" t="e">
        <f t="shared" si="367"/>
        <v>#DIV/0!</v>
      </c>
      <c r="DB242" s="105" t="e">
        <f t="shared" si="368"/>
        <v>#DIV/0!</v>
      </c>
      <c r="DC242" s="105" t="e">
        <f t="shared" si="369"/>
        <v>#DIV/0!</v>
      </c>
      <c r="DD242" s="105" t="e">
        <f t="shared" si="370"/>
        <v>#DIV/0!</v>
      </c>
      <c r="DE242" s="105" t="e">
        <f t="shared" si="371"/>
        <v>#DIV/0!</v>
      </c>
      <c r="DF242" s="105" t="e">
        <f t="shared" si="372"/>
        <v>#DIV/0!</v>
      </c>
      <c r="DG242" s="105" t="e">
        <f t="shared" si="373"/>
        <v>#DIV/0!</v>
      </c>
      <c r="DH242" s="105" t="e">
        <f t="shared" si="374"/>
        <v>#DIV/0!</v>
      </c>
      <c r="DI242" s="105" t="e">
        <f t="shared" si="375"/>
        <v>#DIV/0!</v>
      </c>
      <c r="DJ242" s="105" t="e">
        <f t="shared" si="376"/>
        <v>#DIV/0!</v>
      </c>
      <c r="DK242" s="105" t="e">
        <f t="shared" si="377"/>
        <v>#DIV/0!</v>
      </c>
    </row>
    <row r="243" spans="4:115" x14ac:dyDescent="0.25">
      <c r="D243" s="31" t="str">
        <f t="shared" si="323"/>
        <v>Methyl cis-11, 14, 17-eicosatrienoate (C20:3)</v>
      </c>
      <c r="G243" s="38" t="str">
        <f t="shared" si="324"/>
        <v>Methyl cis-11, 14, 17-eicosatrienoate (C20:3)</v>
      </c>
      <c r="AG243" s="105" t="e">
        <f t="shared" si="348"/>
        <v>#DIV/0!</v>
      </c>
      <c r="AH243" s="105" t="e">
        <f t="shared" si="325"/>
        <v>#DIV/0!</v>
      </c>
      <c r="AI243" s="105" t="e">
        <f t="shared" si="326"/>
        <v>#DIV/0!</v>
      </c>
      <c r="AJ243" s="105" t="e">
        <f t="shared" si="327"/>
        <v>#DIV/0!</v>
      </c>
      <c r="AK243" s="105" t="e">
        <f t="shared" si="328"/>
        <v>#DIV/0!</v>
      </c>
      <c r="AL243" s="105" t="e">
        <f t="shared" si="329"/>
        <v>#DIV/0!</v>
      </c>
      <c r="AM243" s="105" t="e">
        <f t="shared" si="330"/>
        <v>#DIV/0!</v>
      </c>
      <c r="AN243" s="105" t="e">
        <f t="shared" si="331"/>
        <v>#DIV/0!</v>
      </c>
      <c r="AO243" s="105" t="e">
        <f t="shared" si="332"/>
        <v>#DIV/0!</v>
      </c>
      <c r="AP243" s="105" t="e">
        <f t="shared" si="333"/>
        <v>#DIV/0!</v>
      </c>
      <c r="AQ243" s="105" t="e">
        <f t="shared" si="334"/>
        <v>#DIV/0!</v>
      </c>
      <c r="AR243" s="105" t="e">
        <f t="shared" si="335"/>
        <v>#DIV/0!</v>
      </c>
      <c r="AS243" s="105" t="e">
        <f t="shared" si="336"/>
        <v>#DIV/0!</v>
      </c>
      <c r="AT243" s="105" t="e">
        <f t="shared" si="337"/>
        <v>#DIV/0!</v>
      </c>
      <c r="AU243" s="36"/>
      <c r="AV243" s="105" t="e">
        <f t="shared" si="338"/>
        <v>#DIV/0!</v>
      </c>
      <c r="AW243" s="105" t="e">
        <f t="shared" si="339"/>
        <v>#DIV/0!</v>
      </c>
      <c r="AX243" s="105" t="e">
        <f t="shared" si="340"/>
        <v>#DIV/0!</v>
      </c>
      <c r="AY243" s="105" t="e">
        <f t="shared" si="341"/>
        <v>#DIV/0!</v>
      </c>
      <c r="AZ243" s="105" t="e">
        <f t="shared" si="342"/>
        <v>#DIV/0!</v>
      </c>
      <c r="BA243" s="105" t="e">
        <f t="shared" si="343"/>
        <v>#DIV/0!</v>
      </c>
      <c r="BB243" s="105" t="e">
        <f t="shared" si="344"/>
        <v>#DIV/0!</v>
      </c>
      <c r="BC243" s="105" t="e">
        <f t="shared" si="345"/>
        <v>#DIV/0!</v>
      </c>
      <c r="BD243" s="105" t="e">
        <f t="shared" si="349"/>
        <v>#DIV/0!</v>
      </c>
      <c r="BE243" s="105" t="e">
        <f t="shared" si="346"/>
        <v>#DIV/0!</v>
      </c>
      <c r="BF243" s="105" t="e">
        <f t="shared" si="347"/>
        <v>#DIV/0!</v>
      </c>
      <c r="BG243" s="105" t="e">
        <f t="shared" si="350"/>
        <v>#REF!</v>
      </c>
      <c r="CI243" s="31"/>
      <c r="CK243" s="105" t="e">
        <f t="shared" si="352"/>
        <v>#DIV/0!</v>
      </c>
      <c r="CL243" s="105" t="e">
        <f t="shared" si="353"/>
        <v>#DIV/0!</v>
      </c>
      <c r="CM243" s="105" t="e">
        <f t="shared" si="354"/>
        <v>#DIV/0!</v>
      </c>
      <c r="CN243" s="105" t="e">
        <f t="shared" si="355"/>
        <v>#DIV/0!</v>
      </c>
      <c r="CO243" s="105" t="e">
        <f t="shared" si="356"/>
        <v>#DIV/0!</v>
      </c>
      <c r="CP243" s="105" t="e">
        <f t="shared" si="357"/>
        <v>#DIV/0!</v>
      </c>
      <c r="CQ243" s="105" t="e">
        <f t="shared" si="358"/>
        <v>#DIV/0!</v>
      </c>
      <c r="CR243" s="105" t="e">
        <f t="shared" si="359"/>
        <v>#DIV/0!</v>
      </c>
      <c r="CS243" s="105" t="e">
        <f t="shared" si="360"/>
        <v>#DIV/0!</v>
      </c>
      <c r="CT243" s="105">
        <f t="shared" si="361"/>
        <v>98.370909710132253</v>
      </c>
      <c r="CU243" s="105" t="e">
        <f t="shared" si="362"/>
        <v>#DIV/0!</v>
      </c>
      <c r="CV243" s="105" t="e">
        <f t="shared" si="363"/>
        <v>#DIV/0!</v>
      </c>
      <c r="CW243" s="105">
        <f t="shared" si="364"/>
        <v>250.3424954741123</v>
      </c>
      <c r="CX243" s="105">
        <f t="shared" si="365"/>
        <v>539.78269303052093</v>
      </c>
      <c r="CZ243" s="105">
        <f t="shared" si="366"/>
        <v>575.69622949419283</v>
      </c>
      <c r="DA243" s="105" t="e">
        <f t="shared" si="367"/>
        <v>#DIV/0!</v>
      </c>
      <c r="DB243" s="105">
        <f t="shared" si="368"/>
        <v>213.15628935171648</v>
      </c>
      <c r="DC243" s="105">
        <f t="shared" si="369"/>
        <v>1015.5896997084023</v>
      </c>
      <c r="DD243" s="105" t="e">
        <f t="shared" si="370"/>
        <v>#DIV/0!</v>
      </c>
      <c r="DE243" s="105">
        <f t="shared" si="371"/>
        <v>1188.8583818189375</v>
      </c>
      <c r="DF243" s="105" t="e">
        <f t="shared" si="372"/>
        <v>#DIV/0!</v>
      </c>
      <c r="DG243" s="105" t="e">
        <f t="shared" si="373"/>
        <v>#DIV/0!</v>
      </c>
      <c r="DH243" s="105" t="e">
        <f t="shared" si="374"/>
        <v>#DIV/0!</v>
      </c>
      <c r="DI243" s="105" t="e">
        <f t="shared" si="375"/>
        <v>#DIV/0!</v>
      </c>
      <c r="DJ243" s="105" t="e">
        <f t="shared" si="376"/>
        <v>#DIV/0!</v>
      </c>
      <c r="DK243" s="105" t="e">
        <f t="shared" si="377"/>
        <v>#DIV/0!</v>
      </c>
    </row>
    <row r="244" spans="4:115" s="66" customFormat="1" x14ac:dyDescent="0.25">
      <c r="D244" s="31" t="str">
        <f t="shared" si="323"/>
        <v>METHYL TRICOSANOATE (C23:0)</v>
      </c>
      <c r="F244" s="79"/>
      <c r="G244" s="38" t="str">
        <f t="shared" si="324"/>
        <v>METHYL TRICOSANOATE (C23:0)</v>
      </c>
      <c r="H244" s="85"/>
      <c r="I244" s="85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105">
        <f t="shared" si="352"/>
        <v>314.01712927931925</v>
      </c>
      <c r="CL244" s="105">
        <f t="shared" si="353"/>
        <v>353.7820453585249</v>
      </c>
      <c r="CM244" s="105" t="e">
        <f t="shared" si="354"/>
        <v>#DIV/0!</v>
      </c>
      <c r="CN244" s="105">
        <f t="shared" si="355"/>
        <v>257.97721136640916</v>
      </c>
      <c r="CO244" s="105">
        <f t="shared" si="356"/>
        <v>285.47515472036702</v>
      </c>
      <c r="CP244" s="105" t="e">
        <f t="shared" si="357"/>
        <v>#DIV/0!</v>
      </c>
      <c r="CQ244" s="105" t="e">
        <f t="shared" si="358"/>
        <v>#DIV/0!</v>
      </c>
      <c r="CR244" s="105" t="e">
        <f t="shared" si="359"/>
        <v>#DIV/0!</v>
      </c>
      <c r="CS244" s="105" t="e">
        <f t="shared" si="360"/>
        <v>#DIV/0!</v>
      </c>
      <c r="CT244" s="105">
        <f t="shared" si="361"/>
        <v>263.61233464984525</v>
      </c>
      <c r="CU244" s="105" t="e">
        <f t="shared" si="362"/>
        <v>#DIV/0!</v>
      </c>
      <c r="CV244" s="105">
        <f t="shared" si="363"/>
        <v>160.14660050837574</v>
      </c>
      <c r="CW244" s="105" t="e">
        <f t="shared" si="364"/>
        <v>#DIV/0!</v>
      </c>
      <c r="CX244" s="105">
        <f t="shared" si="365"/>
        <v>30.197400380971501</v>
      </c>
      <c r="CY244" s="31"/>
      <c r="CZ244" s="105">
        <f t="shared" si="366"/>
        <v>35.089621042565867</v>
      </c>
      <c r="DA244" s="105" t="e">
        <f t="shared" si="367"/>
        <v>#DIV/0!</v>
      </c>
      <c r="DB244" s="105" t="e">
        <f t="shared" si="368"/>
        <v>#DIV/0!</v>
      </c>
      <c r="DC244" s="105" t="e">
        <f t="shared" si="369"/>
        <v>#DIV/0!</v>
      </c>
      <c r="DD244" s="105" t="e">
        <f t="shared" si="370"/>
        <v>#DIV/0!</v>
      </c>
      <c r="DE244" s="105" t="e">
        <f t="shared" si="371"/>
        <v>#DIV/0!</v>
      </c>
      <c r="DF244" s="105" t="e">
        <f t="shared" si="372"/>
        <v>#DIV/0!</v>
      </c>
      <c r="DG244" s="105" t="e">
        <f t="shared" si="373"/>
        <v>#DIV/0!</v>
      </c>
      <c r="DH244" s="105" t="e">
        <f t="shared" si="374"/>
        <v>#DIV/0!</v>
      </c>
      <c r="DI244" s="105" t="e">
        <f t="shared" si="375"/>
        <v>#DIV/0!</v>
      </c>
      <c r="DJ244" s="105" t="e">
        <f t="shared" si="376"/>
        <v>#DIV/0!</v>
      </c>
      <c r="DK244" s="105" t="e">
        <f t="shared" si="377"/>
        <v>#DIV/0!</v>
      </c>
    </row>
    <row r="245" spans="4:115" x14ac:dyDescent="0.25">
      <c r="D245" s="31" t="str">
        <f t="shared" si="323"/>
        <v>Methyl arachidonate (C20:4)</v>
      </c>
      <c r="G245" s="38" t="str">
        <f t="shared" si="324"/>
        <v>Methyl arachidonate (C20:4)</v>
      </c>
      <c r="AG245" s="105" t="e">
        <f>AVERAGEIF(AG204:AH204,"&lt;&gt;0")</f>
        <v>#DIV/0!</v>
      </c>
      <c r="AH245" s="105" t="e">
        <f>AVERAGEIF(AI204:AJ204,"&lt;&gt;0")</f>
        <v>#DIV/0!</v>
      </c>
      <c r="AI245" s="105" t="e">
        <f>AVERAGEIF(AK204:AL204,"&lt;&gt;0")</f>
        <v>#DIV/0!</v>
      </c>
      <c r="AJ245" s="105" t="e">
        <f>AVERAGEIF(AM204:AN204,"&lt;&gt;0")</f>
        <v>#DIV/0!</v>
      </c>
      <c r="AK245" s="105" t="e">
        <f>AVERAGEIF(AO204:AP204,"&lt;&gt;0")</f>
        <v>#DIV/0!</v>
      </c>
      <c r="AL245" s="105" t="e">
        <f>AVERAGEIF(AQ204:AR204,"&lt;&gt;0")</f>
        <v>#DIV/0!</v>
      </c>
      <c r="AM245" s="105" t="e">
        <f>AVERAGEIF(AS204:AT204,"&lt;&gt;0")</f>
        <v>#DIV/0!</v>
      </c>
      <c r="AN245" s="105" t="e">
        <f>AVERAGEIF(AU204:AV204,"&lt;&gt;0")</f>
        <v>#DIV/0!</v>
      </c>
      <c r="AO245" s="105" t="e">
        <f>AVERAGEIF(AW204:AX204,"&lt;&gt;0")</f>
        <v>#DIV/0!</v>
      </c>
      <c r="AP245" s="105" t="e">
        <f>AVERAGEIF(AY204:AZ204,"&lt;&gt;0")</f>
        <v>#DIV/0!</v>
      </c>
      <c r="AQ245" s="105" t="e">
        <f>AVERAGEIF(BA204:BB204,"&lt;&gt;0")</f>
        <v>#DIV/0!</v>
      </c>
      <c r="AR245" s="105" t="e">
        <f>AVERAGEIF(BC204:BD204,"&lt;&gt;0")</f>
        <v>#DIV/0!</v>
      </c>
      <c r="AS245" s="105" t="e">
        <f>AVERAGEIF(BE204:BF204,"&lt;&gt;0")</f>
        <v>#DIV/0!</v>
      </c>
      <c r="AT245" s="105" t="e">
        <f>AVERAGEIF(BG204:BH204,"&lt;&gt;0")</f>
        <v>#DIV/0!</v>
      </c>
      <c r="AU245" s="36"/>
      <c r="AV245" s="105" t="e">
        <f>AVERAGEIF(BK204:BL204,"&lt;&gt;0")</f>
        <v>#DIV/0!</v>
      </c>
      <c r="AW245" s="105" t="e">
        <f>AVERAGEIF(BM204:BN204,"&lt;&gt;0")</f>
        <v>#DIV/0!</v>
      </c>
      <c r="AX245" s="105" t="e">
        <f>AVERAGEIF(BO204:BP204,"&lt;&gt;0")</f>
        <v>#DIV/0!</v>
      </c>
      <c r="AY245" s="105" t="e">
        <f>AVERAGEIF(BQ204:BR204,"&lt;&gt;0")</f>
        <v>#DIV/0!</v>
      </c>
      <c r="AZ245" s="105" t="e">
        <f>AVERAGEIF(BS204:BT204,"&lt;&gt;0")</f>
        <v>#DIV/0!</v>
      </c>
      <c r="BA245" s="105" t="e">
        <f>AVERAGEIF(BU204:BV204,"&lt;&gt;0")</f>
        <v>#DIV/0!</v>
      </c>
      <c r="BB245" s="105" t="e">
        <f>AVERAGEIF(BW204:BX204,"&lt;&gt;0")</f>
        <v>#DIV/0!</v>
      </c>
      <c r="BC245" s="105" t="e">
        <f>AVERAGEIF(BY204:BZ204,"&lt;&gt;0")</f>
        <v>#DIV/0!</v>
      </c>
      <c r="BD245" s="105" t="e">
        <f>AVERAGEIF(CA204:CB204,"&lt;&gt;0")</f>
        <v>#DIV/0!</v>
      </c>
      <c r="BE245" s="105" t="e">
        <f>AVERAGEIF(CC204:CD204,"&lt;&gt;0")</f>
        <v>#DIV/0!</v>
      </c>
      <c r="BF245" s="105" t="e">
        <f>AVERAGEIF(CE204:CF204,"&lt;&gt;0")</f>
        <v>#DIV/0!</v>
      </c>
      <c r="BG245" s="105" t="e">
        <f>AVERAGEIF(CG204:CH204,"&lt;&gt;0")</f>
        <v>#REF!</v>
      </c>
      <c r="CI245" s="31"/>
      <c r="CK245" s="105">
        <f t="shared" si="352"/>
        <v>185.5750026280098</v>
      </c>
      <c r="CL245" s="105">
        <f t="shared" si="353"/>
        <v>484.93249610194232</v>
      </c>
      <c r="CM245" s="105" t="e">
        <f t="shared" si="354"/>
        <v>#DIV/0!</v>
      </c>
      <c r="CN245" s="105" t="e">
        <f t="shared" si="355"/>
        <v>#DIV/0!</v>
      </c>
      <c r="CO245" s="105" t="e">
        <f t="shared" si="356"/>
        <v>#DIV/0!</v>
      </c>
      <c r="CP245" s="105" t="e">
        <f t="shared" si="357"/>
        <v>#DIV/0!</v>
      </c>
      <c r="CQ245" s="105" t="e">
        <f t="shared" si="358"/>
        <v>#DIV/0!</v>
      </c>
      <c r="CR245" s="105" t="e">
        <f t="shared" si="359"/>
        <v>#DIV/0!</v>
      </c>
      <c r="CS245" s="105" t="e">
        <f t="shared" si="360"/>
        <v>#DIV/0!</v>
      </c>
      <c r="CT245" s="105" t="e">
        <f t="shared" si="361"/>
        <v>#DIV/0!</v>
      </c>
      <c r="CU245" s="105" t="e">
        <f t="shared" si="362"/>
        <v>#DIV/0!</v>
      </c>
      <c r="CV245" s="105" t="e">
        <f t="shared" si="363"/>
        <v>#DIV/0!</v>
      </c>
      <c r="CW245" s="105" t="e">
        <f t="shared" si="364"/>
        <v>#DIV/0!</v>
      </c>
      <c r="CX245" s="105" t="e">
        <f t="shared" si="365"/>
        <v>#DIV/0!</v>
      </c>
      <c r="CZ245" s="105">
        <f t="shared" si="366"/>
        <v>102.40692445826775</v>
      </c>
      <c r="DA245" s="105" t="e">
        <f t="shared" si="367"/>
        <v>#DIV/0!</v>
      </c>
      <c r="DB245" s="105" t="e">
        <f t="shared" si="368"/>
        <v>#DIV/0!</v>
      </c>
      <c r="DC245" s="105" t="e">
        <f t="shared" si="369"/>
        <v>#DIV/0!</v>
      </c>
      <c r="DD245" s="105" t="e">
        <f t="shared" si="370"/>
        <v>#DIV/0!</v>
      </c>
      <c r="DE245" s="105" t="e">
        <f t="shared" si="371"/>
        <v>#DIV/0!</v>
      </c>
      <c r="DF245" s="105" t="e">
        <f t="shared" si="372"/>
        <v>#DIV/0!</v>
      </c>
      <c r="DG245" s="105" t="e">
        <f t="shared" si="373"/>
        <v>#DIV/0!</v>
      </c>
      <c r="DH245" s="105" t="e">
        <f t="shared" si="374"/>
        <v>#DIV/0!</v>
      </c>
      <c r="DI245" s="105" t="e">
        <f t="shared" si="375"/>
        <v>#DIV/0!</v>
      </c>
      <c r="DJ245" s="105" t="e">
        <f t="shared" si="376"/>
        <v>#DIV/0!</v>
      </c>
      <c r="DK245" s="105" t="e">
        <f t="shared" si="377"/>
        <v>#DIV/0!</v>
      </c>
    </row>
    <row r="246" spans="4:115" s="66" customFormat="1" x14ac:dyDescent="0.25">
      <c r="D246" s="31" t="str">
        <f t="shared" si="323"/>
        <v>Methyl cis-13, 16- docosadienoate (C22:2)</v>
      </c>
      <c r="F246" s="79"/>
      <c r="G246" s="38" t="str">
        <f t="shared" si="324"/>
        <v>Methyl cis-13, 16- docosadienoate (C22:2)</v>
      </c>
      <c r="H246" s="85"/>
      <c r="I246" s="85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105">
        <f t="shared" si="352"/>
        <v>852.9341903897697</v>
      </c>
      <c r="CL246" s="105">
        <f t="shared" si="353"/>
        <v>919.6813093215651</v>
      </c>
      <c r="CM246" s="105" t="e">
        <f t="shared" si="354"/>
        <v>#DIV/0!</v>
      </c>
      <c r="CN246" s="105" t="e">
        <f t="shared" si="355"/>
        <v>#DIV/0!</v>
      </c>
      <c r="CO246" s="105" t="e">
        <f t="shared" si="356"/>
        <v>#DIV/0!</v>
      </c>
      <c r="CP246" s="105" t="e">
        <f t="shared" si="357"/>
        <v>#DIV/0!</v>
      </c>
      <c r="CQ246" s="105" t="e">
        <f t="shared" si="358"/>
        <v>#DIV/0!</v>
      </c>
      <c r="CR246" s="105" t="e">
        <f t="shared" si="359"/>
        <v>#DIV/0!</v>
      </c>
      <c r="CS246" s="105" t="e">
        <f t="shared" si="360"/>
        <v>#DIV/0!</v>
      </c>
      <c r="CT246" s="105" t="e">
        <f t="shared" si="361"/>
        <v>#DIV/0!</v>
      </c>
      <c r="CU246" s="105" t="e">
        <f t="shared" si="362"/>
        <v>#DIV/0!</v>
      </c>
      <c r="CV246" s="105" t="e">
        <f t="shared" si="363"/>
        <v>#DIV/0!</v>
      </c>
      <c r="CW246" s="105">
        <f t="shared" si="364"/>
        <v>133.33053024067024</v>
      </c>
      <c r="CX246" s="105" t="e">
        <f t="shared" si="365"/>
        <v>#DIV/0!</v>
      </c>
      <c r="CY246" s="31"/>
      <c r="CZ246" s="105">
        <f t="shared" si="366"/>
        <v>463.21171204453913</v>
      </c>
      <c r="DA246" s="105" t="e">
        <f t="shared" si="367"/>
        <v>#DIV/0!</v>
      </c>
      <c r="DB246" s="105" t="e">
        <f t="shared" si="368"/>
        <v>#DIV/0!</v>
      </c>
      <c r="DC246" s="105" t="e">
        <f t="shared" si="369"/>
        <v>#DIV/0!</v>
      </c>
      <c r="DD246" s="105" t="e">
        <f t="shared" si="370"/>
        <v>#DIV/0!</v>
      </c>
      <c r="DE246" s="105" t="e">
        <f t="shared" si="371"/>
        <v>#DIV/0!</v>
      </c>
      <c r="DF246" s="105" t="e">
        <f t="shared" si="372"/>
        <v>#DIV/0!</v>
      </c>
      <c r="DG246" s="105" t="e">
        <f t="shared" si="373"/>
        <v>#DIV/0!</v>
      </c>
      <c r="DH246" s="105" t="e">
        <f t="shared" si="374"/>
        <v>#DIV/0!</v>
      </c>
      <c r="DI246" s="105" t="e">
        <f t="shared" si="375"/>
        <v>#DIV/0!</v>
      </c>
      <c r="DJ246" s="105" t="e">
        <f t="shared" si="376"/>
        <v>#DIV/0!</v>
      </c>
      <c r="DK246" s="105" t="e">
        <f t="shared" si="377"/>
        <v>#DIV/0!</v>
      </c>
    </row>
    <row r="247" spans="4:115" s="66" customFormat="1" x14ac:dyDescent="0.25">
      <c r="D247" s="31" t="str">
        <f t="shared" si="323"/>
        <v>Methyl tetracosanoate) (C24:0)</v>
      </c>
      <c r="F247" s="79"/>
      <c r="G247" s="38" t="str">
        <f t="shared" si="324"/>
        <v>Methyl tetracosanoate) (C24:0)</v>
      </c>
      <c r="H247" s="85"/>
      <c r="I247" s="85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E247" s="108"/>
      <c r="BF247" s="108"/>
      <c r="BG247" s="108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105">
        <f t="shared" si="352"/>
        <v>197.479233641392</v>
      </c>
      <c r="CL247" s="105">
        <f t="shared" si="353"/>
        <v>1378.0377333432996</v>
      </c>
      <c r="CM247" s="105" t="e">
        <f t="shared" si="354"/>
        <v>#DIV/0!</v>
      </c>
      <c r="CN247" s="105" t="e">
        <f t="shared" si="355"/>
        <v>#DIV/0!</v>
      </c>
      <c r="CO247" s="105" t="e">
        <f t="shared" si="356"/>
        <v>#DIV/0!</v>
      </c>
      <c r="CP247" s="105" t="e">
        <f t="shared" si="357"/>
        <v>#DIV/0!</v>
      </c>
      <c r="CQ247" s="105" t="e">
        <f t="shared" si="358"/>
        <v>#DIV/0!</v>
      </c>
      <c r="CR247" s="105" t="e">
        <f t="shared" si="359"/>
        <v>#DIV/0!</v>
      </c>
      <c r="CS247" s="105" t="e">
        <f t="shared" si="360"/>
        <v>#DIV/0!</v>
      </c>
      <c r="CT247" s="105" t="e">
        <f t="shared" si="361"/>
        <v>#DIV/0!</v>
      </c>
      <c r="CU247" s="105" t="e">
        <f t="shared" si="362"/>
        <v>#DIV/0!</v>
      </c>
      <c r="CV247" s="105" t="e">
        <f t="shared" si="363"/>
        <v>#DIV/0!</v>
      </c>
      <c r="CW247" s="105" t="e">
        <f t="shared" si="364"/>
        <v>#DIV/0!</v>
      </c>
      <c r="CX247" s="105" t="e">
        <f t="shared" si="365"/>
        <v>#DIV/0!</v>
      </c>
      <c r="CY247" s="31"/>
      <c r="CZ247" s="105" t="e">
        <f t="shared" si="366"/>
        <v>#DIV/0!</v>
      </c>
      <c r="DA247" s="105" t="e">
        <f t="shared" si="367"/>
        <v>#DIV/0!</v>
      </c>
      <c r="DB247" s="105" t="e">
        <f t="shared" si="368"/>
        <v>#DIV/0!</v>
      </c>
      <c r="DC247" s="105" t="e">
        <f t="shared" si="369"/>
        <v>#DIV/0!</v>
      </c>
      <c r="DD247" s="105" t="e">
        <f t="shared" si="370"/>
        <v>#DIV/0!</v>
      </c>
      <c r="DE247" s="105" t="e">
        <f t="shared" si="371"/>
        <v>#DIV/0!</v>
      </c>
      <c r="DF247" s="105" t="e">
        <f t="shared" si="372"/>
        <v>#DIV/0!</v>
      </c>
      <c r="DG247" s="105" t="e">
        <f t="shared" si="373"/>
        <v>#DIV/0!</v>
      </c>
      <c r="DH247" s="105" t="e">
        <f t="shared" si="374"/>
        <v>#DIV/0!</v>
      </c>
      <c r="DI247" s="105" t="e">
        <f t="shared" si="375"/>
        <v>#DIV/0!</v>
      </c>
      <c r="DJ247" s="105" t="e">
        <f t="shared" si="376"/>
        <v>#DIV/0!</v>
      </c>
      <c r="DK247" s="105" t="e">
        <f t="shared" si="377"/>
        <v>#DIV/0!</v>
      </c>
    </row>
    <row r="248" spans="4:115" s="66" customFormat="1" x14ac:dyDescent="0.25">
      <c r="D248" s="31" t="str">
        <f t="shared" si="323"/>
        <v>Methyl CIS-5,8,11,14,17-EICOSAPENTAENOATE (C20:5)</v>
      </c>
      <c r="F248" s="79"/>
      <c r="G248" s="38" t="str">
        <f t="shared" si="324"/>
        <v>Methyl CIS-5,8,11,14,17-EICOSAPENTAENOATE (C20:5)</v>
      </c>
      <c r="H248" s="85"/>
      <c r="I248" s="85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E248" s="108"/>
      <c r="BF248" s="108"/>
      <c r="BG248" s="108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105">
        <f t="shared" si="352"/>
        <v>1258.0124476757937</v>
      </c>
      <c r="CL248" s="105" t="e">
        <f t="shared" si="353"/>
        <v>#DIV/0!</v>
      </c>
      <c r="CM248" s="105">
        <f t="shared" si="354"/>
        <v>1791.3672596166318</v>
      </c>
      <c r="CN248" s="105" t="e">
        <f t="shared" si="355"/>
        <v>#DIV/0!</v>
      </c>
      <c r="CO248" s="105" t="e">
        <f t="shared" si="356"/>
        <v>#DIV/0!</v>
      </c>
      <c r="CP248" s="105" t="e">
        <f t="shared" si="357"/>
        <v>#DIV/0!</v>
      </c>
      <c r="CQ248" s="105" t="e">
        <f t="shared" si="358"/>
        <v>#DIV/0!</v>
      </c>
      <c r="CR248" s="105" t="e">
        <f t="shared" si="359"/>
        <v>#DIV/0!</v>
      </c>
      <c r="CS248" s="105" t="e">
        <f t="shared" si="360"/>
        <v>#DIV/0!</v>
      </c>
      <c r="CT248" s="105">
        <f t="shared" si="361"/>
        <v>110.90080692991565</v>
      </c>
      <c r="CU248" s="105" t="e">
        <f t="shared" si="362"/>
        <v>#DIV/0!</v>
      </c>
      <c r="CV248" s="105" t="e">
        <f t="shared" si="363"/>
        <v>#DIV/0!</v>
      </c>
      <c r="CW248" s="105" t="e">
        <f t="shared" si="364"/>
        <v>#DIV/0!</v>
      </c>
      <c r="CX248" s="105" t="e">
        <f t="shared" si="365"/>
        <v>#DIV/0!</v>
      </c>
      <c r="CY248" s="31"/>
      <c r="CZ248" s="105" t="e">
        <f t="shared" si="366"/>
        <v>#DIV/0!</v>
      </c>
      <c r="DA248" s="105" t="e">
        <f t="shared" si="367"/>
        <v>#DIV/0!</v>
      </c>
      <c r="DB248" s="105" t="e">
        <f t="shared" si="368"/>
        <v>#DIV/0!</v>
      </c>
      <c r="DC248" s="105" t="e">
        <f t="shared" si="369"/>
        <v>#DIV/0!</v>
      </c>
      <c r="DD248" s="105" t="e">
        <f t="shared" si="370"/>
        <v>#DIV/0!</v>
      </c>
      <c r="DE248" s="105" t="e">
        <f t="shared" si="371"/>
        <v>#DIV/0!</v>
      </c>
      <c r="DF248" s="105" t="e">
        <f t="shared" si="372"/>
        <v>#DIV/0!</v>
      </c>
      <c r="DG248" s="105" t="e">
        <f t="shared" si="373"/>
        <v>#DIV/0!</v>
      </c>
      <c r="DH248" s="105" t="e">
        <f t="shared" si="374"/>
        <v>#DIV/0!</v>
      </c>
      <c r="DI248" s="105" t="e">
        <f t="shared" si="375"/>
        <v>#DIV/0!</v>
      </c>
      <c r="DJ248" s="105" t="e">
        <f t="shared" si="376"/>
        <v>#DIV/0!</v>
      </c>
      <c r="DK248" s="105" t="e">
        <f t="shared" si="377"/>
        <v>#DIV/0!</v>
      </c>
    </row>
    <row r="249" spans="4:115" s="66" customFormat="1" x14ac:dyDescent="0.25">
      <c r="D249" s="31" t="str">
        <f t="shared" si="323"/>
        <v>Methyl cis-15-tetracosenoate (C24:1)</v>
      </c>
      <c r="F249" s="79"/>
      <c r="G249" s="38" t="str">
        <f t="shared" si="324"/>
        <v>Methyl cis-15-tetracosenoate (C24:1)</v>
      </c>
      <c r="H249" s="85"/>
      <c r="I249" s="85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E249" s="108"/>
      <c r="BF249" s="108"/>
      <c r="BG249" s="108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105" t="e">
        <f t="shared" si="352"/>
        <v>#DIV/0!</v>
      </c>
      <c r="CL249" s="105" t="e">
        <f t="shared" si="353"/>
        <v>#DIV/0!</v>
      </c>
      <c r="CM249" s="105" t="e">
        <f t="shared" si="354"/>
        <v>#DIV/0!</v>
      </c>
      <c r="CN249" s="105" t="e">
        <f t="shared" si="355"/>
        <v>#DIV/0!</v>
      </c>
      <c r="CO249" s="105" t="e">
        <f t="shared" si="356"/>
        <v>#DIV/0!</v>
      </c>
      <c r="CP249" s="105" t="e">
        <f t="shared" si="357"/>
        <v>#DIV/0!</v>
      </c>
      <c r="CQ249" s="105" t="e">
        <f t="shared" si="358"/>
        <v>#DIV/0!</v>
      </c>
      <c r="CR249" s="105" t="e">
        <f t="shared" si="359"/>
        <v>#DIV/0!</v>
      </c>
      <c r="CS249" s="105" t="e">
        <f t="shared" si="360"/>
        <v>#DIV/0!</v>
      </c>
      <c r="CT249" s="105" t="e">
        <f t="shared" si="361"/>
        <v>#DIV/0!</v>
      </c>
      <c r="CU249" s="105" t="e">
        <f t="shared" si="362"/>
        <v>#DIV/0!</v>
      </c>
      <c r="CV249" s="105" t="e">
        <f t="shared" si="363"/>
        <v>#DIV/0!</v>
      </c>
      <c r="CW249" s="105" t="e">
        <f t="shared" si="364"/>
        <v>#DIV/0!</v>
      </c>
      <c r="CX249" s="105" t="e">
        <f t="shared" si="365"/>
        <v>#DIV/0!</v>
      </c>
      <c r="CY249" s="31"/>
      <c r="CZ249" s="105" t="e">
        <f t="shared" si="366"/>
        <v>#DIV/0!</v>
      </c>
      <c r="DA249" s="105" t="e">
        <f t="shared" si="367"/>
        <v>#DIV/0!</v>
      </c>
      <c r="DB249" s="105" t="e">
        <f t="shared" si="368"/>
        <v>#DIV/0!</v>
      </c>
      <c r="DC249" s="105" t="e">
        <f t="shared" si="369"/>
        <v>#DIV/0!</v>
      </c>
      <c r="DD249" s="105" t="e">
        <f t="shared" si="370"/>
        <v>#DIV/0!</v>
      </c>
      <c r="DE249" s="105" t="e">
        <f t="shared" si="371"/>
        <v>#DIV/0!</v>
      </c>
      <c r="DF249" s="105" t="e">
        <f t="shared" si="372"/>
        <v>#DIV/0!</v>
      </c>
      <c r="DG249" s="105" t="e">
        <f t="shared" si="373"/>
        <v>#DIV/0!</v>
      </c>
      <c r="DH249" s="105" t="e">
        <f t="shared" si="374"/>
        <v>#DIV/0!</v>
      </c>
      <c r="DI249" s="105" t="e">
        <f t="shared" si="375"/>
        <v>#DIV/0!</v>
      </c>
      <c r="DJ249" s="105" t="e">
        <f t="shared" si="376"/>
        <v>#DIV/0!</v>
      </c>
      <c r="DK249" s="105" t="e">
        <f t="shared" si="377"/>
        <v>#DIV/0!</v>
      </c>
    </row>
    <row r="250" spans="4:115" s="66" customFormat="1" x14ac:dyDescent="0.25">
      <c r="D250" s="31" t="str">
        <f t="shared" si="323"/>
        <v>Methyl CIS-4,7,10,13,16,19-DOCOSAHEXAENOATE (C22:6)</v>
      </c>
      <c r="F250" s="79"/>
      <c r="G250" s="38" t="str">
        <f t="shared" si="324"/>
        <v>Methyl CIS-4,7,10,13,16,19-DOCOSAHEXAENOATE (C22:6)</v>
      </c>
      <c r="H250" s="85"/>
      <c r="I250" s="85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105" t="e">
        <f t="shared" si="352"/>
        <v>#DIV/0!</v>
      </c>
      <c r="CL250" s="105" t="e">
        <f t="shared" si="353"/>
        <v>#DIV/0!</v>
      </c>
      <c r="CM250" s="105" t="e">
        <f t="shared" si="354"/>
        <v>#DIV/0!</v>
      </c>
      <c r="CN250" s="105" t="e">
        <f t="shared" si="355"/>
        <v>#DIV/0!</v>
      </c>
      <c r="CO250" s="105" t="e">
        <f t="shared" si="356"/>
        <v>#DIV/0!</v>
      </c>
      <c r="CP250" s="105" t="e">
        <f t="shared" si="357"/>
        <v>#DIV/0!</v>
      </c>
      <c r="CQ250" s="105" t="e">
        <f t="shared" si="358"/>
        <v>#DIV/0!</v>
      </c>
      <c r="CR250" s="105" t="e">
        <f t="shared" si="359"/>
        <v>#DIV/0!</v>
      </c>
      <c r="CS250" s="105" t="e">
        <f t="shared" si="360"/>
        <v>#DIV/0!</v>
      </c>
      <c r="CT250" s="105" t="e">
        <f t="shared" si="361"/>
        <v>#DIV/0!</v>
      </c>
      <c r="CU250" s="105" t="e">
        <f t="shared" si="362"/>
        <v>#DIV/0!</v>
      </c>
      <c r="CV250" s="105" t="e">
        <f t="shared" si="363"/>
        <v>#DIV/0!</v>
      </c>
      <c r="CW250" s="105" t="e">
        <f t="shared" si="364"/>
        <v>#DIV/0!</v>
      </c>
      <c r="CX250" s="105" t="e">
        <f t="shared" si="365"/>
        <v>#DIV/0!</v>
      </c>
      <c r="CY250" s="31"/>
      <c r="CZ250" s="105" t="e">
        <f t="shared" si="366"/>
        <v>#DIV/0!</v>
      </c>
      <c r="DA250" s="105" t="e">
        <f t="shared" si="367"/>
        <v>#DIV/0!</v>
      </c>
      <c r="DB250" s="105" t="e">
        <f t="shared" si="368"/>
        <v>#DIV/0!</v>
      </c>
      <c r="DC250" s="105" t="e">
        <f t="shared" si="369"/>
        <v>#DIV/0!</v>
      </c>
      <c r="DD250" s="105" t="e">
        <f t="shared" si="370"/>
        <v>#DIV/0!</v>
      </c>
      <c r="DE250" s="105" t="e">
        <f t="shared" si="371"/>
        <v>#DIV/0!</v>
      </c>
      <c r="DF250" s="105" t="e">
        <f t="shared" si="372"/>
        <v>#DIV/0!</v>
      </c>
      <c r="DG250" s="105" t="e">
        <f t="shared" si="373"/>
        <v>#DIV/0!</v>
      </c>
      <c r="DH250" s="105" t="e">
        <f t="shared" si="374"/>
        <v>#DIV/0!</v>
      </c>
      <c r="DI250" s="105" t="e">
        <f t="shared" si="375"/>
        <v>#DIV/0!</v>
      </c>
      <c r="DJ250" s="105" t="e">
        <f t="shared" si="376"/>
        <v>#DIV/0!</v>
      </c>
      <c r="DK250" s="105" t="e">
        <f t="shared" si="377"/>
        <v>#DIV/0!</v>
      </c>
    </row>
    <row r="251" spans="4:115" s="66" customFormat="1" x14ac:dyDescent="0.25">
      <c r="D251" s="31"/>
      <c r="F251" s="79"/>
      <c r="G251" s="38"/>
      <c r="H251" s="85"/>
      <c r="I251" s="85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7"/>
      <c r="CJ251" s="31"/>
    </row>
    <row r="252" spans="4:115" x14ac:dyDescent="0.25">
      <c r="G252" s="38"/>
      <c r="AG252" s="105"/>
      <c r="AH252" s="105"/>
      <c r="AI252" s="105"/>
      <c r="AJ252" s="105"/>
      <c r="AK252" s="105"/>
      <c r="AL252" s="105"/>
      <c r="AM252" s="105"/>
      <c r="AN252" s="105"/>
      <c r="AO252" s="105"/>
      <c r="AP252" s="105"/>
      <c r="AQ252" s="105"/>
      <c r="AR252" s="105"/>
      <c r="AS252" s="105"/>
      <c r="AT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</row>
    <row r="253" spans="4:115" x14ac:dyDescent="0.25">
      <c r="G253" s="38"/>
      <c r="AG253" s="105" t="s">
        <v>28</v>
      </c>
      <c r="AH253" s="105"/>
      <c r="AI253" s="105"/>
      <c r="AJ253" s="105"/>
      <c r="AK253" s="105"/>
      <c r="AL253" s="105"/>
      <c r="AM253" s="105"/>
      <c r="AN253" s="105"/>
      <c r="AO253" s="105"/>
      <c r="AP253" s="105"/>
      <c r="AQ253" s="105" t="s">
        <v>29</v>
      </c>
      <c r="AR253" s="105"/>
      <c r="AS253" s="105"/>
      <c r="AT253" s="105"/>
      <c r="AV253" s="105"/>
      <c r="AW253" s="105"/>
      <c r="AX253" s="105"/>
      <c r="AY253" s="105"/>
      <c r="AZ253" s="105"/>
      <c r="BA253" s="105" t="s">
        <v>30</v>
      </c>
      <c r="BB253" s="105"/>
      <c r="BC253" s="105"/>
      <c r="BD253" s="105"/>
      <c r="BE253" s="105"/>
      <c r="BF253" s="105"/>
      <c r="BG253" s="105"/>
      <c r="BK253" s="31" t="s">
        <v>240</v>
      </c>
      <c r="BL253" s="31" t="s">
        <v>418</v>
      </c>
      <c r="BM253" s="31" t="s">
        <v>239</v>
      </c>
      <c r="BN253" s="31" t="s">
        <v>419</v>
      </c>
      <c r="BO253" s="31" t="s">
        <v>243</v>
      </c>
      <c r="BP253" s="31" t="s">
        <v>420</v>
      </c>
      <c r="BQ253" s="31" t="s">
        <v>424</v>
      </c>
      <c r="BR253" s="31" t="s">
        <v>421</v>
      </c>
      <c r="BS253" s="31" t="s">
        <v>242</v>
      </c>
      <c r="BT253" s="31" t="s">
        <v>423</v>
      </c>
      <c r="BU253" s="75" t="s">
        <v>3</v>
      </c>
      <c r="BV253" s="56" t="s">
        <v>4</v>
      </c>
      <c r="BW253" s="90" t="s">
        <v>5</v>
      </c>
      <c r="BX253" s="56" t="s">
        <v>60</v>
      </c>
      <c r="BY253" s="56" t="s">
        <v>350</v>
      </c>
      <c r="BZ253" s="56" t="s">
        <v>351</v>
      </c>
      <c r="CA253" s="75" t="s">
        <v>35</v>
      </c>
      <c r="CB253" s="56" t="s">
        <v>44</v>
      </c>
      <c r="CC253" s="56" t="s">
        <v>5</v>
      </c>
    </row>
    <row r="254" spans="4:115" x14ac:dyDescent="0.25">
      <c r="G254" s="38"/>
      <c r="AG254" s="109" t="s">
        <v>3</v>
      </c>
      <c r="AH254" s="109" t="s">
        <v>50</v>
      </c>
      <c r="AI254" s="109" t="s">
        <v>32</v>
      </c>
      <c r="AJ254" s="109" t="s">
        <v>60</v>
      </c>
      <c r="AK254" s="109" t="s">
        <v>61</v>
      </c>
      <c r="AL254" s="109" t="s">
        <v>84</v>
      </c>
      <c r="AM254" s="109" t="s">
        <v>0</v>
      </c>
      <c r="AN254" s="109" t="s">
        <v>31</v>
      </c>
      <c r="AO254" s="109" t="s">
        <v>32</v>
      </c>
      <c r="AP254" s="105"/>
      <c r="AQ254" s="105" t="str">
        <f>AG254</f>
        <v>Sorghum</v>
      </c>
      <c r="AR254" s="105" t="str">
        <f t="shared" ref="AR254:AT254" si="402">AH254</f>
        <v>Pearl Millet</v>
      </c>
      <c r="AS254" s="105" t="str">
        <f t="shared" si="402"/>
        <v>Finger Millet</v>
      </c>
      <c r="AT254" s="105" t="str">
        <f t="shared" si="402"/>
        <v>Boabab</v>
      </c>
      <c r="AU254" s="105" t="str">
        <f>AK254</f>
        <v>Mopane Worm FD</v>
      </c>
      <c r="AV254" s="105" t="str">
        <f>AL254</f>
        <v>Mopane Worm BFD</v>
      </c>
      <c r="AW254" s="105" t="str">
        <f>AM254</f>
        <v>White Maize</v>
      </c>
      <c r="AX254" s="105" t="str">
        <f>AN254</f>
        <v>Orange Maize</v>
      </c>
      <c r="AY254" s="105" t="str">
        <f>AO254</f>
        <v>Finger Millet</v>
      </c>
      <c r="AZ254" s="105"/>
      <c r="BA254" s="105" t="str">
        <f>AQ254</f>
        <v>Sorghum</v>
      </c>
      <c r="BB254" s="105" t="str">
        <f t="shared" ref="BB254:BI254" si="403">AR254</f>
        <v>Pearl Millet</v>
      </c>
      <c r="BC254" s="105" t="str">
        <f t="shared" si="403"/>
        <v>Finger Millet</v>
      </c>
      <c r="BD254" s="105" t="str">
        <f t="shared" si="403"/>
        <v>Boabab</v>
      </c>
      <c r="BE254" s="105" t="str">
        <f t="shared" si="403"/>
        <v>Mopane Worm FD</v>
      </c>
      <c r="BF254" s="105" t="str">
        <f t="shared" si="403"/>
        <v>Mopane Worm BFD</v>
      </c>
      <c r="BG254" s="105" t="str">
        <f t="shared" si="403"/>
        <v>White Maize</v>
      </c>
      <c r="BH254" s="105" t="str">
        <f t="shared" si="403"/>
        <v>Orange Maize</v>
      </c>
      <c r="BI254" s="105" t="str">
        <f t="shared" si="403"/>
        <v>Finger Millet</v>
      </c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</row>
    <row r="255" spans="4:115" x14ac:dyDescent="0.25">
      <c r="D255" s="31" t="str">
        <f>D214</f>
        <v>METHYL HEXANOATE (C6:0)</v>
      </c>
      <c r="G255" s="38" t="str">
        <f t="shared" ref="G255:G291" si="404">D214</f>
        <v>METHYL HEXANOATE (C6:0)</v>
      </c>
      <c r="H255" s="43" t="s">
        <v>425</v>
      </c>
      <c r="AG255" s="109">
        <f>AVERAGEIF(AG214:AI214,"&lt;&gt;0")</f>
        <v>110.17205951060639</v>
      </c>
      <c r="AH255" s="109">
        <f>AVERAGEIF(AJ214:AL214,"&lt;&gt;0")</f>
        <v>44.577886469565044</v>
      </c>
      <c r="AI255" s="109">
        <f>AVERAGEIF(AM214:AO214,"&lt;&gt;0")</f>
        <v>149.66694366450824</v>
      </c>
      <c r="AJ255" s="109"/>
      <c r="AK255" s="109"/>
      <c r="AL255" s="109">
        <f t="shared" ref="AL255:AL260" si="405">AVERAGEIF(AV214:AX214,"&lt;&gt;0")</f>
        <v>87.127430196290263</v>
      </c>
      <c r="AM255" s="109"/>
      <c r="AN255" s="109">
        <f>AVERAGEIF(BB214:BD214,"&lt;&gt;0")</f>
        <v>60.409716036937333</v>
      </c>
      <c r="AO255" s="109"/>
      <c r="AP255" s="105"/>
      <c r="AQ255" s="105" cm="1">
        <f t="array" ref="AQ255">_xlfn.STDEV.P(IF(AG214:AI214&gt;0,AG214:AI214))</f>
        <v>22.385087913929087</v>
      </c>
      <c r="AR255" s="105" cm="1">
        <f t="array" ref="AR255">_xlfn.STDEV.P(IF(AJ214:AL214&gt;0,AJ214:AL214))</f>
        <v>5.3019077999886566</v>
      </c>
      <c r="AS255" s="105" cm="1">
        <f t="array" ref="AS255">_xlfn.STDEV.P(IF(AM214:AO214&gt;0,AM214:AO214))</f>
        <v>91.979294040129986</v>
      </c>
      <c r="AT255" s="105"/>
      <c r="AU255" s="105"/>
      <c r="AV255" s="105" cm="1">
        <f t="array" ref="AV255">_xlfn.STDEV.P(IF(AV214:AX214&gt;0,AV214:AX214))</f>
        <v>70.908581391930113</v>
      </c>
      <c r="AW255" s="105"/>
      <c r="AX255" s="105" cm="1">
        <f t="array" ref="AX255">_xlfn.STDEV.P(IF(BB214:BD214&gt;0,BB214:BD214))</f>
        <v>4.0347945590248813</v>
      </c>
      <c r="AY255" s="105"/>
      <c r="AZ255" s="105"/>
      <c r="BA255" s="105">
        <f>AQ255/AG255*100</f>
        <v>20.318298499061871</v>
      </c>
      <c r="BB255" s="105">
        <f t="shared" ref="BB255:BC257" si="406">AR255/AH255*100</f>
        <v>11.893582715296436</v>
      </c>
      <c r="BC255" s="105">
        <f t="shared" si="406"/>
        <v>61.455984727201852</v>
      </c>
      <c r="BD255" s="105"/>
      <c r="BE255" s="105"/>
      <c r="BF255" s="110">
        <f t="shared" ref="BF255:BF260" si="407">AV255/AL255*100</f>
        <v>81.384910850899033</v>
      </c>
      <c r="BG255" s="105"/>
      <c r="BH255" s="105">
        <f>AX255/AN255*100</f>
        <v>6.6790490399885645</v>
      </c>
      <c r="BI255" s="105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>
        <f>AVERAGEIF(CQ214:CS214,"&lt;&gt;0")</f>
        <v>42.503989946197031</v>
      </c>
      <c r="BX255" s="109"/>
      <c r="BY255" s="109"/>
      <c r="BZ255" s="109">
        <f>AVERAGEIF(CZ214:DB214,"&lt;&gt;0")</f>
        <v>152.56956781987657</v>
      </c>
      <c r="CA255" s="109"/>
      <c r="CB255" s="109">
        <f>AVERAGEIF(DF214:DH214,"&lt;&gt;0")</f>
        <v>12.145226937505873</v>
      </c>
      <c r="CC255" s="109"/>
    </row>
    <row r="256" spans="4:115" x14ac:dyDescent="0.25">
      <c r="D256" s="31" t="str">
        <f t="shared" ref="D256:D291" si="408">D215</f>
        <v>METHYL OCTANOATE (C8:0)</v>
      </c>
      <c r="G256" s="38" t="str">
        <f t="shared" si="404"/>
        <v>METHYL OCTANOATE (C8:0)</v>
      </c>
      <c r="H256" s="43" t="s">
        <v>425</v>
      </c>
      <c r="AG256" s="109">
        <f>AVERAGEIF(AG215:AI215,"&lt;&gt;0")</f>
        <v>103.3851413046503</v>
      </c>
      <c r="AH256" s="109">
        <f>AVERAGEIF(AJ215:AL215,"&lt;&gt;0")</f>
        <v>45.753711940418434</v>
      </c>
      <c r="AI256" s="109">
        <f>AVERAGEIF(AM215:AO215,"&lt;&gt;0")</f>
        <v>177.32953691783439</v>
      </c>
      <c r="AJ256" s="109"/>
      <c r="AK256" s="109">
        <f>AVERAGEIF(AS215:AU215,"&lt;&gt;0")</f>
        <v>17.424425340494736</v>
      </c>
      <c r="AL256" s="109">
        <f t="shared" si="405"/>
        <v>203.65787276904663</v>
      </c>
      <c r="AM256" s="109"/>
      <c r="AN256" s="109"/>
      <c r="AO256" s="109"/>
      <c r="AP256" s="105"/>
      <c r="AQ256" s="105" cm="1">
        <f t="array" ref="AQ256">_xlfn.STDEV.P(IF(AG215:AI215&gt;0,AG215:AI215))</f>
        <v>21.942595258973491</v>
      </c>
      <c r="AR256" s="105" cm="1">
        <f t="array" ref="AR256">_xlfn.STDEV.P(IF(AJ215:AL215&gt;0,AJ215:AL215))</f>
        <v>3.9123578890668629</v>
      </c>
      <c r="AS256" s="105" cm="1">
        <f t="array" ref="AS256">_xlfn.STDEV.P(IF(AM215:AO215&gt;0,AM215:AO215))</f>
        <v>137.56014595525028</v>
      </c>
      <c r="AT256" s="105"/>
      <c r="AU256" s="105" cm="1">
        <f t="array" ref="AU256">_xlfn.STDEV.P(IF(AS215:AU215&gt;0,AS215:AU215))</f>
        <v>1.8816316990870048</v>
      </c>
      <c r="AV256" s="105" cm="1">
        <f t="array" ref="AV256">_xlfn.STDEV.P(IF(AV215:AX215&gt;0,AV215:AX215))</f>
        <v>257.14375380470102</v>
      </c>
      <c r="AW256" s="105"/>
      <c r="AX256" s="105"/>
      <c r="AY256" s="105"/>
      <c r="AZ256" s="105"/>
      <c r="BA256" s="105">
        <f t="shared" ref="BA256" si="409">AQ256/AG256*100</f>
        <v>21.224128517959965</v>
      </c>
      <c r="BB256" s="105">
        <f t="shared" si="406"/>
        <v>8.5509081627336112</v>
      </c>
      <c r="BC256" s="105">
        <f t="shared" si="406"/>
        <v>77.573171591255402</v>
      </c>
      <c r="BD256" s="105"/>
      <c r="BE256" s="105">
        <f>AU256/AK256*100</f>
        <v>10.798816387442359</v>
      </c>
      <c r="BF256" s="110">
        <f t="shared" si="407"/>
        <v>126.2626140145875</v>
      </c>
      <c r="BG256" s="105"/>
      <c r="BH256" s="105"/>
      <c r="BI256" s="105"/>
      <c r="BK256" s="109"/>
      <c r="BL256" s="109"/>
      <c r="BM256" s="109"/>
      <c r="BN256" s="109"/>
      <c r="BO256" s="109"/>
      <c r="BP256" s="109"/>
      <c r="BQ256" s="109"/>
      <c r="BR256" s="109"/>
      <c r="BS256" s="109">
        <f>AVERAGEIF(CE215:CG215,"&lt;&gt;0")</f>
        <v>2.1461586555917944</v>
      </c>
      <c r="BT256" s="109"/>
      <c r="BU256" s="109"/>
      <c r="BV256" s="109"/>
      <c r="BW256" s="109"/>
      <c r="BX256" s="109"/>
      <c r="BY256" s="109">
        <f>AVERAGEIF(CW215:CX215,"&lt;&gt;0")</f>
        <v>3.1222759796284389</v>
      </c>
      <c r="BZ256" s="109">
        <f>AVERAGEIF(CZ215:DB215,"&lt;&gt;0")</f>
        <v>442.88628843032325</v>
      </c>
      <c r="CA256" s="109"/>
      <c r="CB256" s="109"/>
      <c r="CC256" s="109"/>
    </row>
    <row r="257" spans="4:81" x14ac:dyDescent="0.25">
      <c r="D257" s="31" t="str">
        <f t="shared" si="408"/>
        <v>METHYL DECANOATE (CAPRATE) (C10:0)</v>
      </c>
      <c r="G257" s="38" t="str">
        <f t="shared" si="404"/>
        <v>METHYL DECANOATE (CAPRATE) (C10:0)</v>
      </c>
      <c r="H257" s="43" t="s">
        <v>425</v>
      </c>
      <c r="AG257" s="109"/>
      <c r="AH257" s="109">
        <f>AVERAGEIF(AJ216:AL216,"&lt;&gt;0")</f>
        <v>41.727168471380509</v>
      </c>
      <c r="AI257" s="109"/>
      <c r="AJ257" s="109">
        <f>AVERAGEIF(AP216:AR216,"&lt;&gt;0")</f>
        <v>48.01435463960194</v>
      </c>
      <c r="AK257" s="109">
        <f>AVERAGEIF(AS216:AU216,"&lt;&gt;0")</f>
        <v>17.81309204779896</v>
      </c>
      <c r="AL257" s="109">
        <f t="shared" si="405"/>
        <v>474.28965179718676</v>
      </c>
      <c r="AM257" s="109"/>
      <c r="AN257" s="109"/>
      <c r="AO257" s="109"/>
      <c r="AP257" s="105"/>
      <c r="AQ257" s="105"/>
      <c r="AR257" s="105" cm="1">
        <f t="array" ref="AR257">_xlfn.STDEV.P(IF(AJ216:AL216&gt;0,AJ216:AL216))</f>
        <v>4.2090417872105057</v>
      </c>
      <c r="AS257" s="105"/>
      <c r="AT257" s="105" cm="1">
        <f t="array" ref="AT257">_xlfn.STDEV.P(IF(AP216:AR216&gt;0,AP216:AR216))</f>
        <v>6.2155386774951813</v>
      </c>
      <c r="AU257" s="105" cm="1">
        <f t="array" ref="AU257">_xlfn.STDEV.P(IF(AS216:AU216&gt;0,AS216:AU216))</f>
        <v>2.6127357620830307</v>
      </c>
      <c r="AV257" s="105" cm="1">
        <f t="array" ref="AV257">_xlfn.STDEV.P(IF(AV216:AX216&gt;0,AV216:AX216))</f>
        <v>643.6536675711335</v>
      </c>
      <c r="AW257" s="105"/>
      <c r="AX257" s="105"/>
      <c r="AY257" s="105"/>
      <c r="AZ257" s="105"/>
      <c r="BA257" s="105"/>
      <c r="BB257" s="105">
        <f t="shared" si="406"/>
        <v>10.087053450792782</v>
      </c>
      <c r="BC257" s="105"/>
      <c r="BD257" s="105">
        <f t="shared" ref="BD257" si="410">AT257/AJ257*100</f>
        <v>12.945167594460685</v>
      </c>
      <c r="BE257" s="105">
        <f>AU257/AK257*100</f>
        <v>14.667502728173845</v>
      </c>
      <c r="BF257" s="110">
        <f t="shared" si="407"/>
        <v>135.70898397892293</v>
      </c>
      <c r="BG257" s="105"/>
      <c r="BH257" s="105"/>
      <c r="BI257" s="105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</row>
    <row r="258" spans="4:81" x14ac:dyDescent="0.25">
      <c r="D258" s="31" t="str">
        <f t="shared" si="408"/>
        <v>METHYL UNDECANOATE (C11:0)</v>
      </c>
      <c r="G258" s="38" t="str">
        <f t="shared" si="404"/>
        <v>METHYL UNDECANOATE (C11:0)</v>
      </c>
      <c r="H258" s="43" t="s">
        <v>425</v>
      </c>
      <c r="AG258" s="109"/>
      <c r="AH258" s="109"/>
      <c r="AI258" s="109"/>
      <c r="AJ258" s="109"/>
      <c r="AK258" s="109">
        <f>AVERAGEIF(AS217:AU217,"&lt;&gt;0")</f>
        <v>10.960958712734039</v>
      </c>
      <c r="AL258" s="109">
        <f t="shared" si="405"/>
        <v>102.95581310366174</v>
      </c>
      <c r="AM258" s="109"/>
      <c r="AN258" s="109"/>
      <c r="AO258" s="109"/>
      <c r="AP258" s="105"/>
      <c r="AQ258" s="105"/>
      <c r="AR258" s="105"/>
      <c r="AS258" s="105"/>
      <c r="AT258" s="105"/>
      <c r="AU258" s="105" cm="1">
        <f t="array" ref="AU258">_xlfn.STDEV.P(IF(AS217:AU217&gt;0,AS217:AU217))</f>
        <v>3.0249693048952881</v>
      </c>
      <c r="AV258" s="105" cm="1">
        <f t="array" ref="AV258">_xlfn.STDEV.P(IF(AV217:AX217&gt;0,AV217:AX217))</f>
        <v>123.86331768745316</v>
      </c>
      <c r="AW258" s="105"/>
      <c r="AX258" s="105"/>
      <c r="AY258" s="105"/>
      <c r="AZ258" s="105"/>
      <c r="BA258" s="105"/>
      <c r="BB258" s="105"/>
      <c r="BC258" s="105"/>
      <c r="BD258" s="105"/>
      <c r="BE258" s="105">
        <f>AU258/AK258*100</f>
        <v>27.597670825828313</v>
      </c>
      <c r="BF258" s="110">
        <f t="shared" si="407"/>
        <v>120.30725993367714</v>
      </c>
      <c r="BG258" s="105"/>
      <c r="BH258" s="105"/>
      <c r="BI258" s="105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>
        <f>AVERAGEIF(CW217:CX217,"&lt;&gt;0")</f>
        <v>10.489977463276905</v>
      </c>
      <c r="BZ258" s="109">
        <f>AVERAGEIF(CZ217:DB217,"&lt;&gt;0")</f>
        <v>232.61793765847494</v>
      </c>
      <c r="CA258" s="109"/>
      <c r="CB258" s="109"/>
      <c r="CC258" s="109"/>
    </row>
    <row r="259" spans="4:81" x14ac:dyDescent="0.25">
      <c r="D259" s="31" t="str">
        <f t="shared" si="408"/>
        <v>METHYL LAURATE (C12:0)</v>
      </c>
      <c r="G259" s="38" t="str">
        <f t="shared" si="404"/>
        <v>METHYL LAURATE (C12:0)</v>
      </c>
      <c r="AG259" s="109">
        <f>AVERAGEIF(AG218:AI218,"&lt;&gt;0")</f>
        <v>109.88364044549785</v>
      </c>
      <c r="AH259" s="109">
        <f>AVERAGEIF(AJ218:AL218,"&lt;&gt;0")</f>
        <v>43.444249887521124</v>
      </c>
      <c r="AI259" s="109">
        <f>AVERAGEIF(AM218:AO218,"&lt;&gt;0")</f>
        <v>141.2596154747215</v>
      </c>
      <c r="AJ259" s="109">
        <f>AVERAGEIF(AP218:AR218,"&lt;&gt;0")</f>
        <v>58.573678824510502</v>
      </c>
      <c r="AK259" s="109">
        <f>AVERAGEIF(AS218:AU218,"&lt;&gt;0")</f>
        <v>88.443134871791017</v>
      </c>
      <c r="AL259" s="109">
        <f t="shared" si="405"/>
        <v>141.88963786452018</v>
      </c>
      <c r="AM259" s="109"/>
      <c r="AN259" s="109"/>
      <c r="AO259" s="109"/>
      <c r="AP259" s="105"/>
      <c r="AQ259" s="105" cm="1">
        <f t="array" ref="AQ259">_xlfn.STDEV.P(IF(AG218:AI218&gt;0,AG218:AI218))</f>
        <v>26.575457072859187</v>
      </c>
      <c r="AR259" s="105" cm="1">
        <f t="array" ref="AR259">_xlfn.STDEV.P(IF(AJ218:AL218&gt;0,AJ218:AL218))</f>
        <v>5.0704801982662442</v>
      </c>
      <c r="AS259" s="105" cm="1">
        <f t="array" ref="AS259">_xlfn.STDEV.P(IF(AM218:AO218&gt;0,AM218:AO218))</f>
        <v>86.263361782286282</v>
      </c>
      <c r="AT259" s="105" cm="1">
        <f t="array" ref="AT259">_xlfn.STDEV.P(IF(AP218:AR218&gt;0,AP218:AR218))</f>
        <v>7.233491303577269</v>
      </c>
      <c r="AU259" s="105" cm="1">
        <f t="array" ref="AU259">_xlfn.STDEV.P(IF(AS218:AU218&gt;0,AS218:AU218))</f>
        <v>17.460080815012283</v>
      </c>
      <c r="AV259" s="105" cm="1">
        <f t="array" ref="AV259">_xlfn.STDEV.P(IF(AV218:AX218&gt;0,AV218:AX218))</f>
        <v>91.100482979325207</v>
      </c>
      <c r="AW259" s="105"/>
      <c r="AX259" s="105"/>
      <c r="AY259" s="105"/>
      <c r="AZ259" s="105"/>
      <c r="BA259" s="105">
        <f t="shared" ref="BA259:BD259" si="411">AQ259/AG259*100</f>
        <v>24.185089759599457</v>
      </c>
      <c r="BB259" s="105">
        <f t="shared" si="411"/>
        <v>11.671234309244415</v>
      </c>
      <c r="BC259" s="105">
        <f t="shared" si="411"/>
        <v>61.067249469982563</v>
      </c>
      <c r="BD259" s="105">
        <f t="shared" si="411"/>
        <v>12.349388750618088</v>
      </c>
      <c r="BE259" s="105">
        <f>AU259/AK259*100</f>
        <v>19.741589712217657</v>
      </c>
      <c r="BF259" s="105">
        <f t="shared" si="407"/>
        <v>64.205169842148905</v>
      </c>
      <c r="BG259" s="105"/>
      <c r="BH259" s="105"/>
      <c r="BI259" s="105"/>
      <c r="BK259" s="109"/>
      <c r="BL259" s="109"/>
      <c r="BM259" s="109"/>
      <c r="BN259" s="109"/>
      <c r="BO259" s="109"/>
      <c r="BP259" s="109"/>
      <c r="BQ259" s="109">
        <f>AVERAGEIF(BY218:CA218,"&lt;&gt;0")</f>
        <v>124.452272424432</v>
      </c>
      <c r="BR259" s="109"/>
      <c r="BS259" s="109">
        <f>AVERAGEIF(CE218:CG218,"&lt;&gt;0")</f>
        <v>194.41578598565073</v>
      </c>
      <c r="BT259" s="109"/>
      <c r="BU259" s="109"/>
      <c r="BV259" s="109"/>
      <c r="BW259" s="109"/>
      <c r="BX259" s="109"/>
      <c r="BY259" s="109">
        <f>AVERAGEIF(CW218:CX218,"&lt;&gt;0")</f>
        <v>172.14099605012473</v>
      </c>
      <c r="BZ259" s="109">
        <f>AVERAGEIF(CZ218:DB218,"&lt;&gt;0")</f>
        <v>287.51441867231443</v>
      </c>
      <c r="CA259" s="109"/>
      <c r="CB259" s="109"/>
      <c r="CC259" s="109"/>
    </row>
    <row r="260" spans="4:81" x14ac:dyDescent="0.25">
      <c r="D260" s="31" t="str">
        <f t="shared" si="408"/>
        <v>METHYL TRIDECANOATE (C13:0)</v>
      </c>
      <c r="G260" s="38" t="str">
        <f t="shared" si="404"/>
        <v>METHYL TRIDECANOATE (C13:0)</v>
      </c>
      <c r="AG260" s="109"/>
      <c r="AH260" s="109"/>
      <c r="AI260" s="109"/>
      <c r="AJ260" s="109"/>
      <c r="AK260" s="109">
        <f>AVERAGEIF(AS219:AU219,"&lt;&gt;0")</f>
        <v>35.739123795487686</v>
      </c>
      <c r="AL260" s="109">
        <f t="shared" si="405"/>
        <v>40.157548527180943</v>
      </c>
      <c r="AM260" s="109"/>
      <c r="AN260" s="109"/>
      <c r="AO260" s="109"/>
      <c r="AP260" s="105"/>
      <c r="AQ260" s="105"/>
      <c r="AR260" s="105"/>
      <c r="AS260" s="105"/>
      <c r="AT260" s="105"/>
      <c r="AU260" s="105" cm="1">
        <f t="array" ref="AU260">_xlfn.STDEV.P(IF(AS219:AU219&gt;0,AS219:AU219))</f>
        <v>3.7054384090524097</v>
      </c>
      <c r="AV260" s="105" cm="1">
        <f t="array" ref="AV260">_xlfn.STDEV.P(IF(AV219:AX219&gt;0,AV219:AX219))</f>
        <v>2.9144933504281667</v>
      </c>
      <c r="AW260" s="105"/>
      <c r="AX260" s="105"/>
      <c r="AY260" s="105"/>
      <c r="AZ260" s="105"/>
      <c r="BA260" s="105"/>
      <c r="BB260" s="105"/>
      <c r="BC260" s="105"/>
      <c r="BD260" s="105"/>
      <c r="BE260" s="105">
        <f>AU260/AK260*100</f>
        <v>10.368016939240819</v>
      </c>
      <c r="BF260" s="105">
        <f t="shared" si="407"/>
        <v>7.2576475838794536</v>
      </c>
      <c r="BG260" s="105"/>
      <c r="BH260" s="105"/>
      <c r="BI260" s="105"/>
      <c r="BK260" s="109"/>
      <c r="BL260" s="109"/>
      <c r="BM260" s="109"/>
      <c r="BN260" s="109"/>
      <c r="BO260" s="109"/>
      <c r="BP260" s="109"/>
      <c r="BQ260" s="109">
        <f>AVERAGEIF(BY219:CA219,"&lt;&gt;0")</f>
        <v>64.430712706045696</v>
      </c>
      <c r="BR260" s="109"/>
      <c r="BS260" s="109">
        <f>AVERAGEIF(CE219:CG219,"&lt;&gt;0")</f>
        <v>45.342682648713662</v>
      </c>
      <c r="BT260" s="109"/>
      <c r="BU260" s="109"/>
      <c r="BV260" s="109"/>
      <c r="BW260" s="109"/>
      <c r="BX260" s="109"/>
      <c r="BY260" s="109">
        <f>AVERAGEIF(CW219:CX219,"&lt;&gt;0")</f>
        <v>63.793394986855596</v>
      </c>
      <c r="BZ260" s="109">
        <f>AVERAGEIF(CZ219:DB219,"&lt;&gt;0")</f>
        <v>68.515989742333758</v>
      </c>
      <c r="CA260" s="109"/>
      <c r="CB260" s="109"/>
      <c r="CC260" s="109"/>
    </row>
    <row r="261" spans="4:81" x14ac:dyDescent="0.25">
      <c r="D261" s="31" t="str">
        <f t="shared" si="408"/>
        <v>1,9-DICHLORONONANE</v>
      </c>
      <c r="G261" s="38" t="str">
        <f t="shared" si="404"/>
        <v>1,9-DICHLORONONANE</v>
      </c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5"/>
      <c r="AQ261" s="105"/>
      <c r="AR261" s="105"/>
      <c r="AS261" s="105"/>
      <c r="AT261" s="105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</row>
    <row r="262" spans="4:81" x14ac:dyDescent="0.25">
      <c r="D262" s="31" t="str">
        <f t="shared" si="408"/>
        <v>METHYL MYRISTATE (C14:0)</v>
      </c>
      <c r="G262" s="38" t="str">
        <f t="shared" si="404"/>
        <v>METHYL MYRISTATE (C14:0)</v>
      </c>
      <c r="AG262" s="109">
        <f>AVERAGEIF(AG221:AI221,"&lt;&gt;0")</f>
        <v>161.30679612177457</v>
      </c>
      <c r="AH262" s="109">
        <f>AVERAGEIF(AJ221:AL221,"&lt;&gt;0")</f>
        <v>65.820922586040524</v>
      </c>
      <c r="AI262" s="109">
        <f>AVERAGEIF(AM221:AO221,"&lt;&gt;0")</f>
        <v>195.61726458762158</v>
      </c>
      <c r="AJ262" s="109">
        <f>AVERAGEIF(AP221:AR221,"&lt;&gt;0")</f>
        <v>80.487280140758244</v>
      </c>
      <c r="AK262" s="109">
        <f t="shared" ref="AK262:AK270" si="412">AVERAGEIF(AS221:AU221,"&lt;&gt;0")</f>
        <v>717.12789603934243</v>
      </c>
      <c r="AL262" s="109">
        <f>AVERAGEIF(AV221:AX221,"&lt;&gt;0")</f>
        <v>631.45910257703258</v>
      </c>
      <c r="AM262" s="109">
        <f>AVERAGEIF(AY221:BA221,"&lt;&gt;0")</f>
        <v>91.518583356310373</v>
      </c>
      <c r="AN262" s="109">
        <f>AVERAGEIF(BB221:BD221,"&lt;&gt;0")</f>
        <v>87.104373546839042</v>
      </c>
      <c r="AO262" s="109"/>
      <c r="AP262" s="105"/>
      <c r="AQ262" s="105" cm="1">
        <f t="array" ref="AQ262">_xlfn.STDEV.P(IF(AG221:AI221&gt;0,AG221:AI221))</f>
        <v>34.773982724235218</v>
      </c>
      <c r="AR262" s="105" cm="1">
        <f t="array" ref="AR262">_xlfn.STDEV.P(IF(AJ221:AL221&gt;0,AJ221:AL221))</f>
        <v>8.6509620931533728</v>
      </c>
      <c r="AS262" s="105" cm="1">
        <f t="array" ref="AS262">_xlfn.STDEV.P(IF(AM221:AO221&gt;0,AM221:AO221))</f>
        <v>120.58881676683733</v>
      </c>
      <c r="AT262" s="105" cm="1">
        <f t="array" ref="AT262">_xlfn.STDEV.P(IF(AP221:AR221&gt;0,AP221:AR221))</f>
        <v>12.880774089912499</v>
      </c>
      <c r="AU262" s="105" cm="1">
        <f t="array" ref="AU262">_xlfn.STDEV.P(IF(AS221:AU221&gt;0,AS221:AU221))</f>
        <v>145.87040560588852</v>
      </c>
      <c r="AV262" s="105" cm="1">
        <f t="array" ref="AV262">_xlfn.STDEV.P(IF(AV221:AX221&gt;0,AV221:AX221))</f>
        <v>25.44318430250458</v>
      </c>
      <c r="AW262" s="105" cm="1">
        <f t="array" ref="AW262">_xlfn.STDEV.P(IF(AY221:BA221&gt;0,AY221:BA221))</f>
        <v>1.8478138762226985</v>
      </c>
      <c r="AX262" s="105" cm="1">
        <f t="array" ref="AX262">_xlfn.STDEV.P(IF(BB221:BD221&gt;0,BB221:BD221))</f>
        <v>0.77589852153088612</v>
      </c>
      <c r="AY262" s="105"/>
      <c r="AZ262" s="105"/>
      <c r="BA262" s="105">
        <f t="shared" ref="BA262:BD262" si="413">AQ262/AG262*100</f>
        <v>21.557667476070545</v>
      </c>
      <c r="BB262" s="105">
        <f t="shared" si="413"/>
        <v>13.143179635388599</v>
      </c>
      <c r="BC262" s="105">
        <f t="shared" si="413"/>
        <v>61.645283212117896</v>
      </c>
      <c r="BD262" s="105">
        <f t="shared" si="413"/>
        <v>16.003490324665297</v>
      </c>
      <c r="BE262" s="105">
        <f>AU262/AK262*100</f>
        <v>20.340919159821098</v>
      </c>
      <c r="BF262" s="105">
        <f>AV262/AL262*100</f>
        <v>4.0292687521122135</v>
      </c>
      <c r="BG262" s="105">
        <f>AW262/AM262*100</f>
        <v>2.0190586528515011</v>
      </c>
      <c r="BH262" s="105">
        <f>AX262/AN262*100</f>
        <v>0.89076872944119001</v>
      </c>
      <c r="BI262" s="105"/>
      <c r="BK262" s="109">
        <f>AVERAGEIF(BK221:BL221,"&lt;&gt;0")</f>
        <v>165.4990210946068</v>
      </c>
      <c r="BL262" s="109">
        <f>AVERAGEIF(BM221:BN221,"&lt;&gt;0")</f>
        <v>350.71767434024309</v>
      </c>
      <c r="BM262" s="109">
        <f>AVERAGEIF(BO221:BQ221,"&lt;&gt;0")</f>
        <v>249.27085168904989</v>
      </c>
      <c r="BN262" s="109"/>
      <c r="BO262" s="109">
        <f>AVERAGEIF(BU221:BV221,"&lt;&gt;0")</f>
        <v>150.75613292836391</v>
      </c>
      <c r="BP262" s="109"/>
      <c r="BQ262" s="109">
        <f>AVERAGEIF(BY221:CA221,"&lt;&gt;0")</f>
        <v>1989.6834372109679</v>
      </c>
      <c r="BR262" s="109">
        <f>AVERAGEIF(CB221:CD221,"&lt;&gt;0")</f>
        <v>2011.7379733113441</v>
      </c>
      <c r="BS262" s="109">
        <f>AVERAGEIF(CE221:CG221,"&lt;&gt;0")</f>
        <v>3298.2022732361315</v>
      </c>
      <c r="BT262" s="109">
        <f>AVERAGEIF(CH221:CJ221,"&lt;&gt;0")</f>
        <v>3361.3263536483391</v>
      </c>
      <c r="BU262" s="109">
        <f>AVERAGEIF(CK221:CM221,"&lt;&gt;0")</f>
        <v>137.20218470767955</v>
      </c>
      <c r="BV262" s="109">
        <f>AVERAGEIF(CN221:CP221,"&lt;&gt;0")</f>
        <v>57.320566390731926</v>
      </c>
      <c r="BW262" s="109">
        <f>AVERAGEIF(CQ221:CS221,"&lt;&gt;0")</f>
        <v>180.52407899432691</v>
      </c>
      <c r="BX262" s="109">
        <f>AVERAGEIF(CT221:CV221,"&lt;&gt;0")</f>
        <v>74.677600559623315</v>
      </c>
      <c r="BY262" s="109">
        <f t="shared" ref="BY262:BY270" si="414">AVERAGEIF(CW221:CX221,"&lt;&gt;0")</f>
        <v>1600.5053572558941</v>
      </c>
      <c r="BZ262" s="109">
        <f>AVERAGEIF(CZ221:DB221,"&lt;&gt;0")</f>
        <v>1397.3043676748609</v>
      </c>
      <c r="CA262" s="109">
        <f>AVERAGEIF(DC221:DE221,"&lt;&gt;0")</f>
        <v>72.821276085092265</v>
      </c>
      <c r="CB262" s="109">
        <f>AVERAGEIF(DF221:DH221,"&lt;&gt;0")</f>
        <v>85.198654289859505</v>
      </c>
      <c r="CC262" s="109"/>
    </row>
    <row r="263" spans="4:81" x14ac:dyDescent="0.25">
      <c r="D263" s="31" t="str">
        <f t="shared" si="408"/>
        <v>METHYL MYRISTOLEATE (C14:1)</v>
      </c>
      <c r="G263" s="38" t="str">
        <f t="shared" si="404"/>
        <v>METHYL MYRISTOLEATE (C14:1)</v>
      </c>
      <c r="AG263" s="109"/>
      <c r="AH263" s="109"/>
      <c r="AI263" s="109"/>
      <c r="AJ263" s="109"/>
      <c r="AK263" s="109">
        <f t="shared" si="412"/>
        <v>8.5800102574278387</v>
      </c>
      <c r="AL263" s="109"/>
      <c r="AM263" s="109"/>
      <c r="AN263" s="109">
        <f>AVERAGEIF(BB222:BD222,"&lt;&gt;0")</f>
        <v>36.992196369480922</v>
      </c>
      <c r="AO263" s="109"/>
      <c r="AP263" s="105"/>
      <c r="AQ263" s="105"/>
      <c r="AR263" s="105"/>
      <c r="AS263" s="105"/>
      <c r="AT263" s="105"/>
      <c r="AU263" s="105" cm="1">
        <f t="array" ref="AU263">_xlfn.STDEV.P(IF(AS222:AU222&gt;0,AS222:AU222))</f>
        <v>9.3012639052355794E-2</v>
      </c>
      <c r="AV263" s="105"/>
      <c r="AW263" s="105"/>
      <c r="AX263" s="105" cm="1">
        <f t="array" ref="AX263">_xlfn.STDEV.P(IF(BB222:BD222&gt;0,BB222:BD222))</f>
        <v>12.878530688957314</v>
      </c>
      <c r="AY263" s="105"/>
      <c r="AZ263" s="105"/>
      <c r="BA263" s="105"/>
      <c r="BB263" s="105"/>
      <c r="BC263" s="105"/>
      <c r="BD263" s="105"/>
      <c r="BE263" s="105">
        <f t="shared" ref="BE263:BE270" si="415">AU263/AK263*100</f>
        <v>1.0840620962175822</v>
      </c>
      <c r="BF263" s="105"/>
      <c r="BG263" s="105"/>
      <c r="BH263" s="105">
        <f>AX263/AN263*100</f>
        <v>34.814182321929607</v>
      </c>
      <c r="BI263" s="105"/>
      <c r="BK263" s="109"/>
      <c r="BL263" s="109"/>
      <c r="BM263" s="109">
        <f>AVERAGEIF(BO222:BQ222,"&lt;&gt;0")</f>
        <v>54.543702211054473</v>
      </c>
      <c r="BN263" s="109"/>
      <c r="BO263" s="109">
        <f>AVERAGEIF(BU222:BV222,"&lt;&gt;0")</f>
        <v>57.056376537449381</v>
      </c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>
        <f t="shared" si="414"/>
        <v>9.8208720260025544</v>
      </c>
      <c r="BZ263" s="109"/>
      <c r="CA263" s="109"/>
      <c r="CB263" s="109">
        <f>AVERAGEIF(DF222:DH222,"&lt;&gt;0")</f>
        <v>45.945616852803823</v>
      </c>
      <c r="CC263" s="109"/>
    </row>
    <row r="264" spans="4:81" x14ac:dyDescent="0.25">
      <c r="D264" s="31" t="str">
        <f t="shared" si="408"/>
        <v>METHYL PENTADECANOATE (C15:0)</v>
      </c>
      <c r="G264" s="38" t="str">
        <f t="shared" si="404"/>
        <v>METHYL PENTADECANOATE (C15:0)</v>
      </c>
      <c r="AG264" s="109">
        <f>AVERAGEIF(AG223:AI223,"&lt;&gt;0")</f>
        <v>73.158947594676533</v>
      </c>
      <c r="AH264" s="109">
        <f>AVERAGEIF(AJ223:AL223,"&lt;&gt;0")</f>
        <v>32.40154683805472</v>
      </c>
      <c r="AI264" s="109">
        <f>AVERAGEIF(AM223:AO223,"&lt;&gt;0")</f>
        <v>143.797397218947</v>
      </c>
      <c r="AJ264" s="109">
        <f>AVERAGEIF(AP223:AR223,"&lt;&gt;0")</f>
        <v>34.736513400527848</v>
      </c>
      <c r="AK264" s="109">
        <f t="shared" si="412"/>
        <v>289.84284994027286</v>
      </c>
      <c r="AL264" s="109">
        <f>AVERAGEIF(AV223:AX223,"&lt;&gt;0")</f>
        <v>201.70635437403189</v>
      </c>
      <c r="AM264" s="109"/>
      <c r="AN264" s="109"/>
      <c r="AO264" s="109"/>
      <c r="AP264" s="105"/>
      <c r="AQ264" s="105" cm="1">
        <f t="array" ref="AQ264">_xlfn.STDEV.P(IF(AG223:AI223&gt;0,AG223:AI223))</f>
        <v>20.275235062819629</v>
      </c>
      <c r="AR264" s="105" cm="1">
        <f t="array" ref="AR264">_xlfn.STDEV.P(IF(AJ223:AL223&gt;0,AJ223:AL223))</f>
        <v>2.6708788778460009</v>
      </c>
      <c r="AS264" s="105" cm="1">
        <f t="array" ref="AS264">_xlfn.STDEV.P(IF(AM223:AO223&gt;0,AM223:AO223))</f>
        <v>89.194184904752973</v>
      </c>
      <c r="AT264" s="105" cm="1">
        <f t="array" ref="AT264">_xlfn.STDEV.P(IF(AP223:AR223&gt;0,AP223:AR223))</f>
        <v>3.0949014314515115</v>
      </c>
      <c r="AU264" s="105" cm="1">
        <f t="array" ref="AU264">_xlfn.STDEV.P(IF(AS223:AU223&gt;0,AS223:AU223))</f>
        <v>62.762642378242106</v>
      </c>
      <c r="AV264" s="105" cm="1">
        <f t="array" ref="AV264">_xlfn.STDEV.P(IF(AV223:AX223&gt;0,AV223:AX223))</f>
        <v>13.696973759248428</v>
      </c>
      <c r="AW264" s="105"/>
      <c r="AX264" s="105"/>
      <c r="AY264" s="105"/>
      <c r="AZ264" s="105"/>
      <c r="BA264" s="105">
        <f t="shared" ref="BA264:BD264" si="416">AQ264/AG264*100</f>
        <v>27.713951238269281</v>
      </c>
      <c r="BB264" s="105">
        <f t="shared" si="416"/>
        <v>8.2430597872232685</v>
      </c>
      <c r="BC264" s="105">
        <f t="shared" si="416"/>
        <v>62.027676877172702</v>
      </c>
      <c r="BD264" s="105">
        <f t="shared" si="416"/>
        <v>8.9096490363494052</v>
      </c>
      <c r="BE264" s="105">
        <f t="shared" si="415"/>
        <v>21.654024721042951</v>
      </c>
      <c r="BF264" s="105">
        <f>AV264/AL264*100</f>
        <v>6.7905514438328503</v>
      </c>
      <c r="BG264" s="105"/>
      <c r="BH264" s="105"/>
      <c r="BI264" s="105"/>
      <c r="BK264" s="109"/>
      <c r="BL264" s="109"/>
      <c r="BM264" s="109"/>
      <c r="BN264" s="109"/>
      <c r="BO264" s="109">
        <f>AVERAGEIF(BU223:BV223,"&lt;&gt;0")</f>
        <v>60.777135750814622</v>
      </c>
      <c r="BP264" s="109"/>
      <c r="BQ264" s="109">
        <f>AVERAGEIF(BY223:CA223,"&lt;&gt;0")</f>
        <v>1272.6010951454541</v>
      </c>
      <c r="BR264" s="109"/>
      <c r="BS264" s="109"/>
      <c r="BT264" s="109"/>
      <c r="BU264" s="109">
        <f>AVERAGEIF(CK223:CM223,"&lt;&gt;0")</f>
        <v>57.657111697778475</v>
      </c>
      <c r="BV264" s="109">
        <f>AVERAGEIF(CN223:CP223,"&lt;&gt;0")</f>
        <v>29.841868419504664</v>
      </c>
      <c r="BW264" s="109">
        <f>AVERAGEIF(CQ223:CS223,"&lt;&gt;0")</f>
        <v>199.5668295105954</v>
      </c>
      <c r="BX264" s="109">
        <f>AVERAGEIF(CT223:CV223,"&lt;&gt;0")</f>
        <v>27.689084528534494</v>
      </c>
      <c r="BY264" s="109">
        <f t="shared" si="414"/>
        <v>634.58677383477288</v>
      </c>
      <c r="BZ264" s="109">
        <f t="shared" ref="BZ264:BZ271" si="417">AVERAGEIF(CZ223:DB223,"&lt;&gt;0")</f>
        <v>367.76073961105698</v>
      </c>
      <c r="CA264" s="109"/>
      <c r="CB264" s="109"/>
      <c r="CC264" s="109"/>
    </row>
    <row r="265" spans="4:81" x14ac:dyDescent="0.25">
      <c r="D265" s="31" t="str">
        <f t="shared" si="408"/>
        <v>Methyl cis-10 pentadecenoate (C15:1)</v>
      </c>
      <c r="G265" s="38" t="str">
        <f t="shared" si="404"/>
        <v>Methyl cis-10 pentadecenoate (C15:1)</v>
      </c>
      <c r="AG265" s="109"/>
      <c r="AH265" s="109"/>
      <c r="AI265" s="109"/>
      <c r="AJ265" s="109"/>
      <c r="AK265" s="109">
        <f t="shared" si="412"/>
        <v>432.15071021257654</v>
      </c>
      <c r="AL265" s="109"/>
      <c r="AM265" s="109"/>
      <c r="AN265" s="109"/>
      <c r="AO265" s="109"/>
      <c r="AP265" s="105"/>
      <c r="AQ265" s="105"/>
      <c r="AR265" s="105"/>
      <c r="AS265" s="105"/>
      <c r="AT265" s="105"/>
      <c r="AU265" s="105" cm="1">
        <f t="array" ref="AU265">_xlfn.STDEV.P(IF(AS224:AU224&gt;0,AS224:AU224))</f>
        <v>110.32871527328572</v>
      </c>
      <c r="AV265" s="105"/>
      <c r="AW265" s="105"/>
      <c r="AX265" s="105"/>
      <c r="AY265" s="105"/>
      <c r="AZ265" s="105"/>
      <c r="BA265" s="105"/>
      <c r="BB265" s="105"/>
      <c r="BC265" s="105"/>
      <c r="BD265" s="105"/>
      <c r="BE265" s="105">
        <f t="shared" si="415"/>
        <v>25.530147854903358</v>
      </c>
      <c r="BF265" s="105"/>
      <c r="BG265" s="105"/>
      <c r="BH265" s="105"/>
      <c r="BI265" s="105"/>
      <c r="BK265" s="109"/>
      <c r="BL265" s="109"/>
      <c r="BM265" s="109"/>
      <c r="BN265" s="109"/>
      <c r="BO265" s="109"/>
      <c r="BP265" s="109"/>
      <c r="BQ265" s="109">
        <f>AVERAGEIF(BY224:CA224,"&lt;&gt;0")</f>
        <v>1802.0733210460453</v>
      </c>
      <c r="BR265" s="109"/>
      <c r="BS265" s="109"/>
      <c r="BT265" s="109"/>
      <c r="BU265" s="109"/>
      <c r="BV265" s="109"/>
      <c r="BW265" s="109"/>
      <c r="BX265" s="109"/>
      <c r="BY265" s="109">
        <f t="shared" si="414"/>
        <v>963.85915203102354</v>
      </c>
      <c r="BZ265" s="109">
        <f t="shared" si="417"/>
        <v>517.4234562341253</v>
      </c>
      <c r="CA265" s="109"/>
      <c r="CB265" s="109"/>
      <c r="CC265" s="109"/>
    </row>
    <row r="266" spans="4:81" x14ac:dyDescent="0.25">
      <c r="D266" s="31" t="str">
        <f t="shared" si="408"/>
        <v>Methyl Palmitate (C16:0)</v>
      </c>
      <c r="G266" s="38" t="str">
        <f t="shared" si="404"/>
        <v>Methyl Palmitate (C16:0)</v>
      </c>
      <c r="AG266" s="109">
        <f>AVERAGEIF(AG225:AI225,"&lt;&gt;0")</f>
        <v>8718.7698184054789</v>
      </c>
      <c r="AH266" s="111">
        <f>AVERAGEIF(AJ225:AL225,"&lt;&gt;0")</f>
        <v>5731.2562770045843</v>
      </c>
      <c r="AI266" s="111">
        <f>AVERAGEIF(AM225:AO225,"&lt;&gt;0")</f>
        <v>16705.865725112992</v>
      </c>
      <c r="AJ266" s="109">
        <f>AVERAGEIF(AP225:AR225,"&lt;&gt;0")</f>
        <v>2225.4851063411857</v>
      </c>
      <c r="AK266" s="111">
        <f t="shared" si="412"/>
        <v>20318.640506466047</v>
      </c>
      <c r="AL266" s="111">
        <f>AVERAGEIF(AV225:AX225,"&lt;&gt;0")</f>
        <v>13581.687524753601</v>
      </c>
      <c r="AM266" s="111">
        <f>AVERAGEIF(AY225:BA225,"&lt;&gt;0")</f>
        <v>6481.2354686186454</v>
      </c>
      <c r="AN266" s="111">
        <f>AVERAGEIF(BB225:BD225,"&lt;&gt;0")</f>
        <v>7140.6118712807292</v>
      </c>
      <c r="AO266" s="109" t="e">
        <f>AVERAGEIF(BE225:BG225,"&lt;&gt;0")</f>
        <v>#REF!</v>
      </c>
      <c r="AP266" s="105"/>
      <c r="AQ266" s="105" cm="1">
        <f t="array" ref="AQ266">_xlfn.STDEV.P(IF(AG225:AI225&gt;0,AG225:AI225))</f>
        <v>2882.7015977968917</v>
      </c>
      <c r="AR266" s="105" cm="1">
        <f t="array" ref="AR266">_xlfn.STDEV.P(IF(AJ225:AL225&gt;0,AJ225:AL225))</f>
        <v>1193.4100500992333</v>
      </c>
      <c r="AS266" s="105" cm="1">
        <f t="array" ref="AS266">_xlfn.STDEV.P(IF(AM225:AO225&gt;0,AM225:AO225))</f>
        <v>12146.745958382669</v>
      </c>
      <c r="AT266" s="105" cm="1">
        <f t="array" ref="AT266">_xlfn.STDEV.P(IF(AP225:AR225&gt;0,AP225:AR225))</f>
        <v>408.78068013417567</v>
      </c>
      <c r="AU266" s="105" cm="1">
        <f t="array" ref="AU266">_xlfn.STDEV.P(IF(AS225:AU225&gt;0,AS225:AU225))</f>
        <v>4806.2284588682141</v>
      </c>
      <c r="AV266" s="105" cm="1">
        <f t="array" ref="AV266">_xlfn.STDEV.P(IF(AV225:AX225&gt;0,AV225:AX225))</f>
        <v>2999.2001702294547</v>
      </c>
      <c r="AW266" s="105" cm="1">
        <f t="array" ref="AW266">_xlfn.STDEV.P(IF(AY225:BA225&gt;0,AY225:BA225))</f>
        <v>403.4091433466134</v>
      </c>
      <c r="AX266" s="105" cm="1">
        <f t="array" ref="AX266">_xlfn.STDEV.P(IF(BB225:BD225&gt;0,BB225:BD225))</f>
        <v>1260.6311790381174</v>
      </c>
      <c r="AY266" s="105" t="e" cm="1">
        <f t="array" ref="AY266">_xlfn.STDEV.P(IF(BE225:BG225&gt;0,BE225:BG225))</f>
        <v>#REF!</v>
      </c>
      <c r="AZ266" s="105"/>
      <c r="BA266" s="105">
        <f t="shared" ref="BA266:BD270" si="418">AQ266/AG266*100</f>
        <v>33.063168977250172</v>
      </c>
      <c r="BB266" s="105">
        <f t="shared" si="418"/>
        <v>20.822835211322356</v>
      </c>
      <c r="BC266" s="105">
        <f t="shared" si="418"/>
        <v>72.709467191054628</v>
      </c>
      <c r="BD266" s="105">
        <f t="shared" si="418"/>
        <v>18.36816067514523</v>
      </c>
      <c r="BE266" s="105">
        <f t="shared" si="415"/>
        <v>23.654281679616886</v>
      </c>
      <c r="BF266" s="105">
        <f>AV266/AL266*100</f>
        <v>22.082676874749158</v>
      </c>
      <c r="BG266" s="105">
        <f>AW266/AM266*100</f>
        <v>6.2242630328719182</v>
      </c>
      <c r="BH266" s="105">
        <f>AX266/AN266*100</f>
        <v>17.6543859512702</v>
      </c>
      <c r="BI266" s="105" t="e">
        <f>AY266/AO266*100</f>
        <v>#REF!</v>
      </c>
      <c r="BK266" s="112">
        <f>AVERAGEIF(BK225:BL225,"&lt;&gt;0")</f>
        <v>23922.260090428281</v>
      </c>
      <c r="BL266" s="109">
        <f>AVERAGEIF(BM225:BN225,"&lt;&gt;0")</f>
        <v>67904.989835872504</v>
      </c>
      <c r="BM266" s="112">
        <f>AVERAGEIF(BO225:BQ225,"&lt;&gt;0")</f>
        <v>23936.287112700487</v>
      </c>
      <c r="BN266" s="109">
        <f>AVERAGEIF(BR225:BT225,"&lt;&gt;0")</f>
        <v>25030.112271876147</v>
      </c>
      <c r="BO266" s="112">
        <f>AVERAGEIF(BU225:BV225,"&lt;&gt;0")</f>
        <v>31464.95563981092</v>
      </c>
      <c r="BP266" s="109">
        <f>AVERAGEIF(BW225:BX225,"&lt;&gt;0")</f>
        <v>34255.907606025256</v>
      </c>
      <c r="BQ266" s="112">
        <f>AVERAGEIF(BY225:CA225,"&lt;&gt;0")</f>
        <v>89335.416784745539</v>
      </c>
      <c r="BR266" s="111">
        <f>AVERAGEIF(CB225:CD225,"&lt;&gt;0")</f>
        <v>111529.03415604976</v>
      </c>
      <c r="BS266" s="112">
        <f>AVERAGEIF(CE225:CG225,"&lt;&gt;0")</f>
        <v>113841.31002233976</v>
      </c>
      <c r="BT266" s="109">
        <f>AVERAGEIF(CH225:CJ225,"&lt;&gt;0")</f>
        <v>159279.40234134629</v>
      </c>
      <c r="BU266" s="109">
        <f t="shared" ref="BU266:BU275" si="419">AVERAGEIF(CK225:CM225,"&lt;&gt;0")</f>
        <v>17973.764074441428</v>
      </c>
      <c r="BV266" s="109">
        <f>AVERAGEIF(CN225:CP225,"&lt;&gt;0")</f>
        <v>11829.622858570923</v>
      </c>
      <c r="BW266" s="109">
        <f>AVERAGEIF(CQ225:CS225,"&lt;&gt;0")</f>
        <v>34483.03625072939</v>
      </c>
      <c r="BX266" s="109">
        <f>AVERAGEIF(CT225:CV225,"&lt;&gt;0")</f>
        <v>4575.4261338365895</v>
      </c>
      <c r="BY266" s="109">
        <f t="shared" si="414"/>
        <v>42013.307735308459</v>
      </c>
      <c r="BZ266" s="109">
        <f t="shared" si="417"/>
        <v>28078.629475509544</v>
      </c>
      <c r="CA266" s="109">
        <f>AVERAGEIF(DC225:DE225,"&lt;&gt;0")</f>
        <v>13369.916095293805</v>
      </c>
      <c r="CB266" s="109">
        <f>AVERAGEIF(DF225:DH225,"&lt;&gt;0")</f>
        <v>14739.159171428555</v>
      </c>
      <c r="CC266" s="109">
        <f>AVERAGEIF(DI225:DK225,"&lt;&gt;0")</f>
        <v>22563.771107696299</v>
      </c>
    </row>
    <row r="267" spans="4:81" x14ac:dyDescent="0.25">
      <c r="D267" s="31" t="str">
        <f t="shared" si="408"/>
        <v>METHYL CIS 9-HEXADECENOATE (C16:1)</v>
      </c>
      <c r="G267" s="38" t="str">
        <f t="shared" si="404"/>
        <v>METHYL CIS 9-HEXADECENOATE (C16:1)</v>
      </c>
      <c r="AG267" s="109">
        <f>AVERAGEIF(AG226:AI226,"&lt;&gt;0")</f>
        <v>323.31503417499056</v>
      </c>
      <c r="AH267" s="109">
        <f>AVERAGEIF(AJ226:AL226,"&lt;&gt;0")</f>
        <v>155.30697607194222</v>
      </c>
      <c r="AI267" s="109">
        <f>AVERAGEIF(AM226:AO226,"&lt;&gt;0")</f>
        <v>254.79573783316485</v>
      </c>
      <c r="AJ267" s="109">
        <f>AVERAGEIF(AP226:AR226,"&lt;&gt;0")</f>
        <v>37.203882295565087</v>
      </c>
      <c r="AK267" s="111">
        <f t="shared" si="412"/>
        <v>1832.5619340043345</v>
      </c>
      <c r="AL267" s="111">
        <f>AVERAGEIF(AV226:AX226,"&lt;&gt;0")</f>
        <v>778.15667931742303</v>
      </c>
      <c r="AM267" s="109"/>
      <c r="AN267" s="109"/>
      <c r="AO267" s="109"/>
      <c r="AP267" s="105"/>
      <c r="AQ267" s="105" cm="1">
        <f t="array" ref="AQ267">_xlfn.STDEV.P(IF(AG226:AI226&gt;0,AG226:AI226))</f>
        <v>107.05227649598419</v>
      </c>
      <c r="AR267" s="105" cm="1">
        <f t="array" ref="AR267">_xlfn.STDEV.P(IF(AJ226:AL226&gt;0,AJ226:AL226))</f>
        <v>33.280820436737258</v>
      </c>
      <c r="AS267" s="105" cm="1">
        <f t="array" ref="AS267">_xlfn.STDEV.P(IF(AM226:AO226&gt;0,AM226:AO226))</f>
        <v>186.63257901431967</v>
      </c>
      <c r="AT267" s="105" cm="1">
        <f t="array" ref="AT267">_xlfn.STDEV.P(IF(AP226:AR226&gt;0,AP226:AR226))</f>
        <v>6.3377554349503722</v>
      </c>
      <c r="AU267" s="105" cm="1">
        <f t="array" ref="AU267">_xlfn.STDEV.P(IF(AS226:AU226&gt;0,AS226:AU226))</f>
        <v>442.95893828814224</v>
      </c>
      <c r="AV267" s="105" cm="1">
        <f t="array" ref="AV267">_xlfn.STDEV.P(IF(AV226:AX226&gt;0,AV226:AX226))</f>
        <v>174.29475137283552</v>
      </c>
      <c r="AW267" s="105"/>
      <c r="AX267" s="105"/>
      <c r="AY267" s="105"/>
      <c r="AZ267" s="105"/>
      <c r="BA267" s="105">
        <f t="shared" si="418"/>
        <v>33.110825411862344</v>
      </c>
      <c r="BB267" s="105">
        <f t="shared" si="418"/>
        <v>21.429057005990973</v>
      </c>
      <c r="BC267" s="105">
        <f t="shared" si="418"/>
        <v>73.247920315104693</v>
      </c>
      <c r="BD267" s="105">
        <f t="shared" si="418"/>
        <v>17.035199134865202</v>
      </c>
      <c r="BE267" s="105">
        <f t="shared" si="415"/>
        <v>24.17156714153894</v>
      </c>
      <c r="BF267" s="105">
        <f>AV267/AL267*100</f>
        <v>22.398413585002178</v>
      </c>
      <c r="BG267" s="105"/>
      <c r="BH267" s="105"/>
      <c r="BI267" s="105"/>
      <c r="BK267" s="109">
        <f>AVERAGEIF(BK226:BL226,"&lt;&gt;0")</f>
        <v>185.01016901630888</v>
      </c>
      <c r="BL267" s="109"/>
      <c r="BM267" s="109">
        <f>AVERAGEIF(BO226:BQ226,"&lt;&gt;0")</f>
        <v>1043.850884121945</v>
      </c>
      <c r="BN267" s="109"/>
      <c r="BO267" s="109">
        <f>AVERAGEIF(BU226:BV226,"&lt;&gt;0")</f>
        <v>310.35674126731328</v>
      </c>
      <c r="BP267" s="109"/>
      <c r="BQ267" s="109">
        <f>AVERAGEIF(BY226:CA226,"&lt;&gt;0")</f>
        <v>5771.4924392077346</v>
      </c>
      <c r="BR267" s="109">
        <f>AVERAGEIF(CB226:CD226,"&lt;&gt;0")</f>
        <v>4526.5417507701823</v>
      </c>
      <c r="BS267" s="109">
        <f>AVERAGEIF(CE226:CG226,"&lt;&gt;0")</f>
        <v>5199.9851125062769</v>
      </c>
      <c r="BT267" s="109">
        <f>AVERAGEIF(CH226:CJ226,"&lt;&gt;0")</f>
        <v>3951.451957916976</v>
      </c>
      <c r="BU267" s="109">
        <f t="shared" si="419"/>
        <v>587.1794223087046</v>
      </c>
      <c r="BV267" s="109">
        <f>AVERAGEIF(CN226:CP226,"&lt;&gt;0")</f>
        <v>288.91706083201399</v>
      </c>
      <c r="BW267" s="109">
        <f>AVERAGEIF(CQ226:CS226,"&lt;&gt;0")</f>
        <v>430.86903089055119</v>
      </c>
      <c r="BX267" s="109">
        <f>AVERAGEIF(CT226:CV226,"&lt;&gt;0")</f>
        <v>31.875041199219112</v>
      </c>
      <c r="BY267" s="109">
        <f t="shared" si="414"/>
        <v>3814.8043237979873</v>
      </c>
      <c r="BZ267" s="109">
        <f t="shared" si="417"/>
        <v>1610.2413505023044</v>
      </c>
      <c r="CA267" s="109"/>
      <c r="CB267" s="109"/>
      <c r="CC267" s="109"/>
    </row>
    <row r="268" spans="4:81" x14ac:dyDescent="0.25">
      <c r="D268" s="31" t="str">
        <f t="shared" si="408"/>
        <v>METHYL HEPTADECANOATE (C17:0)</v>
      </c>
      <c r="G268" s="38" t="str">
        <f t="shared" si="404"/>
        <v>METHYL HEPTADECANOATE (C17:0)</v>
      </c>
      <c r="AG268" s="109">
        <f>AVERAGEIF(AG227:AI227,"&lt;&gt;0")</f>
        <v>172.79713457997556</v>
      </c>
      <c r="AH268" s="109">
        <f>AVERAGEIF(AJ227:AL227,"&lt;&gt;0")</f>
        <v>48.505416172340567</v>
      </c>
      <c r="AI268" s="109"/>
      <c r="AJ268" s="109">
        <f>AVERAGEIF(AP227:AR227,"&lt;&gt;0")</f>
        <v>71.25342803188127</v>
      </c>
      <c r="AK268" s="109">
        <f t="shared" si="412"/>
        <v>776.01866852954458</v>
      </c>
      <c r="AL268" s="111">
        <f>AVERAGEIF(AV227:AX227,"&lt;&gt;0")</f>
        <v>550.71099818576442</v>
      </c>
      <c r="AM268" s="109">
        <f>AVERAGEIF(AY227:BA227,"&lt;&gt;0")</f>
        <v>67.252672324540654</v>
      </c>
      <c r="AN268" s="109">
        <f>AVERAGEIF(BB227:BD227,"&lt;&gt;0")</f>
        <v>63.437714542984224</v>
      </c>
      <c r="AO268" s="109"/>
      <c r="AP268" s="105"/>
      <c r="AQ268" s="105" cm="1">
        <f t="array" ref="AQ268">_xlfn.STDEV.P(IF(AG227:AI227&gt;0,AG227:AI227))</f>
        <v>52.305850953054943</v>
      </c>
      <c r="AR268" s="105" cm="1">
        <f t="array" ref="AR268">_xlfn.STDEV.P(IF(AJ227:AL227&gt;0,AJ227:AL227))</f>
        <v>9.2823395163467843</v>
      </c>
      <c r="AS268" s="105"/>
      <c r="AT268" s="105" cm="1">
        <f t="array" ref="AT268">_xlfn.STDEV.P(IF(AP227:AR227&gt;0,AP227:AR227))</f>
        <v>11.379533259243949</v>
      </c>
      <c r="AU268" s="105" cm="1">
        <f t="array" ref="AU268">_xlfn.STDEV.P(IF(AS227:AU227&gt;0,AS227:AU227))</f>
        <v>177.85954976794625</v>
      </c>
      <c r="AV268" s="105" cm="1">
        <f t="array" ref="AV268">_xlfn.STDEV.P(IF(AV227:AX227&gt;0,AV227:AX227))</f>
        <v>130.40545526639207</v>
      </c>
      <c r="AW268" s="105" cm="1">
        <f t="array" ref="AW268">_xlfn.STDEV.P(IF(AY227:BA227&gt;0,AY227:BA227))</f>
        <v>4.1592121023706854</v>
      </c>
      <c r="AX268" s="105" cm="1">
        <f t="array" ref="AX268">_xlfn.STDEV.P(IF(BB227:BD227&gt;0,BB227:BD227))</f>
        <v>5.396223495152948</v>
      </c>
      <c r="AY268" s="105"/>
      <c r="AZ268" s="105"/>
      <c r="BA268" s="105">
        <f t="shared" si="418"/>
        <v>30.270091619399086</v>
      </c>
      <c r="BB268" s="105">
        <f t="shared" si="418"/>
        <v>19.136707297524207</v>
      </c>
      <c r="BC268" s="105"/>
      <c r="BD268" s="105">
        <f t="shared" si="418"/>
        <v>15.970506365184772</v>
      </c>
      <c r="BE268" s="105">
        <f t="shared" si="415"/>
        <v>22.919493690141138</v>
      </c>
      <c r="BF268" s="105">
        <f>AV268/AL268*100</f>
        <v>23.679471754875692</v>
      </c>
      <c r="BG268" s="105">
        <f>AW268/AM268*100</f>
        <v>6.1844562581834825</v>
      </c>
      <c r="BH268" s="105">
        <f>AX268/AN268*100</f>
        <v>8.5063333917815829</v>
      </c>
      <c r="BI268" s="105"/>
      <c r="BK268" s="109">
        <f>AVERAGEIF(BK227:BL227,"&lt;&gt;0")</f>
        <v>177.30803424847988</v>
      </c>
      <c r="BL268" s="109"/>
      <c r="BM268" s="109">
        <f>AVERAGEIF(BO227:BQ227,"&lt;&gt;0")</f>
        <v>264.23182022515198</v>
      </c>
      <c r="BN268" s="109"/>
      <c r="BO268" s="109">
        <f>AVERAGEIF(BU227:BV227,"&lt;&gt;0")</f>
        <v>231.75554764265135</v>
      </c>
      <c r="BP268" s="109"/>
      <c r="BQ268" s="109">
        <f>AVERAGEIF(BY227:CA227,"&lt;&gt;0")</f>
        <v>2011.1931867044859</v>
      </c>
      <c r="BR268" s="109"/>
      <c r="BS268" s="109">
        <f>AVERAGEIF(CE227:CG227,"&lt;&gt;0")</f>
        <v>2651.2316194171844</v>
      </c>
      <c r="BT268" s="109">
        <f>AVERAGEIF(CH227:CJ227,"&lt;&gt;0")</f>
        <v>2107.4073999625325</v>
      </c>
      <c r="BU268" s="109">
        <f t="shared" si="419"/>
        <v>280.06483472583938</v>
      </c>
      <c r="BV268" s="109">
        <f>AVERAGEIF(CN227:CP227,"&lt;&gt;0")</f>
        <v>69.17764319781287</v>
      </c>
      <c r="BW268" s="109"/>
      <c r="BX268" s="109">
        <f>AVERAGEIF(CT227:CV227,"&lt;&gt;0")</f>
        <v>110.86404161835505</v>
      </c>
      <c r="BY268" s="109">
        <f t="shared" si="414"/>
        <v>1596.8079511154979</v>
      </c>
      <c r="BZ268" s="109">
        <f t="shared" si="417"/>
        <v>1127.4589134605508</v>
      </c>
      <c r="CA268" s="109">
        <f>AVERAGEIF(DC227:DE227,"&lt;&gt;0")</f>
        <v>93.462188447102562</v>
      </c>
      <c r="CB268" s="109">
        <f>AVERAGEIF(DF227:DH227,"&lt;&gt;0")</f>
        <v>93.154470933599555</v>
      </c>
      <c r="CC268" s="109"/>
    </row>
    <row r="269" spans="4:81" x14ac:dyDescent="0.25">
      <c r="D269" s="31" t="str">
        <f t="shared" si="408"/>
        <v>Methyl cis-10-heptadecenoate (C17:1)</v>
      </c>
      <c r="G269" s="38" t="str">
        <f t="shared" si="404"/>
        <v>Methyl cis-10-heptadecenoate (C17:1)</v>
      </c>
      <c r="AG269" s="109">
        <f>AVERAGEIF(AG228:AI228,"&lt;&gt;0")</f>
        <v>100.56489988886926</v>
      </c>
      <c r="AH269" s="109"/>
      <c r="AI269" s="109"/>
      <c r="AJ269" s="109"/>
      <c r="AK269" s="109">
        <f t="shared" si="412"/>
        <v>100.99756231606463</v>
      </c>
      <c r="AL269" s="111">
        <f>AVERAGEIF(AV228:AX228,"&lt;&gt;0")</f>
        <v>2416.7639259956436</v>
      </c>
      <c r="AM269" s="109"/>
      <c r="AN269" s="109">
        <f>AVERAGEIF(BB228:BD228,"&lt;&gt;0")</f>
        <v>46.787485823015608</v>
      </c>
      <c r="AO269" s="109"/>
      <c r="AP269" s="105"/>
      <c r="AQ269" s="105" cm="1">
        <f t="array" ref="AQ269">_xlfn.STDEV.P(IF(AG228:AI228&gt;0,AG228:AI228))</f>
        <v>21.218299433152239</v>
      </c>
      <c r="AR269" s="105"/>
      <c r="AS269" s="105"/>
      <c r="AT269" s="105"/>
      <c r="AU269" s="105" cm="1">
        <f t="array" ref="AU269">_xlfn.STDEV.P(IF(AS228:AU228&gt;0,AS228:AU228))</f>
        <v>26.652597719214484</v>
      </c>
      <c r="AV269" s="105" cm="1">
        <f t="array" ref="AV269">_xlfn.STDEV.P(IF(AV228:AX228&gt;0,AV228:AX228))</f>
        <v>3289.3313947018478</v>
      </c>
      <c r="AW269" s="105"/>
      <c r="AX269" s="105" cm="1">
        <f t="array" ref="AX269">_xlfn.STDEV.P(IF(BB228:BD228&gt;0,BB228:BD228))</f>
        <v>6.3727061104359164</v>
      </c>
      <c r="AY269" s="105"/>
      <c r="AZ269" s="105"/>
      <c r="BA269" s="105">
        <f t="shared" si="418"/>
        <v>21.099110580928173</v>
      </c>
      <c r="BB269" s="105"/>
      <c r="BC269" s="105"/>
      <c r="BD269" s="105"/>
      <c r="BE269" s="105">
        <f t="shared" si="415"/>
        <v>26.389347532772216</v>
      </c>
      <c r="BF269" s="105">
        <f>AV269/AL269*100</f>
        <v>136.10478703859042</v>
      </c>
      <c r="BG269" s="105"/>
      <c r="BH269" s="105">
        <f>AX269/AN269*100</f>
        <v>13.620535487933971</v>
      </c>
      <c r="BI269" s="105"/>
      <c r="BK269" s="109"/>
      <c r="BL269" s="109"/>
      <c r="BM269" s="109"/>
      <c r="BN269" s="109"/>
      <c r="BO269" s="109">
        <f>AVERAGEIF(BU228:BV228,"&lt;&gt;0")</f>
        <v>155.84396583466875</v>
      </c>
      <c r="BP269" s="109"/>
      <c r="BQ269" s="109"/>
      <c r="BR269" s="109"/>
      <c r="BS269" s="109">
        <f>AVERAGEIF(CE228:CG228,"&lt;&gt;0")</f>
        <v>327.68526023764144</v>
      </c>
      <c r="BT269" s="109"/>
      <c r="BU269" s="109">
        <f t="shared" si="419"/>
        <v>151.93373728599389</v>
      </c>
      <c r="BV269" s="109"/>
      <c r="BW269" s="109"/>
      <c r="BX269" s="109"/>
      <c r="BY269" s="109">
        <f t="shared" si="414"/>
        <v>210.68921893676554</v>
      </c>
      <c r="BZ269" s="109">
        <f t="shared" si="417"/>
        <v>5229.7810617294836</v>
      </c>
      <c r="CA269" s="109"/>
      <c r="CB269" s="109">
        <f>AVERAGEIF(DF228:DH228,"&lt;&gt;0")</f>
        <v>79.527034117591214</v>
      </c>
      <c r="CC269" s="109"/>
    </row>
    <row r="270" spans="4:81" x14ac:dyDescent="0.25">
      <c r="D270" s="31" t="str">
        <f t="shared" si="408"/>
        <v>METHYL STEARATE (C18:0)</v>
      </c>
      <c r="G270" s="38" t="str">
        <f t="shared" si="404"/>
        <v>METHYL STEARATE (C18:0)</v>
      </c>
      <c r="AG270" s="109">
        <f>AVERAGEIF(AG229:AI229,"&lt;&gt;0")</f>
        <v>1217.0639456046397</v>
      </c>
      <c r="AH270" s="109">
        <f>AVERAGEIF(AJ229:AL229,"&lt;&gt;0")</f>
        <v>1120.6900800234864</v>
      </c>
      <c r="AI270" s="109">
        <f>AVERAGEIF(AM229:AO229,"&lt;&gt;0")</f>
        <v>1659.03798462588</v>
      </c>
      <c r="AJ270" s="109">
        <f>AVERAGEIF(AP229:AR229,"&lt;&gt;0")</f>
        <v>368.39110615519576</v>
      </c>
      <c r="AK270" s="111">
        <f t="shared" si="412"/>
        <v>10997.321976762501</v>
      </c>
      <c r="AL270" s="111">
        <f>AVERAGEIF(AV229:AX229,"&lt;&gt;0")</f>
        <v>7541.2814803731462</v>
      </c>
      <c r="AM270" s="109">
        <f>AVERAGEIF(AY229:BA229,"&lt;&gt;0")</f>
        <v>888.10860989205719</v>
      </c>
      <c r="AN270" s="109">
        <f>AVERAGEIF(BB229:BD229,"&lt;&gt;0")</f>
        <v>847.82272644787463</v>
      </c>
      <c r="AO270" s="109" t="e">
        <f>AVERAGEIF(BE229:BG229,"&lt;&gt;0")</f>
        <v>#REF!</v>
      </c>
      <c r="AP270" s="105"/>
      <c r="AQ270" s="105" cm="1">
        <f t="array" ref="AQ270">_xlfn.STDEV.P(IF(AG229:AI229&gt;0,AG229:AI229))</f>
        <v>366.95885181908341</v>
      </c>
      <c r="AR270" s="105" cm="1">
        <f t="array" ref="AR270">_xlfn.STDEV.P(IF(AJ229:AL229&gt;0,AJ229:AL229))</f>
        <v>249.8510126326</v>
      </c>
      <c r="AS270" s="105" cm="1">
        <f t="array" ref="AS270">_xlfn.STDEV.P(IF(AM229:AO229&gt;0,AM229:AO229))</f>
        <v>1125.0246365313994</v>
      </c>
      <c r="AT270" s="105" cm="1">
        <f t="array" ref="AT270">_xlfn.STDEV.P(IF(AP229:AR229&gt;0,AP229:AR229))</f>
        <v>73.744863226651432</v>
      </c>
      <c r="AU270" s="105" cm="1">
        <f t="array" ref="AU270">_xlfn.STDEV.P(IF(AS229:AU229&gt;0,AS229:AU229))</f>
        <v>2872.7909489574299</v>
      </c>
      <c r="AV270" s="105" cm="1">
        <f t="array" ref="AV270">_xlfn.STDEV.P(IF(AV229:AX229&gt;0,AV229:AX229))</f>
        <v>2665.4665037043965</v>
      </c>
      <c r="AW270" s="105" cm="1">
        <f t="array" ref="AW270">_xlfn.STDEV.P(IF(AY229:BA229&gt;0,AY229:BA229))</f>
        <v>28.510878802527646</v>
      </c>
      <c r="AX270" s="105" cm="1">
        <f t="array" ref="AX270">_xlfn.STDEV.P(IF(BB229:BD229&gt;0,BB229:BD229))</f>
        <v>162.65461358703541</v>
      </c>
      <c r="AY270" s="105" t="e" cm="1">
        <f t="array" ref="AY270">_xlfn.STDEV.P(IF(BE229:BG229&gt;0,BE229:BG229))</f>
        <v>#REF!</v>
      </c>
      <c r="AZ270" s="105"/>
      <c r="BA270" s="105">
        <f t="shared" si="418"/>
        <v>30.151156243214285</v>
      </c>
      <c r="BB270" s="105">
        <f t="shared" si="418"/>
        <v>22.294389598537702</v>
      </c>
      <c r="BC270" s="105">
        <f t="shared" si="418"/>
        <v>67.811867296401729</v>
      </c>
      <c r="BD270" s="105">
        <f t="shared" si="418"/>
        <v>20.018090012081942</v>
      </c>
      <c r="BE270" s="110">
        <f t="shared" si="415"/>
        <v>26.122641085053967</v>
      </c>
      <c r="BF270" s="105">
        <f>AV270/AL270*100</f>
        <v>35.345007485021071</v>
      </c>
      <c r="BG270" s="105">
        <f>AW270/AM270*100</f>
        <v>3.2102919040490923</v>
      </c>
      <c r="BH270" s="105">
        <f>AX270/AN270*100</f>
        <v>19.184979184093109</v>
      </c>
      <c r="BI270" s="105" t="e">
        <f>AY270/AO270*100</f>
        <v>#REF!</v>
      </c>
      <c r="BK270" s="109">
        <f>AVERAGEIF(BK229:BL229,"&lt;&gt;0")</f>
        <v>3619.1990677228005</v>
      </c>
      <c r="BL270" s="109">
        <f>AVERAGEIF(BM229:BN229,"&lt;&gt;0")</f>
        <v>9379.0235243636544</v>
      </c>
      <c r="BM270" s="109">
        <f>AVERAGEIF(BO229:BQ229,"&lt;&gt;0")</f>
        <v>6322.9610135726252</v>
      </c>
      <c r="BN270" s="109">
        <f>AVERAGEIF(BR229:BT229,"&lt;&gt;0")</f>
        <v>5704.1807553786748</v>
      </c>
      <c r="BO270" s="109">
        <f>AVERAGEIF(BU229:BV229,"&lt;&gt;0")</f>
        <v>5810.6640872613534</v>
      </c>
      <c r="BP270" s="109">
        <f>AVERAGEIF(BW229:BX229,"&lt;&gt;0")</f>
        <v>4846.0106111955702</v>
      </c>
      <c r="BQ270" s="109">
        <f>AVERAGEIF(BY229:CA229,"&lt;&gt;0")</f>
        <v>39368.614507986546</v>
      </c>
      <c r="BR270" s="109">
        <f>AVERAGEIF(CB229:CD229,"&lt;&gt;0")</f>
        <v>41517.748924839369</v>
      </c>
      <c r="BS270" s="109">
        <f>AVERAGEIF(CE229:CG229,"&lt;&gt;0")</f>
        <v>56906.762950320153</v>
      </c>
      <c r="BT270" s="109">
        <f>AVERAGEIF(CH229:CJ229,"&lt;&gt;0")</f>
        <v>66542.946468233946</v>
      </c>
      <c r="BU270" s="109">
        <f t="shared" si="419"/>
        <v>2574.2157991041645</v>
      </c>
      <c r="BV270" s="109">
        <f>AVERAGEIF(CN229:CP229,"&lt;&gt;0")</f>
        <v>2580.239272714804</v>
      </c>
      <c r="BW270" s="109">
        <f>AVERAGEIF(CQ229:CS229,"&lt;&gt;0")</f>
        <v>3594.8719962928103</v>
      </c>
      <c r="BX270" s="109">
        <f>AVERAGEIF(CT229:CV229,"&lt;&gt;0")</f>
        <v>710.72746373226289</v>
      </c>
      <c r="BY270" s="109">
        <f t="shared" si="414"/>
        <v>26866.26259134143</v>
      </c>
      <c r="BZ270" s="109">
        <f t="shared" si="417"/>
        <v>18392.119470779911</v>
      </c>
      <c r="CA270" s="109">
        <f>AVERAGEIF(DC229:DE229,"&lt;&gt;0")</f>
        <v>1935.2817946283405</v>
      </c>
      <c r="CB270" s="109">
        <f>AVERAGEIF(DF229:DH229,"&lt;&gt;0")</f>
        <v>1876.223468655684</v>
      </c>
      <c r="CC270" s="109">
        <f>AVERAGEIF(DI229:DK229,"&lt;&gt;0")</f>
        <v>2728.4375547109926</v>
      </c>
    </row>
    <row r="271" spans="4:81" x14ac:dyDescent="0.25">
      <c r="D271" s="31" t="str">
        <f t="shared" si="408"/>
        <v>Methyl trans-9 oleate) (C18:1)</v>
      </c>
      <c r="G271" s="38" t="str">
        <f t="shared" si="404"/>
        <v>Methyl trans-9 oleate) (C18:1)</v>
      </c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5"/>
      <c r="AQ271" s="105"/>
      <c r="AR271" s="105"/>
      <c r="AS271" s="105"/>
      <c r="AT271" s="105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>
        <f t="shared" si="419"/>
        <v>27820.270244440606</v>
      </c>
      <c r="BV271" s="109"/>
      <c r="BW271" s="109">
        <f>AVERAGEIF(CQ230:CS230,"&lt;&gt;0")</f>
        <v>25124.641992072615</v>
      </c>
      <c r="BX271" s="109">
        <f>AVERAGEIF(CT230:CV230,"&lt;&gt;0")</f>
        <v>2178.8700569460757</v>
      </c>
      <c r="BY271" s="109"/>
      <c r="BZ271" s="109">
        <f t="shared" si="417"/>
        <v>13285.891777255034</v>
      </c>
      <c r="CA271" s="109">
        <f>AVERAGEIF(DC230:DE230,"&lt;&gt;0")</f>
        <v>37967.44502187139</v>
      </c>
      <c r="CB271" s="109">
        <f>AVERAGEIF(DF230:DH230,"&lt;&gt;0")</f>
        <v>37594.514866588703</v>
      </c>
      <c r="CC271" s="109">
        <f>AVERAGEIF(DI230:DK230,"&lt;&gt;0")</f>
        <v>45109.486114210238</v>
      </c>
    </row>
    <row r="272" spans="4:81" x14ac:dyDescent="0.25">
      <c r="D272" s="31" t="str">
        <f t="shared" si="408"/>
        <v>Methyl cis-9 oleate) (C18:1)</v>
      </c>
      <c r="G272" s="38" t="str">
        <f t="shared" si="404"/>
        <v>Methyl cis-9 oleate) (C18:1)</v>
      </c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5"/>
      <c r="AQ272" s="105"/>
      <c r="AR272" s="105"/>
      <c r="AS272" s="105"/>
      <c r="AT272" s="105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K272" s="112">
        <f>AVERAGEIF(BK231:BL231,"&lt;&gt;0")</f>
        <v>60521.008406670684</v>
      </c>
      <c r="BL272" s="109">
        <f>AVERAGEIF(BM231:BN231,"&lt;&gt;0")</f>
        <v>192039.41987078852</v>
      </c>
      <c r="BM272" s="112">
        <f>AVERAGEIF(BO231:BQ231,"&lt;&gt;0")</f>
        <v>30663.099234071629</v>
      </c>
      <c r="BN272" s="109">
        <f>AVERAGEIF(BR231:BT231,"&lt;&gt;0")</f>
        <v>29607.123474474134</v>
      </c>
      <c r="BO272" s="112">
        <f>AVERAGEIF(BU231:BV231,"&lt;&gt;0")</f>
        <v>86603.489005973839</v>
      </c>
      <c r="BP272" s="111">
        <f>AVERAGEIF(BW231:BX231,"&lt;&gt;0")</f>
        <v>113200.43890398872</v>
      </c>
      <c r="BQ272" s="112">
        <f>AVERAGEIF(BY231:CA231,"&lt;&gt;0")</f>
        <v>54944.600308845904</v>
      </c>
      <c r="BR272" s="109">
        <f>AVERAGEIF(CB231:CD231,"&lt;&gt;0")</f>
        <v>59417.404101619351</v>
      </c>
      <c r="BS272" s="112">
        <f>AVERAGEIF(CE231:CG231,"&lt;&gt;0")</f>
        <v>63772.633702418687</v>
      </c>
      <c r="BT272" s="109">
        <f>AVERAGEIF(CH231:CJ231,"&lt;&gt;0")</f>
        <v>76866.355917797977</v>
      </c>
      <c r="BU272" s="109">
        <f t="shared" si="419"/>
        <v>47033.586525478771</v>
      </c>
      <c r="BV272" s="109">
        <f>AVERAGEIF(CN231:CP231,"&lt;&gt;0")</f>
        <v>19651.677287857383</v>
      </c>
      <c r="BW272" s="109">
        <f>AVERAGEIF(CQ231:CS231,"&lt;&gt;0")</f>
        <v>604.9077317812488</v>
      </c>
      <c r="BX272" s="109">
        <f>AVERAGEIF(CT231:CV231,"&lt;&gt;0")</f>
        <v>1447.6980490201024</v>
      </c>
      <c r="BY272" s="109">
        <f>AVERAGEIF(CW231:CX231,"&lt;&gt;0")</f>
        <v>26284.060599337055</v>
      </c>
      <c r="BZ272" s="109"/>
      <c r="CA272" s="109"/>
      <c r="CB272" s="109"/>
      <c r="CC272" s="109"/>
    </row>
    <row r="273" spans="4:88" x14ac:dyDescent="0.25">
      <c r="D273" s="31" t="str">
        <f t="shared" si="408"/>
        <v>Methyl linolelaidate (C18:2)</v>
      </c>
      <c r="G273" s="38" t="str">
        <f t="shared" si="404"/>
        <v>Methyl linolelaidate (C18:2)</v>
      </c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5"/>
      <c r="AQ273" s="105"/>
      <c r="AR273" s="105"/>
      <c r="AS273" s="105"/>
      <c r="AT273" s="105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>
        <f t="shared" si="419"/>
        <v>3026.6809246843418</v>
      </c>
      <c r="BV273" s="109"/>
      <c r="BW273" s="109"/>
      <c r="BX273" s="109"/>
      <c r="BY273" s="109"/>
      <c r="BZ273" s="109"/>
      <c r="CA273" s="109"/>
      <c r="CB273" s="109"/>
      <c r="CC273" s="109"/>
    </row>
    <row r="274" spans="4:88" x14ac:dyDescent="0.25">
      <c r="D274" s="31" t="str">
        <f t="shared" si="408"/>
        <v>METHYL LINOLEATE (C18:2)</v>
      </c>
      <c r="G274" s="38" t="str">
        <f t="shared" si="404"/>
        <v>METHYL LINOLEATE (C18:2)</v>
      </c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5"/>
      <c r="AQ274" s="105"/>
      <c r="AR274" s="105"/>
      <c r="AS274" s="105"/>
      <c r="AT274" s="105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K274" s="112">
        <f>AVERAGEIF(BK233:BL233,"&lt;&gt;0")</f>
        <v>75074.941098380834</v>
      </c>
      <c r="BL274" s="111">
        <f>AVERAGEIF(BM233:BN233,"&lt;&gt;0")</f>
        <v>251399.04781176371</v>
      </c>
      <c r="BM274" s="112">
        <f>AVERAGEIF(BO233:BQ233,"&lt;&gt;0")</f>
        <v>39445.492671980486</v>
      </c>
      <c r="BN274" s="109">
        <f>AVERAGEIF(BR233:BT233,"&lt;&gt;0")</f>
        <v>41653.007563356754</v>
      </c>
      <c r="BO274" s="112">
        <f>AVERAGEIF(BU233:BV233,"&lt;&gt;0")</f>
        <v>81599.60734120039</v>
      </c>
      <c r="BP274" s="111">
        <f>AVERAGEIF(BW233:BX233,"&lt;&gt;0")</f>
        <v>102874.03502944522</v>
      </c>
      <c r="BQ274" s="112">
        <f>AVERAGEIF(BY233:CA233,"&lt;&gt;0")</f>
        <v>32139.473927370407</v>
      </c>
      <c r="BR274" s="109">
        <f>AVERAGEIF(CB233:CD233,"&lt;&gt;0")</f>
        <v>29476.030660001332</v>
      </c>
      <c r="BS274" s="112">
        <f>AVERAGEIF(CE233:CG233,"&lt;&gt;0")</f>
        <v>33923.710545565365</v>
      </c>
      <c r="BT274" s="109">
        <f>AVERAGEIF(CH233:CJ233,"&lt;&gt;0")</f>
        <v>33851.221853084753</v>
      </c>
      <c r="BU274" s="109">
        <f t="shared" si="419"/>
        <v>42011.870220945311</v>
      </c>
      <c r="BV274" s="109">
        <f>AVERAGEIF(CN233:CP233,"&lt;&gt;0")</f>
        <v>11531.145823876848</v>
      </c>
      <c r="BW274" s="109"/>
      <c r="BX274" s="109">
        <f>AVERAGEIF(CT233:CV233,"&lt;&gt;0")</f>
        <v>2203.0286474049012</v>
      </c>
      <c r="BY274" s="109">
        <f>AVERAGEIF(CW233:CX233,"&lt;&gt;0")</f>
        <v>24225.457527376857</v>
      </c>
      <c r="BZ274" s="109">
        <f>AVERAGEIF(CZ233:DB233,"&lt;&gt;0")</f>
        <v>10586.793281863604</v>
      </c>
      <c r="CA274" s="109">
        <f>AVERAGEIF(DC233:DE233,"&lt;&gt;0")</f>
        <v>41010.006444709179</v>
      </c>
      <c r="CB274" s="109">
        <f>AVERAGEIF(DF233:DH233,"&lt;&gt;0")</f>
        <v>51478.855205860433</v>
      </c>
      <c r="CC274" s="109">
        <f>AVERAGEIF(DI233:DK233,"&lt;&gt;0")</f>
        <v>19817.808825927495</v>
      </c>
    </row>
    <row r="275" spans="4:88" x14ac:dyDescent="0.25">
      <c r="D275" s="31" t="str">
        <f t="shared" si="408"/>
        <v>METHYL ARACHIDATE (C20:0)</v>
      </c>
      <c r="G275" s="38" t="str">
        <f t="shared" si="404"/>
        <v>METHYL ARACHIDATE (C20:0)</v>
      </c>
      <c r="AG275" s="109">
        <f>AVERAGEIF(AG234:AI234,"&lt;&gt;0")</f>
        <v>123.61405043585205</v>
      </c>
      <c r="AH275" s="109">
        <f>AVERAGEIF(AJ234:AL234,"&lt;&gt;0")</f>
        <v>117.94856705768973</v>
      </c>
      <c r="AI275" s="109"/>
      <c r="AJ275" s="109">
        <f>AVERAGEIF(AP234:AR234,"&lt;&gt;0")</f>
        <v>43.974373651824187</v>
      </c>
      <c r="AK275" s="109">
        <f>AVERAGEIF(AS234:AU234,"&lt;&gt;0")</f>
        <v>192.05491990137313</v>
      </c>
      <c r="AL275" s="109"/>
      <c r="AM275" s="109"/>
      <c r="AN275" s="109"/>
      <c r="AO275" s="109"/>
      <c r="AP275" s="105"/>
      <c r="AQ275" s="105" cm="1">
        <f t="array" ref="AQ275">_xlfn.STDEV.P(IF(AG234:AI234&gt;0,AG234:AI234))</f>
        <v>25.432352934680083</v>
      </c>
      <c r="AR275" s="105" cm="1">
        <f t="array" ref="AR275">_xlfn.STDEV.P(IF(AJ234:AL234&gt;0,AJ234:AL234))</f>
        <v>24.41193071451741</v>
      </c>
      <c r="AS275" s="105"/>
      <c r="AT275" s="105" cm="1">
        <f t="array" ref="AT275">_xlfn.STDEV.P(IF(AP234:AR234&gt;0,AP234:AR234))</f>
        <v>7.219728526433788</v>
      </c>
      <c r="AU275" s="105" cm="1">
        <f t="array" ref="AU275">_xlfn.STDEV.P(IF(AS234:AU234&gt;0,AS234:AU234))</f>
        <v>52.308292759388337</v>
      </c>
      <c r="AV275" s="105"/>
      <c r="AW275" s="105"/>
      <c r="AX275" s="105"/>
      <c r="AY275" s="105"/>
      <c r="AZ275" s="105"/>
      <c r="BA275" s="105">
        <f t="shared" ref="BA275:BD275" si="420">AQ275/AG275*100</f>
        <v>20.573998542243288</v>
      </c>
      <c r="BB275" s="105">
        <f t="shared" si="420"/>
        <v>20.697098170406182</v>
      </c>
      <c r="BC275" s="105" t="e">
        <f t="shared" si="420"/>
        <v>#DIV/0!</v>
      </c>
      <c r="BD275" s="105">
        <f t="shared" si="420"/>
        <v>16.418036067090842</v>
      </c>
      <c r="BE275" s="105">
        <f>AU275/AK275*100</f>
        <v>27.236111830017407</v>
      </c>
      <c r="BF275" s="105"/>
      <c r="BG275" s="105"/>
      <c r="BH275" s="105"/>
      <c r="BI275" s="105"/>
      <c r="BK275" s="109"/>
      <c r="BL275" s="109"/>
      <c r="BM275" s="109">
        <f>AVERAGEIF(BO234:BQ234,"&lt;&gt;0")</f>
        <v>1065.2776042945504</v>
      </c>
      <c r="BN275" s="109"/>
      <c r="BO275" s="109">
        <f>AVERAGEIF(BU234:BV234,"&lt;&gt;0")</f>
        <v>1221.572144554531</v>
      </c>
      <c r="BP275" s="109"/>
      <c r="BQ275" s="109">
        <f>AVERAGEIF(BY234:CA234,"&lt;&gt;0")</f>
        <v>993.55914670803907</v>
      </c>
      <c r="BR275" s="109">
        <f>AVERAGEIF(CB234:CD234,"&lt;&gt;0")</f>
        <v>2299.2510050186133</v>
      </c>
      <c r="BS275" s="109">
        <f>AVERAGEIF(CE234:CG234,"&lt;&gt;0")</f>
        <v>1828.4943671741373</v>
      </c>
      <c r="BT275" s="109"/>
      <c r="BU275" s="109">
        <f t="shared" si="419"/>
        <v>461.06344307215369</v>
      </c>
      <c r="BV275" s="109">
        <f>AVERAGEIF(CN234:CP234,"&lt;&gt;0")</f>
        <v>533.35443521758839</v>
      </c>
      <c r="BW275" s="109"/>
      <c r="BX275" s="109">
        <f>AVERAGEIF(CT234:CV234,"&lt;&gt;0")</f>
        <v>144.36492481963467</v>
      </c>
      <c r="BY275" s="109">
        <f>AVERAGEIF(CW234:CX234,"&lt;&gt;0")</f>
        <v>958.02873774553461</v>
      </c>
      <c r="BZ275" s="109"/>
      <c r="CA275" s="109"/>
      <c r="CB275" s="109"/>
      <c r="CC275" s="109"/>
    </row>
    <row r="276" spans="4:88" x14ac:dyDescent="0.25">
      <c r="D276" s="31" t="str">
        <f t="shared" si="408"/>
        <v>Methyl gamma-linolenate (C18:3)</v>
      </c>
      <c r="G276" s="38" t="str">
        <f t="shared" si="404"/>
        <v>Methyl gamma-linolenate (C18:3)</v>
      </c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5"/>
      <c r="AQ276" s="105"/>
      <c r="AR276" s="105"/>
      <c r="AS276" s="105"/>
      <c r="AT276" s="105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</row>
    <row r="277" spans="4:88" x14ac:dyDescent="0.25">
      <c r="D277" s="31" t="str">
        <f t="shared" si="408"/>
        <v>METHYL CIS-11 EICOSENOATE (C20:1)</v>
      </c>
      <c r="G277" s="38" t="str">
        <f t="shared" si="404"/>
        <v>METHYL CIS-11 EICOSENOATE (C20:1)</v>
      </c>
      <c r="AG277" s="109"/>
      <c r="AH277" s="109"/>
      <c r="AI277" s="109"/>
      <c r="AJ277" s="109"/>
      <c r="AK277" s="109">
        <f>AVERAGEIF(AS236:AU236,"&lt;&gt;0")</f>
        <v>55.099789977948447</v>
      </c>
      <c r="AL277" s="109"/>
      <c r="AM277" s="109"/>
      <c r="AN277" s="109"/>
      <c r="AO277" s="109"/>
      <c r="AP277" s="105"/>
      <c r="AQ277" s="105"/>
      <c r="AR277" s="105"/>
      <c r="AS277" s="105"/>
      <c r="AT277" s="105"/>
      <c r="AU277" s="105" cm="1">
        <f t="array" ref="AU277">_xlfn.STDEV.P(IF(AS236:AU236&gt;0,AS236:AU236))</f>
        <v>6.7683142515218657</v>
      </c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>
        <f>AU277/AK277*100</f>
        <v>12.283738747880202</v>
      </c>
      <c r="BF277" s="105"/>
      <c r="BG277" s="105"/>
      <c r="BH277" s="105"/>
      <c r="BI277" s="105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>
        <f>AVERAGEIF(CK236:CM236,"&lt;&gt;0")</f>
        <v>704.52930038078978</v>
      </c>
      <c r="BV277" s="109">
        <f>AVERAGEIF(CN236:CP236,"&lt;&gt;0")</f>
        <v>261.46184830637941</v>
      </c>
      <c r="BW277" s="109"/>
      <c r="BX277" s="109"/>
      <c r="BY277" s="109">
        <f>AVERAGEIF(CW236:CX236,"&lt;&gt;0")</f>
        <v>167.95755619882581</v>
      </c>
      <c r="BZ277" s="109"/>
      <c r="CA277" s="109"/>
      <c r="CB277" s="109"/>
      <c r="CC277" s="109"/>
    </row>
    <row r="278" spans="4:88" x14ac:dyDescent="0.25">
      <c r="D278" s="31" t="str">
        <f t="shared" si="408"/>
        <v>METHYL LINOLENATE (C18:3)</v>
      </c>
      <c r="G278" s="38" t="str">
        <f t="shared" si="404"/>
        <v>METHYL LINOLENATE (C18:3)</v>
      </c>
      <c r="AG278" s="109"/>
      <c r="AH278" s="109"/>
      <c r="AI278" s="109"/>
      <c r="AJ278" s="109"/>
      <c r="AK278" s="109">
        <f>AVERAGEIF(AS237:AU237,"&lt;&gt;0")</f>
        <v>29255.714481569139</v>
      </c>
      <c r="AL278" s="109">
        <f>AVERAGEIF(AV237:AX237,"&lt;&gt;0")</f>
        <v>17826.221014016548</v>
      </c>
      <c r="AM278" s="109"/>
      <c r="AN278" s="109"/>
      <c r="AO278" s="109"/>
      <c r="AP278" s="105"/>
      <c r="AQ278" s="105"/>
      <c r="AR278" s="105"/>
      <c r="AS278" s="105"/>
      <c r="AT278" s="105"/>
      <c r="AU278" s="105" cm="1">
        <f t="array" ref="AU278">_xlfn.STDEV.P(IF(AS237:AU237&gt;0,AS237:AU237))</f>
        <v>7584.0058244315915</v>
      </c>
      <c r="AV278" s="105" cm="1">
        <f t="array" ref="AV278">_xlfn.STDEV.P(IF(AV237:AX237&gt;0,AV237:AX237))</f>
        <v>10372.224203199159</v>
      </c>
      <c r="AW278" s="105"/>
      <c r="AX278" s="105"/>
      <c r="AY278" s="105"/>
      <c r="AZ278" s="105"/>
      <c r="BA278" s="105"/>
      <c r="BB278" s="105"/>
      <c r="BC278" s="105"/>
      <c r="BD278" s="105"/>
      <c r="BE278" s="105">
        <f>AU278/AK278*100</f>
        <v>25.923160513510801</v>
      </c>
      <c r="BF278" s="105">
        <f>AV278/AL278*100</f>
        <v>58.18521039901615</v>
      </c>
      <c r="BG278" s="105"/>
      <c r="BH278" s="105"/>
      <c r="BI278" s="105"/>
      <c r="BK278" s="109">
        <f>AVERAGEIF(BK237:BL237,"&lt;&gt;0")</f>
        <v>3023.4306586089106</v>
      </c>
      <c r="BL278" s="109">
        <f>AVERAGEIF(BM237:BN237,"&lt;&gt;0")</f>
        <v>7197.7580206759721</v>
      </c>
      <c r="BM278" s="109">
        <f>AVERAGEIF(BO237:BQ237,"&lt;&gt;0")</f>
        <v>9029.1619004746262</v>
      </c>
      <c r="BN278" s="109">
        <f>AVERAGEIF(BR237:BT237,"&lt;&gt;0")</f>
        <v>7158.4106826551497</v>
      </c>
      <c r="BO278" s="109">
        <f>AVERAGEIF(BU237:BV237,"&lt;&gt;0")</f>
        <v>2142.4859591946574</v>
      </c>
      <c r="BP278" s="109">
        <f>AVERAGEIF(BW237:BX237,"&lt;&gt;0")</f>
        <v>1724.6466998393453</v>
      </c>
      <c r="BQ278" s="112">
        <f>AVERAGEIF(BY237:CA237,"&lt;&gt;0")</f>
        <v>93654.536274813072</v>
      </c>
      <c r="BR278" s="111">
        <f>AVERAGEIF(CB237:CD237,"&lt;&gt;0")</f>
        <v>100647.60312753641</v>
      </c>
      <c r="BS278" s="112">
        <f>AVERAGEIF(CE237:CG237,"&lt;&gt;0")</f>
        <v>122844.93505531533</v>
      </c>
      <c r="BT278" s="111">
        <f>AVERAGEIF(CH237:CJ237,"&lt;&gt;0")</f>
        <v>155053.39847265804</v>
      </c>
      <c r="BU278" s="109">
        <f>AVERAGEIF(CK237:CM237,"&lt;&gt;0")</f>
        <v>3461.2600143306845</v>
      </c>
      <c r="BV278" s="109">
        <f>AVERAGEIF(CN237:CP237,"&lt;&gt;0")</f>
        <v>2125.9414153256344</v>
      </c>
      <c r="BW278" s="109"/>
      <c r="BX278" s="109">
        <f>AVERAGEIF(CT237:CV237,"&lt;&gt;0")</f>
        <v>3141.1386588843707</v>
      </c>
      <c r="BY278" s="109">
        <f>AVERAGEIF(CW237:CX237,"&lt;&gt;0")</f>
        <v>65940.396031057884</v>
      </c>
      <c r="BZ278" s="109">
        <f>AVERAGEIF(CZ237:DB237,"&lt;&gt;0")</f>
        <v>40164.331460548965</v>
      </c>
      <c r="CA278" s="109">
        <f>AVERAGEIF(DC237:DE237,"&lt;&gt;0")</f>
        <v>988.04285056442495</v>
      </c>
      <c r="CB278" s="109">
        <f>AVERAGEIF(DF237:DH237,"&lt;&gt;0")</f>
        <v>1842.6446035102761</v>
      </c>
      <c r="CC278" s="109"/>
    </row>
    <row r="279" spans="4:88" x14ac:dyDescent="0.25">
      <c r="D279" s="31" t="str">
        <f t="shared" si="408"/>
        <v>METHYL HENEICOSANOATE (C21:0)</v>
      </c>
      <c r="G279" s="38" t="str">
        <f t="shared" si="404"/>
        <v>METHYL HENEICOSANOATE (C21:0)</v>
      </c>
      <c r="AG279" s="109"/>
      <c r="AH279" s="109"/>
      <c r="AI279" s="109"/>
      <c r="AJ279" s="109"/>
      <c r="AK279" s="109">
        <f>AVERAGEIF(AS238:AU238,"&lt;&gt;0")</f>
        <v>28.338559196242976</v>
      </c>
      <c r="AL279" s="109"/>
      <c r="AM279" s="109"/>
      <c r="AN279" s="109"/>
      <c r="AO279" s="109"/>
      <c r="AP279" s="105"/>
      <c r="AQ279" s="105"/>
      <c r="AR279" s="105"/>
      <c r="AS279" s="105"/>
      <c r="AT279" s="105"/>
      <c r="AU279" s="105" cm="1">
        <f t="array" ref="AU279">_xlfn.STDEV.P(IF(AS238:AU238&gt;0,AS238:AU238))</f>
        <v>1.4857406979380894</v>
      </c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>
        <f>AU279/AK279*100</f>
        <v>5.2428237005608374</v>
      </c>
      <c r="BF279" s="105"/>
      <c r="BG279" s="105"/>
      <c r="BH279" s="105"/>
      <c r="BI279" s="105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>
        <f>AVERAGEIF(CW238:CX238,"&lt;&gt;0")</f>
        <v>44.783909069118621</v>
      </c>
      <c r="BZ279" s="109">
        <f>AVERAGEIF(CZ238:DB238,"&lt;&gt;0")</f>
        <v>74.882788516321867</v>
      </c>
      <c r="CA279" s="109">
        <f>AVERAGEIF(DC238:DE238,"&lt;&gt;0")</f>
        <v>57.681633817579836</v>
      </c>
      <c r="CB279" s="109">
        <f>AVERAGEIF(DF238:DH238,"&lt;&gt;0")</f>
        <v>48.11586704469439</v>
      </c>
      <c r="CC279" s="109">
        <f>AVERAGEIF(DI238:DK238,"&lt;&gt;0")</f>
        <v>157.54162366012793</v>
      </c>
    </row>
    <row r="280" spans="4:88" x14ac:dyDescent="0.25">
      <c r="D280" s="31" t="str">
        <f t="shared" si="408"/>
        <v>Methyl cis-11,14-eicosadienoate (C20:2)</v>
      </c>
      <c r="G280" s="38" t="str">
        <f t="shared" si="404"/>
        <v>Methyl cis-11,14-eicosadienoate (C20:2)</v>
      </c>
      <c r="AG280" s="109"/>
      <c r="AH280" s="109"/>
      <c r="AI280" s="109"/>
      <c r="AJ280" s="109"/>
      <c r="AK280" s="109">
        <f>AVERAGEIF(AS239:AU239,"&lt;&gt;0")</f>
        <v>63.014631424845689</v>
      </c>
      <c r="AL280" s="109"/>
      <c r="AM280" s="109"/>
      <c r="AN280" s="109"/>
      <c r="AO280" s="109"/>
      <c r="AP280" s="105"/>
      <c r="AQ280" s="105"/>
      <c r="AR280" s="105"/>
      <c r="AS280" s="105"/>
      <c r="AT280" s="105"/>
      <c r="AU280" s="105" cm="1">
        <f t="array" ref="AU280">_xlfn.STDEV.P(IF(AS239:AU239&gt;0,AS239:AU239))</f>
        <v>4.723291804042443</v>
      </c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>
        <f>AU280/AK280*100</f>
        <v>7.4955477755601425</v>
      </c>
      <c r="BF280" s="105"/>
      <c r="BG280" s="105"/>
      <c r="BH280" s="105"/>
      <c r="BI280" s="105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>
        <f>AVERAGEIF(CW239:CX239,"&lt;&gt;0")</f>
        <v>125.48288833134222</v>
      </c>
      <c r="BZ280" s="109">
        <f>AVERAGEIF(CZ239:DB239,"&lt;&gt;0")</f>
        <v>35.611197360864821</v>
      </c>
      <c r="CA280" s="109">
        <f>AVERAGEIF(DC239:DE239,"&lt;&gt;0")</f>
        <v>29.018348163912055</v>
      </c>
      <c r="CB280" s="109">
        <f>AVERAGEIF(DF239:DH239,"&lt;&gt;0")</f>
        <v>24.206023472343219</v>
      </c>
      <c r="CC280" s="109">
        <f>AVERAGEIF(DI239:DK239,"&lt;&gt;0")</f>
        <v>79.255689950382362</v>
      </c>
    </row>
    <row r="281" spans="4:88" x14ac:dyDescent="0.25">
      <c r="D281" s="31" t="str">
        <f t="shared" si="408"/>
        <v>METHYL BEHENATE (C22:0)</v>
      </c>
      <c r="G281" s="38" t="str">
        <f t="shared" si="404"/>
        <v>METHYL BEHENATE (C22:0)</v>
      </c>
      <c r="AG281" s="109"/>
      <c r="AH281" s="109"/>
      <c r="AI281" s="109"/>
      <c r="AJ281" s="109"/>
      <c r="AK281" s="109">
        <f>AVERAGEIF(AS240:AU240,"&lt;&gt;0")</f>
        <v>24.115798511940781</v>
      </c>
      <c r="AL281" s="109"/>
      <c r="AM281" s="109"/>
      <c r="AN281" s="109"/>
      <c r="AO281" s="109"/>
      <c r="AP281" s="105"/>
      <c r="AQ281" s="105"/>
      <c r="AR281" s="105"/>
      <c r="AS281" s="105"/>
      <c r="AT281" s="105"/>
      <c r="AU281" s="105" cm="1">
        <f t="array" ref="AU281">_xlfn.STDEV.P(IF(AS240:AU240&gt;0,AS240:AU240))</f>
        <v>19.877814061597192</v>
      </c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>
        <f>AU281/AK281*100</f>
        <v>82.426522396738477</v>
      </c>
      <c r="BF281" s="105"/>
      <c r="BG281" s="105"/>
      <c r="BH281" s="105"/>
      <c r="BI281" s="105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</row>
    <row r="282" spans="4:88" x14ac:dyDescent="0.25">
      <c r="D282" s="31" t="str">
        <f t="shared" si="408"/>
        <v>Methyl cis-8, 11, 14-eicosatrienoate (C20:3)</v>
      </c>
      <c r="G282" s="38" t="str">
        <f t="shared" si="404"/>
        <v>Methyl cis-8, 11, 14-eicosatrienoate (C20:3)</v>
      </c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5"/>
      <c r="AQ282" s="105"/>
      <c r="AR282" s="105"/>
      <c r="AS282" s="105"/>
      <c r="AT282" s="105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</row>
    <row r="283" spans="4:88" x14ac:dyDescent="0.25">
      <c r="D283" s="31" t="str">
        <f t="shared" si="408"/>
        <v>Methyl cis-13-docosenoate (C22:1)</v>
      </c>
      <c r="G283" s="38" t="str">
        <f t="shared" si="404"/>
        <v>Methyl cis-13-docosenoate (C22:1)</v>
      </c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5"/>
      <c r="AQ283" s="105"/>
      <c r="AR283" s="105"/>
      <c r="AS283" s="105"/>
      <c r="AT283" s="105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</row>
    <row r="284" spans="4:88" x14ac:dyDescent="0.25">
      <c r="D284" s="31" t="str">
        <f t="shared" si="408"/>
        <v>Methyl cis-11, 14, 17-eicosatrienoate (C20:3)</v>
      </c>
      <c r="G284" s="38" t="str">
        <f t="shared" si="404"/>
        <v>Methyl cis-11, 14, 17-eicosatrienoate (C20:3)</v>
      </c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5"/>
      <c r="AQ284" s="105"/>
      <c r="AR284" s="105"/>
      <c r="AS284" s="105"/>
      <c r="AT284" s="105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>
        <f>AVERAGEIF(CW243:CX243,"&lt;&gt;0")</f>
        <v>395.06259425231661</v>
      </c>
      <c r="BZ284" s="109"/>
      <c r="CA284" s="109"/>
      <c r="CB284" s="109"/>
      <c r="CC284" s="109"/>
      <c r="CD284" s="66"/>
      <c r="CE284" s="66"/>
      <c r="CF284" s="66"/>
      <c r="CG284" s="66"/>
      <c r="CH284" s="66"/>
      <c r="CJ284" s="66"/>
    </row>
    <row r="285" spans="4:88" s="66" customFormat="1" x14ac:dyDescent="0.25">
      <c r="D285" s="31" t="str">
        <f t="shared" si="408"/>
        <v>METHYL TRICOSANOATE (C23:0)</v>
      </c>
      <c r="F285" s="79"/>
      <c r="G285" s="38" t="str">
        <f t="shared" si="404"/>
        <v>METHYL TRICOSANOATE (C23:0)</v>
      </c>
      <c r="H285" s="85"/>
      <c r="I285" s="85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E285" s="108"/>
      <c r="BF285" s="108"/>
      <c r="BG285" s="108"/>
      <c r="BH285" s="108"/>
      <c r="BI285" s="108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31"/>
      <c r="CE285" s="31"/>
      <c r="CF285" s="31"/>
      <c r="CG285" s="31"/>
      <c r="CH285" s="31"/>
      <c r="CI285" s="37"/>
      <c r="CJ285" s="31"/>
    </row>
    <row r="286" spans="4:88" x14ac:dyDescent="0.25">
      <c r="D286" s="31" t="str">
        <f t="shared" si="408"/>
        <v>Methyl arachidonate (C20:4)</v>
      </c>
      <c r="G286" s="38" t="str">
        <f t="shared" si="404"/>
        <v>Methyl arachidonate (C20:4)</v>
      </c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5"/>
      <c r="AQ286" s="105"/>
      <c r="AR286" s="105"/>
      <c r="AS286" s="105"/>
      <c r="AT286" s="105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66"/>
      <c r="CE286" s="66"/>
      <c r="CF286" s="66"/>
      <c r="CG286" s="66"/>
      <c r="CH286" s="66"/>
      <c r="CJ286" s="66"/>
    </row>
    <row r="287" spans="4:88" s="66" customFormat="1" x14ac:dyDescent="0.25">
      <c r="D287" s="31" t="str">
        <f t="shared" si="408"/>
        <v>Methyl cis-13, 16- docosadienoate (C22:2)</v>
      </c>
      <c r="F287" s="79"/>
      <c r="G287" s="38" t="str">
        <f t="shared" si="404"/>
        <v>Methyl cis-13, 16- docosadienoate (C22:2)</v>
      </c>
      <c r="H287" s="85"/>
      <c r="I287" s="85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I287" s="37"/>
    </row>
    <row r="288" spans="4:88" s="66" customFormat="1" x14ac:dyDescent="0.25">
      <c r="D288" s="31" t="str">
        <f t="shared" si="408"/>
        <v>Methyl tetracosanoate) (C24:0)</v>
      </c>
      <c r="F288" s="79"/>
      <c r="G288" s="38" t="str">
        <f t="shared" si="404"/>
        <v>Methyl tetracosanoate) (C24:0)</v>
      </c>
      <c r="H288" s="85"/>
      <c r="I288" s="85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I288" s="37"/>
    </row>
    <row r="289" spans="4:88" s="66" customFormat="1" x14ac:dyDescent="0.25">
      <c r="D289" s="31" t="str">
        <f t="shared" si="408"/>
        <v>Methyl CIS-5,8,11,14,17-EICOSAPENTAENOATE (C20:5)</v>
      </c>
      <c r="F289" s="79"/>
      <c r="G289" s="38" t="str">
        <f t="shared" si="404"/>
        <v>Methyl CIS-5,8,11,14,17-EICOSAPENTAENOATE (C20:5)</v>
      </c>
      <c r="H289" s="85"/>
      <c r="I289" s="85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I289" s="37"/>
    </row>
    <row r="290" spans="4:88" s="66" customFormat="1" x14ac:dyDescent="0.25">
      <c r="D290" s="31" t="str">
        <f t="shared" si="408"/>
        <v>Methyl cis-15-tetracosenoate (C24:1)</v>
      </c>
      <c r="F290" s="79"/>
      <c r="G290" s="38" t="str">
        <f t="shared" si="404"/>
        <v>Methyl cis-15-tetracosenoate (C24:1)</v>
      </c>
      <c r="H290" s="85"/>
      <c r="I290" s="85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E290" s="108"/>
      <c r="BF290" s="108"/>
      <c r="BG290" s="108"/>
      <c r="BH290" s="108"/>
      <c r="BI290" s="108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I290" s="37"/>
    </row>
    <row r="291" spans="4:88" s="66" customFormat="1" x14ac:dyDescent="0.25">
      <c r="D291" s="31" t="str">
        <f t="shared" si="408"/>
        <v>Methyl CIS-4,7,10,13,16,19-DOCOSAHEXAENOATE (C22:6)</v>
      </c>
      <c r="F291" s="79"/>
      <c r="G291" s="38" t="str">
        <f t="shared" si="404"/>
        <v>Methyl CIS-4,7,10,13,16,19-DOCOSAHEXAENOATE (C22:6)</v>
      </c>
      <c r="H291" s="85"/>
      <c r="I291" s="85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I291" s="37"/>
    </row>
    <row r="292" spans="4:88" s="66" customFormat="1" x14ac:dyDescent="0.25">
      <c r="D292" s="31"/>
      <c r="F292" s="79"/>
      <c r="G292" s="38"/>
      <c r="H292" s="85"/>
      <c r="I292" s="85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E292" s="108"/>
      <c r="BF292" s="108"/>
      <c r="BG292" s="108"/>
      <c r="BH292" s="108"/>
      <c r="BI292" s="108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7"/>
      <c r="CJ292" s="31"/>
    </row>
    <row r="293" spans="4:88" x14ac:dyDescent="0.25">
      <c r="G293" s="38"/>
      <c r="AG293" s="109" t="s">
        <v>3</v>
      </c>
      <c r="AH293" s="109" t="s">
        <v>50</v>
      </c>
      <c r="AI293" s="109" t="s">
        <v>32</v>
      </c>
      <c r="AJ293" s="109" t="s">
        <v>60</v>
      </c>
      <c r="AK293" s="109" t="s">
        <v>61</v>
      </c>
      <c r="AL293" s="109" t="s">
        <v>84</v>
      </c>
      <c r="AM293" s="109" t="s">
        <v>0</v>
      </c>
      <c r="AN293" s="109" t="s">
        <v>31</v>
      </c>
      <c r="AO293" s="109" t="s">
        <v>32</v>
      </c>
      <c r="BI293" s="31"/>
    </row>
    <row r="294" spans="4:88" x14ac:dyDescent="0.25">
      <c r="E294" s="43" t="s">
        <v>417</v>
      </c>
      <c r="F294" s="49" t="s">
        <v>209</v>
      </c>
      <c r="G294" s="43" t="s">
        <v>426</v>
      </c>
      <c r="AD294" s="43" t="s">
        <v>417</v>
      </c>
      <c r="AE294" s="49" t="s">
        <v>209</v>
      </c>
      <c r="AG294" s="105">
        <f>SUM(AG255:AG286)</f>
        <v>11214.031468067011</v>
      </c>
      <c r="AH294" s="105">
        <f t="shared" ref="AH294:AO294" si="421">SUM(AH255:AH286)</f>
        <v>7447.4328025230225</v>
      </c>
      <c r="AI294" s="105">
        <f t="shared" si="421"/>
        <v>19427.370205435673</v>
      </c>
      <c r="AJ294" s="105">
        <f t="shared" si="421"/>
        <v>2968.1197234810511</v>
      </c>
      <c r="AK294" s="105">
        <f t="shared" si="421"/>
        <v>65261.961029877915</v>
      </c>
      <c r="AL294" s="105">
        <f t="shared" si="421"/>
        <v>44578.065033851075</v>
      </c>
      <c r="AM294" s="105">
        <f t="shared" si="421"/>
        <v>7528.1153341915533</v>
      </c>
      <c r="AN294" s="105">
        <f t="shared" si="421"/>
        <v>8283.1660840478617</v>
      </c>
      <c r="AO294" s="105" t="e">
        <f t="shared" si="421"/>
        <v>#REF!</v>
      </c>
      <c r="BH294" s="43" t="s">
        <v>417</v>
      </c>
      <c r="BI294" s="49" t="s">
        <v>209</v>
      </c>
      <c r="BK294" s="105">
        <f t="shared" ref="BK294:CC294" si="422">SUM(BK255:BK291)</f>
        <v>166688.65654617091</v>
      </c>
      <c r="BL294" s="105">
        <f t="shared" si="422"/>
        <v>528270.95673780458</v>
      </c>
      <c r="BM294" s="105">
        <f t="shared" si="422"/>
        <v>112074.17679534161</v>
      </c>
      <c r="BN294" s="105">
        <f t="shared" si="422"/>
        <v>109152.83474774085</v>
      </c>
      <c r="BO294" s="105">
        <f t="shared" si="422"/>
        <v>209809.32007795695</v>
      </c>
      <c r="BP294" s="105">
        <f t="shared" si="422"/>
        <v>256901.03885049414</v>
      </c>
      <c r="BQ294" s="105">
        <f t="shared" si="422"/>
        <v>323472.12741491472</v>
      </c>
      <c r="BR294" s="105">
        <f t="shared" si="422"/>
        <v>351425.35169914638</v>
      </c>
      <c r="BS294" s="105">
        <f t="shared" si="422"/>
        <v>404836.85553582065</v>
      </c>
      <c r="BT294" s="105">
        <f t="shared" si="422"/>
        <v>501013.51076464879</v>
      </c>
      <c r="BU294" s="105">
        <f t="shared" si="422"/>
        <v>146281.27783760423</v>
      </c>
      <c r="BV294" s="105">
        <f t="shared" si="422"/>
        <v>48958.700080709626</v>
      </c>
      <c r="BW294" s="105">
        <f t="shared" si="422"/>
        <v>64660.921900217727</v>
      </c>
      <c r="BX294" s="105">
        <f t="shared" si="422"/>
        <v>14646.359702549667</v>
      </c>
      <c r="BY294" s="105">
        <f t="shared" si="422"/>
        <v>196101.42046349664</v>
      </c>
      <c r="BZ294" s="105">
        <f t="shared" si="422"/>
        <v>122052.33354336994</v>
      </c>
      <c r="CA294" s="105">
        <f t="shared" si="422"/>
        <v>95523.675653580838</v>
      </c>
      <c r="CB294" s="105">
        <f t="shared" si="422"/>
        <v>107919.69020969204</v>
      </c>
      <c r="CC294" s="105">
        <f t="shared" si="422"/>
        <v>90456.300916155538</v>
      </c>
    </row>
    <row r="295" spans="4:88" x14ac:dyDescent="0.25">
      <c r="E295" s="38"/>
      <c r="F295" s="49" t="s">
        <v>425</v>
      </c>
      <c r="AD295" s="38"/>
      <c r="AE295" s="49" t="s">
        <v>425</v>
      </c>
      <c r="AG295" s="105">
        <f t="shared" ref="AG295:AO295" si="423">SUM(AG255:AG260,AG262,AG264,AG266,AG268,AG270,AG275,AG279,AG281)</f>
        <v>10790.151534003151</v>
      </c>
      <c r="AH295" s="105">
        <f t="shared" si="423"/>
        <v>7292.1258264510807</v>
      </c>
      <c r="AI295" s="105">
        <f t="shared" si="423"/>
        <v>19172.574467602506</v>
      </c>
      <c r="AJ295" s="105">
        <f t="shared" si="423"/>
        <v>2930.915841185486</v>
      </c>
      <c r="AK295" s="105">
        <f t="shared" si="423"/>
        <v>33513.841910115581</v>
      </c>
      <c r="AL295" s="105">
        <f t="shared" si="423"/>
        <v>23556.923414521461</v>
      </c>
      <c r="AM295" s="105">
        <f t="shared" si="423"/>
        <v>7528.1153341915533</v>
      </c>
      <c r="AN295" s="105">
        <f t="shared" si="423"/>
        <v>8199.386401855365</v>
      </c>
      <c r="AO295" s="105" t="e">
        <f t="shared" si="423"/>
        <v>#REF!</v>
      </c>
      <c r="BH295" s="38"/>
      <c r="BI295" s="49" t="s">
        <v>425</v>
      </c>
      <c r="BK295" s="105">
        <f t="shared" ref="BK295:CC295" si="424">SUM(BK255:BK260,BK262,BK264,BK266,BK268,BK270,BK275,BK279,BK281,BK285,BK288)</f>
        <v>27884.266213494164</v>
      </c>
      <c r="BL295" s="105">
        <f t="shared" si="424"/>
        <v>77634.731034576398</v>
      </c>
      <c r="BM295" s="105">
        <f t="shared" si="424"/>
        <v>31838.028402481865</v>
      </c>
      <c r="BN295" s="105">
        <f t="shared" si="424"/>
        <v>30734.293027254822</v>
      </c>
      <c r="BO295" s="105">
        <f t="shared" si="424"/>
        <v>38940.480687948628</v>
      </c>
      <c r="BP295" s="105">
        <f t="shared" si="424"/>
        <v>39101.918217220824</v>
      </c>
      <c r="BQ295" s="105">
        <f t="shared" si="424"/>
        <v>135159.95114363154</v>
      </c>
      <c r="BR295" s="105">
        <f t="shared" si="424"/>
        <v>157357.7720592191</v>
      </c>
      <c r="BS295" s="105">
        <f t="shared" si="424"/>
        <v>178767.90585977733</v>
      </c>
      <c r="BT295" s="105">
        <f t="shared" si="424"/>
        <v>231291.0825631911</v>
      </c>
      <c r="BU295" s="105">
        <f t="shared" si="424"/>
        <v>21483.967447749044</v>
      </c>
      <c r="BV295" s="105">
        <f t="shared" si="424"/>
        <v>15099.556644511364</v>
      </c>
      <c r="BW295" s="105">
        <f t="shared" si="424"/>
        <v>38500.503145473318</v>
      </c>
      <c r="BX295" s="105">
        <f t="shared" si="424"/>
        <v>5643.7492490949999</v>
      </c>
      <c r="BY295" s="105">
        <f t="shared" si="424"/>
        <v>73963.829700150585</v>
      </c>
      <c r="BZ295" s="105">
        <f t="shared" si="424"/>
        <v>50622.259957875569</v>
      </c>
      <c r="CA295" s="105">
        <f t="shared" si="424"/>
        <v>15529.162988271921</v>
      </c>
      <c r="CB295" s="105">
        <f t="shared" si="424"/>
        <v>16853.996859289899</v>
      </c>
      <c r="CC295" s="105">
        <f t="shared" si="424"/>
        <v>25449.750286067418</v>
      </c>
    </row>
    <row r="296" spans="4:88" x14ac:dyDescent="0.25">
      <c r="E296" s="38"/>
      <c r="F296" s="49" t="s">
        <v>427</v>
      </c>
      <c r="AD296" s="38"/>
      <c r="AE296" s="49" t="s">
        <v>427</v>
      </c>
      <c r="AG296" s="105">
        <f t="shared" ref="AG296:AO296" si="425">SUM(AG263,AG265,AG267,AG269,AG271,AG277,AG283)</f>
        <v>423.87993406385982</v>
      </c>
      <c r="AH296" s="105">
        <f t="shared" si="425"/>
        <v>155.30697607194222</v>
      </c>
      <c r="AI296" s="105">
        <f t="shared" si="425"/>
        <v>254.79573783316485</v>
      </c>
      <c r="AJ296" s="105">
        <f t="shared" si="425"/>
        <v>37.203882295565087</v>
      </c>
      <c r="AK296" s="105">
        <f t="shared" si="425"/>
        <v>2429.3900067683517</v>
      </c>
      <c r="AL296" s="105">
        <f t="shared" si="425"/>
        <v>3194.9206053130665</v>
      </c>
      <c r="AM296" s="105">
        <f t="shared" si="425"/>
        <v>0</v>
      </c>
      <c r="AN296" s="105">
        <f t="shared" si="425"/>
        <v>83.779682192496523</v>
      </c>
      <c r="AO296" s="105">
        <f t="shared" si="425"/>
        <v>0</v>
      </c>
      <c r="BH296" s="38"/>
      <c r="BI296" s="49" t="s">
        <v>427</v>
      </c>
      <c r="BK296" s="105">
        <f t="shared" ref="BK296:CC296" si="426">SUM(BK263,BK265,BK267,BK269,BK271:BK272,BK277,BK283,BK290)</f>
        <v>60706.018575686991</v>
      </c>
      <c r="BL296" s="105">
        <f t="shared" si="426"/>
        <v>192039.41987078852</v>
      </c>
      <c r="BM296" s="105">
        <f t="shared" si="426"/>
        <v>31761.49382040463</v>
      </c>
      <c r="BN296" s="105">
        <f t="shared" si="426"/>
        <v>29607.123474474134</v>
      </c>
      <c r="BO296" s="105">
        <f t="shared" si="426"/>
        <v>87126.746089613269</v>
      </c>
      <c r="BP296" s="105">
        <f t="shared" si="426"/>
        <v>113200.43890398872</v>
      </c>
      <c r="BQ296" s="105">
        <f t="shared" si="426"/>
        <v>62518.16606909968</v>
      </c>
      <c r="BR296" s="105">
        <f t="shared" si="426"/>
        <v>63943.94585238953</v>
      </c>
      <c r="BS296" s="105">
        <f t="shared" si="426"/>
        <v>69300.30407516261</v>
      </c>
      <c r="BT296" s="105">
        <f t="shared" si="426"/>
        <v>80817.807875714949</v>
      </c>
      <c r="BU296" s="105">
        <f t="shared" si="426"/>
        <v>76297.499229894864</v>
      </c>
      <c r="BV296" s="105">
        <f t="shared" si="426"/>
        <v>20202.056196995774</v>
      </c>
      <c r="BW296" s="105">
        <f t="shared" si="426"/>
        <v>26160.418754744413</v>
      </c>
      <c r="BX296" s="105">
        <f t="shared" si="426"/>
        <v>3658.443147165397</v>
      </c>
      <c r="BY296" s="105">
        <f t="shared" si="426"/>
        <v>31451.191722327658</v>
      </c>
      <c r="BZ296" s="105">
        <f t="shared" si="426"/>
        <v>20643.337645720945</v>
      </c>
      <c r="CA296" s="105">
        <f t="shared" si="426"/>
        <v>37967.44502187139</v>
      </c>
      <c r="CB296" s="105">
        <f t="shared" si="426"/>
        <v>37719.987517559101</v>
      </c>
      <c r="CC296" s="105">
        <f t="shared" si="426"/>
        <v>45109.486114210238</v>
      </c>
    </row>
    <row r="297" spans="4:88" x14ac:dyDescent="0.25">
      <c r="E297" s="38"/>
      <c r="F297" s="49" t="s">
        <v>428</v>
      </c>
      <c r="AD297" s="38"/>
      <c r="AE297" s="49" t="s">
        <v>428</v>
      </c>
      <c r="AG297" s="105">
        <f t="shared" ref="AG297:AO297" si="427">SUM(AG272,AG274,AG276,AG278,AG280,AG282,AG284,AG286)</f>
        <v>0</v>
      </c>
      <c r="AH297" s="105">
        <f t="shared" si="427"/>
        <v>0</v>
      </c>
      <c r="AI297" s="105">
        <f t="shared" si="427"/>
        <v>0</v>
      </c>
      <c r="AJ297" s="105">
        <f t="shared" si="427"/>
        <v>0</v>
      </c>
      <c r="AK297" s="105">
        <f t="shared" si="427"/>
        <v>29318.729112993984</v>
      </c>
      <c r="AL297" s="105">
        <f t="shared" si="427"/>
        <v>17826.221014016548</v>
      </c>
      <c r="AM297" s="105">
        <f t="shared" si="427"/>
        <v>0</v>
      </c>
      <c r="AN297" s="105">
        <f t="shared" si="427"/>
        <v>0</v>
      </c>
      <c r="AO297" s="105">
        <f t="shared" si="427"/>
        <v>0</v>
      </c>
      <c r="BH297" s="38"/>
      <c r="BI297" s="49" t="s">
        <v>428</v>
      </c>
      <c r="BK297" s="105">
        <f t="shared" ref="BK297:CC297" si="428">SUM(,BK273:BK274,,BK276,BK278,BK280,BK282,BK284,BK286:BK287,BK289,BK291)</f>
        <v>78098.371756989742</v>
      </c>
      <c r="BL297" s="105">
        <f t="shared" si="428"/>
        <v>258596.80583243968</v>
      </c>
      <c r="BM297" s="105">
        <f t="shared" si="428"/>
        <v>48474.654572455111</v>
      </c>
      <c r="BN297" s="105">
        <f t="shared" si="428"/>
        <v>48811.418246011905</v>
      </c>
      <c r="BO297" s="105">
        <f t="shared" si="428"/>
        <v>83742.093300395049</v>
      </c>
      <c r="BP297" s="105">
        <f t="shared" si="428"/>
        <v>104598.68172928457</v>
      </c>
      <c r="BQ297" s="105">
        <f t="shared" si="428"/>
        <v>125794.01020218348</v>
      </c>
      <c r="BR297" s="105">
        <f t="shared" si="428"/>
        <v>130123.63378753774</v>
      </c>
      <c r="BS297" s="105">
        <f t="shared" si="428"/>
        <v>156768.6456008807</v>
      </c>
      <c r="BT297" s="105">
        <f t="shared" si="428"/>
        <v>188904.62032574278</v>
      </c>
      <c r="BU297" s="105">
        <f t="shared" si="428"/>
        <v>48499.811159960336</v>
      </c>
      <c r="BV297" s="105">
        <f>SUM(,BV273:BV274,,BV276,BV278,BV280,BV282,BV284,BV286:BV287,BV289,BV291)</f>
        <v>13657.087239202483</v>
      </c>
      <c r="BW297" s="105">
        <f>SUM(,BW273:BW274,,BW276,BW278,BW280,BW282,BW284,BW286:BW287,BW289,BW291)</f>
        <v>0</v>
      </c>
      <c r="BX297" s="105">
        <f t="shared" si="428"/>
        <v>5344.1673062892714</v>
      </c>
      <c r="BY297" s="105">
        <f t="shared" si="428"/>
        <v>90686.399041018405</v>
      </c>
      <c r="BZ297" s="105">
        <f t="shared" si="428"/>
        <v>50786.735939773433</v>
      </c>
      <c r="CA297" s="105">
        <f t="shared" si="428"/>
        <v>42027.067643437513</v>
      </c>
      <c r="CB297" s="105">
        <f t="shared" si="428"/>
        <v>53345.705832843058</v>
      </c>
      <c r="CC297" s="105">
        <f t="shared" si="428"/>
        <v>19897.064515877879</v>
      </c>
    </row>
    <row r="298" spans="4:88" x14ac:dyDescent="0.25">
      <c r="E298" s="38"/>
      <c r="F298" s="49" t="s">
        <v>1</v>
      </c>
      <c r="AD298" s="38"/>
      <c r="AE298" s="49" t="s">
        <v>1</v>
      </c>
      <c r="AG298" s="105" t="str">
        <f t="shared" ref="AG298:AO298" si="429">AG254</f>
        <v>Sorghum</v>
      </c>
      <c r="AH298" s="105" t="str">
        <f t="shared" si="429"/>
        <v>Pearl Millet</v>
      </c>
      <c r="AI298" s="105" t="str">
        <f t="shared" si="429"/>
        <v>Finger Millet</v>
      </c>
      <c r="AJ298" s="105" t="str">
        <f t="shared" si="429"/>
        <v>Boabab</v>
      </c>
      <c r="AK298" s="105" t="str">
        <f t="shared" si="429"/>
        <v>Mopane Worm FD</v>
      </c>
      <c r="AL298" s="105" t="str">
        <f t="shared" si="429"/>
        <v>Mopane Worm BFD</v>
      </c>
      <c r="AM298" s="105" t="str">
        <f t="shared" si="429"/>
        <v>White Maize</v>
      </c>
      <c r="AN298" s="105" t="str">
        <f t="shared" si="429"/>
        <v>Orange Maize</v>
      </c>
      <c r="AO298" s="105" t="str">
        <f t="shared" si="429"/>
        <v>Finger Millet</v>
      </c>
      <c r="BH298" s="38"/>
      <c r="BI298" s="49" t="s">
        <v>1</v>
      </c>
      <c r="BK298" s="31" t="s">
        <v>240</v>
      </c>
      <c r="BL298" s="31" t="s">
        <v>429</v>
      </c>
      <c r="BM298" s="31" t="s">
        <v>239</v>
      </c>
      <c r="BN298" s="31" t="s">
        <v>430</v>
      </c>
      <c r="BO298" s="31" t="s">
        <v>243</v>
      </c>
      <c r="BP298" s="31" t="s">
        <v>431</v>
      </c>
      <c r="BQ298" s="31" t="s">
        <v>432</v>
      </c>
      <c r="BR298" s="31" t="s">
        <v>433</v>
      </c>
      <c r="BS298" s="31" t="s">
        <v>242</v>
      </c>
      <c r="BT298" s="31" t="s">
        <v>434</v>
      </c>
      <c r="BU298" s="75" t="s">
        <v>3</v>
      </c>
      <c r="BV298" s="56" t="s">
        <v>4</v>
      </c>
      <c r="BW298" s="90" t="s">
        <v>5</v>
      </c>
      <c r="BX298" s="56" t="s">
        <v>60</v>
      </c>
      <c r="BY298" s="56" t="s">
        <v>350</v>
      </c>
      <c r="BZ298" s="56" t="s">
        <v>351</v>
      </c>
      <c r="CA298" s="75" t="s">
        <v>35</v>
      </c>
      <c r="CB298" s="56" t="s">
        <v>44</v>
      </c>
      <c r="CC298" s="56" t="s">
        <v>5</v>
      </c>
    </row>
    <row r="299" spans="4:88" x14ac:dyDescent="0.25">
      <c r="E299" s="38"/>
      <c r="F299" s="49" t="s">
        <v>435</v>
      </c>
      <c r="AD299" s="38"/>
      <c r="AE299" s="49" t="s">
        <v>435</v>
      </c>
      <c r="AG299" s="105">
        <f>AG295/AG294*100</f>
        <v>96.22009323523929</v>
      </c>
      <c r="AH299" s="105">
        <f t="shared" ref="AH299:AJ299" si="430">AH295/AH294*100</f>
        <v>97.91462400279292</v>
      </c>
      <c r="AI299" s="105">
        <f t="shared" si="430"/>
        <v>98.688470260571464</v>
      </c>
      <c r="AJ299" s="105">
        <f t="shared" si="430"/>
        <v>98.74655048442817</v>
      </c>
      <c r="AK299" s="105">
        <f>AK295/AK294*100</f>
        <v>51.35279630161962</v>
      </c>
      <c r="AL299" s="105">
        <f>AL295/AL294*100</f>
        <v>52.844203526180713</v>
      </c>
      <c r="AM299" s="105">
        <f>AM295/AM294*100</f>
        <v>100</v>
      </c>
      <c r="AN299" s="105">
        <f>AN295/AN294*100</f>
        <v>98.988554843131254</v>
      </c>
      <c r="AO299" s="105" t="e">
        <f>AO295/AO294*100</f>
        <v>#REF!</v>
      </c>
      <c r="BH299" s="38"/>
      <c r="BI299" s="49" t="s">
        <v>435</v>
      </c>
      <c r="BK299" s="105">
        <f>BK295/BK294*100</f>
        <v>16.728352601348451</v>
      </c>
      <c r="BL299" s="105">
        <f t="shared" ref="BL299:CC299" si="431">BL295/BL294*100</f>
        <v>14.696005912191129</v>
      </c>
      <c r="BM299" s="105">
        <f t="shared" si="431"/>
        <v>28.407996661551405</v>
      </c>
      <c r="BN299" s="105">
        <f t="shared" si="431"/>
        <v>28.157118501121598</v>
      </c>
      <c r="BO299" s="105">
        <f t="shared" si="431"/>
        <v>18.559938459111287</v>
      </c>
      <c r="BP299" s="105">
        <f t="shared" si="431"/>
        <v>15.220615063365523</v>
      </c>
      <c r="BQ299" s="105">
        <f t="shared" si="431"/>
        <v>41.784110496254016</v>
      </c>
      <c r="BR299" s="105">
        <f t="shared" si="431"/>
        <v>44.777012044917115</v>
      </c>
      <c r="BS299" s="105">
        <f t="shared" si="431"/>
        <v>44.158011657108041</v>
      </c>
      <c r="BT299" s="105">
        <f t="shared" si="431"/>
        <v>46.164639793883751</v>
      </c>
      <c r="BU299" s="105">
        <f t="shared" si="431"/>
        <v>14.686751281732519</v>
      </c>
      <c r="BV299" s="105">
        <f t="shared" si="431"/>
        <v>30.841416580953684</v>
      </c>
      <c r="BW299" s="105">
        <f t="shared" si="431"/>
        <v>59.542150056081525</v>
      </c>
      <c r="BX299" s="105">
        <f t="shared" si="431"/>
        <v>38.533460625799904</v>
      </c>
      <c r="BY299" s="105">
        <f t="shared" si="431"/>
        <v>37.717131026044051</v>
      </c>
      <c r="BZ299" s="105">
        <f t="shared" si="431"/>
        <v>41.475864072592685</v>
      </c>
      <c r="CA299" s="105">
        <f t="shared" si="431"/>
        <v>16.256873368848208</v>
      </c>
      <c r="CB299" s="105">
        <f t="shared" si="431"/>
        <v>15.617165715118295</v>
      </c>
      <c r="CC299" s="105">
        <f t="shared" si="431"/>
        <v>28.134856309962242</v>
      </c>
    </row>
    <row r="300" spans="4:88" x14ac:dyDescent="0.25">
      <c r="E300" s="38"/>
      <c r="F300" s="49" t="s">
        <v>436</v>
      </c>
      <c r="AD300" s="38"/>
      <c r="AE300" s="49" t="s">
        <v>436</v>
      </c>
      <c r="AG300" s="105">
        <f>AG296/AG294*100</f>
        <v>3.7799067647607112</v>
      </c>
      <c r="AH300" s="105">
        <f t="shared" ref="AH300:AJ300" si="432">AH296/AH294*100</f>
        <v>2.0853759972070876</v>
      </c>
      <c r="AI300" s="105">
        <f t="shared" si="432"/>
        <v>1.3115297394285221</v>
      </c>
      <c r="AJ300" s="105">
        <f t="shared" si="432"/>
        <v>1.253449515571827</v>
      </c>
      <c r="AK300" s="105">
        <f>AK296/AK294*100</f>
        <v>3.7225206972498732</v>
      </c>
      <c r="AL300" s="105">
        <f>AL296/AL294*100</f>
        <v>7.1670239677001497</v>
      </c>
      <c r="AM300" s="105">
        <f>AM296/AM294*100</f>
        <v>0</v>
      </c>
      <c r="AN300" s="105">
        <f>AN296/AN294*100</f>
        <v>1.0114451568687444</v>
      </c>
      <c r="AO300" s="105" t="e">
        <f>AO296/AO294*100</f>
        <v>#REF!</v>
      </c>
      <c r="BH300" s="38"/>
      <c r="BI300" s="49" t="s">
        <v>436</v>
      </c>
      <c r="BK300" s="105">
        <f>BK296/BK294*100</f>
        <v>36.418806074468598</v>
      </c>
      <c r="BL300" s="105">
        <f t="shared" ref="BL300:CC300" si="433">BL296/BL294*100</f>
        <v>36.352447057978807</v>
      </c>
      <c r="BM300" s="105">
        <f t="shared" si="433"/>
        <v>28.339707440728489</v>
      </c>
      <c r="BN300" s="105">
        <f t="shared" si="433"/>
        <v>27.124465931551921</v>
      </c>
      <c r="BO300" s="105">
        <f t="shared" si="433"/>
        <v>41.526632876575917</v>
      </c>
      <c r="BP300" s="105">
        <f t="shared" si="433"/>
        <v>44.063830730504257</v>
      </c>
      <c r="BQ300" s="105">
        <f t="shared" si="433"/>
        <v>19.327218876236653</v>
      </c>
      <c r="BR300" s="105">
        <f t="shared" si="433"/>
        <v>18.195598451625553</v>
      </c>
      <c r="BS300" s="105">
        <f t="shared" si="433"/>
        <v>17.118081797034115</v>
      </c>
      <c r="BT300" s="105">
        <f t="shared" si="433"/>
        <v>16.130863966596529</v>
      </c>
      <c r="BU300" s="105">
        <f t="shared" si="433"/>
        <v>52.158075426848114</v>
      </c>
      <c r="BV300" s="105">
        <f t="shared" si="433"/>
        <v>41.263465254780428</v>
      </c>
      <c r="BW300" s="105">
        <f t="shared" si="433"/>
        <v>40.457849943918482</v>
      </c>
      <c r="BX300" s="105">
        <f t="shared" si="433"/>
        <v>24.978514944764928</v>
      </c>
      <c r="BY300" s="105">
        <f t="shared" si="433"/>
        <v>16.038227386620154</v>
      </c>
      <c r="BZ300" s="105">
        <f t="shared" si="433"/>
        <v>16.913513282714554</v>
      </c>
      <c r="CA300" s="105">
        <f t="shared" si="433"/>
        <v>39.746633242591443</v>
      </c>
      <c r="CB300" s="105">
        <f t="shared" si="433"/>
        <v>34.951904925104714</v>
      </c>
      <c r="CC300" s="105">
        <f t="shared" si="433"/>
        <v>49.868815834092615</v>
      </c>
    </row>
    <row r="301" spans="4:88" x14ac:dyDescent="0.25">
      <c r="E301" s="38"/>
      <c r="F301" s="49" t="s">
        <v>437</v>
      </c>
      <c r="AD301" s="38"/>
      <c r="AE301" s="49" t="s">
        <v>437</v>
      </c>
      <c r="AG301" s="105">
        <f>AG297/AG294*100</f>
        <v>0</v>
      </c>
      <c r="AH301" s="105">
        <f t="shared" ref="AH301:AJ301" si="434">AH297/AH294*100</f>
        <v>0</v>
      </c>
      <c r="AI301" s="105">
        <f t="shared" si="434"/>
        <v>0</v>
      </c>
      <c r="AJ301" s="105">
        <f t="shared" si="434"/>
        <v>0</v>
      </c>
      <c r="AK301" s="105">
        <f>AK297/AK294*100</f>
        <v>44.924683001130511</v>
      </c>
      <c r="AL301" s="105">
        <f>AL297/AL294*100</f>
        <v>39.98877250611914</v>
      </c>
      <c r="AM301" s="105">
        <f>AM297/AM294*100</f>
        <v>0</v>
      </c>
      <c r="AN301" s="105">
        <f>AN297/AN294*100</f>
        <v>0</v>
      </c>
      <c r="AO301" s="105" t="e">
        <f>AO297/AO294*100</f>
        <v>#REF!</v>
      </c>
      <c r="BH301" s="38"/>
      <c r="BI301" s="49" t="s">
        <v>437</v>
      </c>
      <c r="BK301" s="105">
        <f>BK297/BK294*100</f>
        <v>46.85284132418294</v>
      </c>
      <c r="BL301" s="105">
        <f t="shared" ref="BL301:CC301" si="435">BL297/BL294*100</f>
        <v>48.951547029830074</v>
      </c>
      <c r="BM301" s="105">
        <f t="shared" si="435"/>
        <v>43.252295897720103</v>
      </c>
      <c r="BN301" s="105">
        <f t="shared" si="435"/>
        <v>44.718415567326488</v>
      </c>
      <c r="BO301" s="105">
        <f t="shared" si="435"/>
        <v>39.913428664312796</v>
      </c>
      <c r="BP301" s="105">
        <f t="shared" si="435"/>
        <v>40.715554206130214</v>
      </c>
      <c r="BQ301" s="105">
        <f t="shared" si="435"/>
        <v>38.888670627509327</v>
      </c>
      <c r="BR301" s="105">
        <f t="shared" si="435"/>
        <v>37.027389503457329</v>
      </c>
      <c r="BS301" s="105">
        <f t="shared" si="435"/>
        <v>38.723906545857837</v>
      </c>
      <c r="BT301" s="105">
        <f t="shared" si="435"/>
        <v>37.704496239519727</v>
      </c>
      <c r="BU301" s="105">
        <f t="shared" si="435"/>
        <v>33.155173291419381</v>
      </c>
      <c r="BV301" s="105">
        <f t="shared" si="435"/>
        <v>27.895118164265874</v>
      </c>
      <c r="BW301" s="105">
        <f t="shared" si="435"/>
        <v>0</v>
      </c>
      <c r="BX301" s="105">
        <f t="shared" si="435"/>
        <v>36.488024429435171</v>
      </c>
      <c r="BY301" s="105">
        <f t="shared" si="435"/>
        <v>46.244641587335799</v>
      </c>
      <c r="BZ301" s="105">
        <f t="shared" si="435"/>
        <v>41.610622644692761</v>
      </c>
      <c r="CA301" s="105">
        <f t="shared" si="435"/>
        <v>43.996493388560339</v>
      </c>
      <c r="CB301" s="105">
        <f t="shared" si="435"/>
        <v>49.430929359777011</v>
      </c>
      <c r="CC301" s="105">
        <f t="shared" si="435"/>
        <v>21.99632785594514</v>
      </c>
    </row>
    <row r="302" spans="4:88" x14ac:dyDescent="0.25">
      <c r="E302" s="38"/>
      <c r="F302" s="49" t="s">
        <v>438</v>
      </c>
      <c r="AD302" s="38"/>
      <c r="AE302" s="49" t="s">
        <v>438</v>
      </c>
      <c r="AG302" s="105">
        <f>(AG296+AG297)/AG294*100</f>
        <v>3.7799067647607112</v>
      </c>
      <c r="AH302" s="105">
        <f t="shared" ref="AH302:AO302" si="436">(AH296+AH297)/AH294*100</f>
        <v>2.0853759972070876</v>
      </c>
      <c r="AI302" s="105">
        <f t="shared" si="436"/>
        <v>1.3115297394285221</v>
      </c>
      <c r="AJ302" s="105">
        <f t="shared" si="436"/>
        <v>1.253449515571827</v>
      </c>
      <c r="AK302" s="105">
        <f t="shared" si="436"/>
        <v>48.64720369838038</v>
      </c>
      <c r="AL302" s="105">
        <f t="shared" si="436"/>
        <v>47.155796473819287</v>
      </c>
      <c r="AM302" s="105">
        <f t="shared" si="436"/>
        <v>0</v>
      </c>
      <c r="AN302" s="105">
        <f t="shared" si="436"/>
        <v>1.0114451568687444</v>
      </c>
      <c r="AO302" s="105" t="e">
        <f t="shared" si="436"/>
        <v>#REF!</v>
      </c>
      <c r="BH302" s="38"/>
      <c r="BI302" s="49" t="s">
        <v>438</v>
      </c>
      <c r="BK302" s="105">
        <f>(BK296+BK297)/BK294*100</f>
        <v>83.271647398651538</v>
      </c>
      <c r="BL302" s="105">
        <f t="shared" ref="BL302:CC302" si="437">(BL296+BL297)/BL294*100</f>
        <v>85.303994087808874</v>
      </c>
      <c r="BM302" s="105">
        <f t="shared" si="437"/>
        <v>71.592003338448592</v>
      </c>
      <c r="BN302" s="105">
        <f t="shared" si="437"/>
        <v>71.842881498878413</v>
      </c>
      <c r="BO302" s="105">
        <f t="shared" si="437"/>
        <v>81.440061540888706</v>
      </c>
      <c r="BP302" s="105">
        <f t="shared" si="437"/>
        <v>84.779384936634457</v>
      </c>
      <c r="BQ302" s="105">
        <f t="shared" si="437"/>
        <v>58.215889503745977</v>
      </c>
      <c r="BR302" s="105">
        <f t="shared" si="437"/>
        <v>55.222987955082878</v>
      </c>
      <c r="BS302" s="105">
        <f t="shared" si="437"/>
        <v>55.841988342891945</v>
      </c>
      <c r="BT302" s="105">
        <f t="shared" si="437"/>
        <v>53.835360206116256</v>
      </c>
      <c r="BU302" s="105">
        <f t="shared" si="437"/>
        <v>85.313248718267502</v>
      </c>
      <c r="BV302" s="105">
        <f t="shared" si="437"/>
        <v>69.158583419046295</v>
      </c>
      <c r="BW302" s="105">
        <f t="shared" si="437"/>
        <v>40.457849943918482</v>
      </c>
      <c r="BX302" s="105">
        <f t="shared" si="437"/>
        <v>61.466539374200103</v>
      </c>
      <c r="BY302" s="105">
        <f t="shared" si="437"/>
        <v>62.282868973955949</v>
      </c>
      <c r="BZ302" s="105">
        <f t="shared" si="437"/>
        <v>58.524135927407315</v>
      </c>
      <c r="CA302" s="105">
        <f t="shared" si="437"/>
        <v>83.743126631151782</v>
      </c>
      <c r="CB302" s="105">
        <f t="shared" si="437"/>
        <v>84.382834284881724</v>
      </c>
      <c r="CC302" s="105">
        <f t="shared" si="437"/>
        <v>71.865143690037755</v>
      </c>
    </row>
    <row r="303" spans="4:88" x14ac:dyDescent="0.25">
      <c r="E303" s="43" t="s">
        <v>439</v>
      </c>
      <c r="F303" s="31" t="str">
        <f>F294</f>
        <v>Total</v>
      </c>
      <c r="AD303" s="38"/>
      <c r="AE303" s="31" t="str">
        <f>AE294</f>
        <v>Total</v>
      </c>
      <c r="AG303" s="31">
        <f>AG294/1000</f>
        <v>11.214031468067011</v>
      </c>
      <c r="AH303" s="31">
        <f t="shared" ref="AH303:AO306" si="438">AH294/1000</f>
        <v>7.4474328025230223</v>
      </c>
      <c r="AI303" s="31">
        <f t="shared" si="438"/>
        <v>19.427370205435672</v>
      </c>
      <c r="AJ303" s="31">
        <f t="shared" si="438"/>
        <v>2.9681197234810512</v>
      </c>
      <c r="AK303" s="31">
        <f t="shared" si="438"/>
        <v>65.261961029877909</v>
      </c>
      <c r="AL303" s="31">
        <f t="shared" si="438"/>
        <v>44.578065033851075</v>
      </c>
      <c r="AM303" s="31">
        <f t="shared" si="438"/>
        <v>7.5281153341915532</v>
      </c>
      <c r="AN303" s="31">
        <f t="shared" si="438"/>
        <v>8.2831660840478616</v>
      </c>
      <c r="AO303" s="31" t="e">
        <f t="shared" si="438"/>
        <v>#REF!</v>
      </c>
      <c r="BH303" s="38"/>
      <c r="BI303" s="31" t="str">
        <f>BI294</f>
        <v>Total</v>
      </c>
      <c r="BK303" s="31">
        <f>BK294/1000</f>
        <v>166.6886565461709</v>
      </c>
      <c r="BL303" s="31">
        <f t="shared" ref="BL303:CC306" si="439">BL294/1000</f>
        <v>528.27095673780457</v>
      </c>
      <c r="BM303" s="31">
        <f t="shared" si="439"/>
        <v>112.07417679534161</v>
      </c>
      <c r="BN303" s="31">
        <f t="shared" si="439"/>
        <v>109.15283474774085</v>
      </c>
      <c r="BO303" s="31">
        <f t="shared" si="439"/>
        <v>209.80932007795695</v>
      </c>
      <c r="BP303" s="31">
        <f t="shared" si="439"/>
        <v>256.90103885049416</v>
      </c>
      <c r="BQ303" s="31">
        <f t="shared" si="439"/>
        <v>323.47212741491472</v>
      </c>
      <c r="BR303" s="31">
        <f t="shared" si="439"/>
        <v>351.4253516991464</v>
      </c>
      <c r="BS303" s="31">
        <f t="shared" si="439"/>
        <v>404.83685553582063</v>
      </c>
      <c r="BT303" s="31">
        <f t="shared" si="439"/>
        <v>501.0135107646488</v>
      </c>
      <c r="BU303" s="31">
        <f t="shared" si="439"/>
        <v>146.28127783760422</v>
      </c>
      <c r="BV303" s="31">
        <f t="shared" si="439"/>
        <v>48.958700080709626</v>
      </c>
      <c r="BW303" s="31">
        <f t="shared" si="439"/>
        <v>64.66092190021773</v>
      </c>
      <c r="BX303" s="31">
        <f t="shared" si="439"/>
        <v>14.646359702549667</v>
      </c>
      <c r="BY303" s="31">
        <f t="shared" si="439"/>
        <v>196.10142046349665</v>
      </c>
      <c r="BZ303" s="31">
        <f t="shared" si="439"/>
        <v>122.05233354336994</v>
      </c>
      <c r="CA303" s="31">
        <f t="shared" si="439"/>
        <v>95.523675653580838</v>
      </c>
      <c r="CB303" s="31">
        <f t="shared" si="439"/>
        <v>107.91969020969204</v>
      </c>
      <c r="CC303" s="31">
        <f t="shared" si="439"/>
        <v>90.456300916155541</v>
      </c>
    </row>
    <row r="304" spans="4:88" x14ac:dyDescent="0.25">
      <c r="F304" s="31" t="str">
        <f t="shared" ref="F304:F305" si="440">F295</f>
        <v>Saturated</v>
      </c>
      <c r="AD304" s="43" t="s">
        <v>439</v>
      </c>
      <c r="AE304" s="31" t="str">
        <f t="shared" ref="AE304:AE305" si="441">AE295</f>
        <v>Saturated</v>
      </c>
      <c r="AG304" s="31">
        <f>AG295/1000</f>
        <v>10.790151534003151</v>
      </c>
      <c r="AH304" s="31">
        <f t="shared" si="438"/>
        <v>7.2921258264510804</v>
      </c>
      <c r="AI304" s="31">
        <f t="shared" si="438"/>
        <v>19.172574467602505</v>
      </c>
      <c r="AJ304" s="31">
        <f t="shared" si="438"/>
        <v>2.9309158411854859</v>
      </c>
      <c r="AK304" s="31">
        <f t="shared" si="438"/>
        <v>33.51384191011558</v>
      </c>
      <c r="AL304" s="31">
        <f t="shared" si="438"/>
        <v>23.55692341452146</v>
      </c>
      <c r="AM304" s="31">
        <f t="shared" si="438"/>
        <v>7.5281153341915532</v>
      </c>
      <c r="AN304" s="31">
        <f t="shared" si="438"/>
        <v>8.1993864018553655</v>
      </c>
      <c r="AO304" s="31" t="e">
        <f t="shared" si="438"/>
        <v>#REF!</v>
      </c>
      <c r="BH304" s="43" t="s">
        <v>439</v>
      </c>
      <c r="BI304" s="31" t="str">
        <f t="shared" ref="BI304:BI305" si="442">BI295</f>
        <v>Saturated</v>
      </c>
      <c r="BK304" s="31">
        <f>BK295/1000</f>
        <v>27.884266213494165</v>
      </c>
      <c r="BL304" s="31">
        <f t="shared" si="439"/>
        <v>77.634731034576404</v>
      </c>
      <c r="BM304" s="31">
        <f t="shared" si="439"/>
        <v>31.838028402481864</v>
      </c>
      <c r="BN304" s="31">
        <f t="shared" si="439"/>
        <v>30.734293027254822</v>
      </c>
      <c r="BO304" s="31">
        <f t="shared" si="439"/>
        <v>38.940480687948629</v>
      </c>
      <c r="BP304" s="31">
        <f t="shared" si="439"/>
        <v>39.10191821722082</v>
      </c>
      <c r="BQ304" s="31">
        <f t="shared" si="439"/>
        <v>135.15995114363153</v>
      </c>
      <c r="BR304" s="31">
        <f t="shared" si="439"/>
        <v>157.35777205921912</v>
      </c>
      <c r="BS304" s="31">
        <f t="shared" si="439"/>
        <v>178.76790585977733</v>
      </c>
      <c r="BT304" s="31">
        <f t="shared" si="439"/>
        <v>231.29108256319111</v>
      </c>
      <c r="BU304" s="31">
        <f t="shared" si="439"/>
        <v>21.483967447749045</v>
      </c>
      <c r="BV304" s="31">
        <f t="shared" si="439"/>
        <v>15.099556644511363</v>
      </c>
      <c r="BW304" s="31">
        <f t="shared" si="439"/>
        <v>38.500503145473317</v>
      </c>
      <c r="BX304" s="31">
        <f t="shared" si="439"/>
        <v>5.6437492490950003</v>
      </c>
      <c r="BY304" s="31">
        <f t="shared" si="439"/>
        <v>73.963829700150583</v>
      </c>
      <c r="BZ304" s="31">
        <f t="shared" si="439"/>
        <v>50.622259957875571</v>
      </c>
      <c r="CA304" s="31">
        <f t="shared" si="439"/>
        <v>15.529162988271921</v>
      </c>
      <c r="CB304" s="31">
        <f t="shared" si="439"/>
        <v>16.8539968592899</v>
      </c>
      <c r="CC304" s="31">
        <f t="shared" si="439"/>
        <v>25.449750286067417</v>
      </c>
    </row>
    <row r="305" spans="5:81" x14ac:dyDescent="0.25">
      <c r="E305" s="38"/>
      <c r="F305" s="31" t="str">
        <f t="shared" si="440"/>
        <v>Mono unsaturated</v>
      </c>
      <c r="AD305" s="38"/>
      <c r="AE305" s="31" t="str">
        <f t="shared" si="441"/>
        <v>Mono unsaturated</v>
      </c>
      <c r="AG305" s="31">
        <f>AG296/1000</f>
        <v>0.42387993406385982</v>
      </c>
      <c r="AH305" s="31">
        <f t="shared" si="438"/>
        <v>0.15530697607194222</v>
      </c>
      <c r="AI305" s="31">
        <f t="shared" si="438"/>
        <v>0.25479573783316484</v>
      </c>
      <c r="AJ305" s="31">
        <f t="shared" si="438"/>
        <v>3.7203882295565087E-2</v>
      </c>
      <c r="AK305" s="31">
        <f t="shared" si="438"/>
        <v>2.4293900067683518</v>
      </c>
      <c r="AL305" s="31">
        <f t="shared" si="438"/>
        <v>3.1949206053130665</v>
      </c>
      <c r="AM305" s="31">
        <f t="shared" si="438"/>
        <v>0</v>
      </c>
      <c r="AN305" s="31">
        <f t="shared" si="438"/>
        <v>8.3779682192496527E-2</v>
      </c>
      <c r="AO305" s="31">
        <f t="shared" si="438"/>
        <v>0</v>
      </c>
      <c r="BH305" s="38"/>
      <c r="BI305" s="31" t="str">
        <f t="shared" si="442"/>
        <v>Mono unsaturated</v>
      </c>
      <c r="BK305" s="31">
        <f>BK296/1000</f>
        <v>60.70601857568699</v>
      </c>
      <c r="BL305" s="31">
        <f t="shared" si="439"/>
        <v>192.03941987078852</v>
      </c>
      <c r="BM305" s="31">
        <f t="shared" si="439"/>
        <v>31.761493820404631</v>
      </c>
      <c r="BN305" s="31">
        <f t="shared" si="439"/>
        <v>29.607123474474133</v>
      </c>
      <c r="BO305" s="31">
        <f t="shared" si="439"/>
        <v>87.126746089613263</v>
      </c>
      <c r="BP305" s="31">
        <f t="shared" si="439"/>
        <v>113.20043890398871</v>
      </c>
      <c r="BQ305" s="31">
        <f t="shared" si="439"/>
        <v>62.518166069099678</v>
      </c>
      <c r="BR305" s="31">
        <f t="shared" si="439"/>
        <v>63.943945852389533</v>
      </c>
      <c r="BS305" s="31">
        <f t="shared" si="439"/>
        <v>69.300304075162614</v>
      </c>
      <c r="BT305" s="31">
        <f t="shared" si="439"/>
        <v>80.817807875714948</v>
      </c>
      <c r="BU305" s="31">
        <f t="shared" si="439"/>
        <v>76.297499229894868</v>
      </c>
      <c r="BV305" s="31">
        <f t="shared" si="439"/>
        <v>20.202056196995773</v>
      </c>
      <c r="BW305" s="31">
        <f t="shared" si="439"/>
        <v>26.160418754744413</v>
      </c>
      <c r="BX305" s="31">
        <f t="shared" si="439"/>
        <v>3.6584431471653969</v>
      </c>
      <c r="BY305" s="31">
        <f t="shared" si="439"/>
        <v>31.451191722327657</v>
      </c>
      <c r="BZ305" s="31">
        <f t="shared" si="439"/>
        <v>20.643337645720944</v>
      </c>
      <c r="CA305" s="31">
        <f t="shared" si="439"/>
        <v>37.967445021871391</v>
      </c>
      <c r="CB305" s="31">
        <f t="shared" si="439"/>
        <v>37.719987517559098</v>
      </c>
      <c r="CC305" s="31">
        <f t="shared" si="439"/>
        <v>45.109486114210242</v>
      </c>
    </row>
    <row r="306" spans="5:81" x14ac:dyDescent="0.25">
      <c r="E306" s="38"/>
      <c r="F306" s="31" t="str">
        <f>F297</f>
        <v>Poly unsaturated</v>
      </c>
      <c r="AD306" s="38"/>
      <c r="AE306" s="31" t="str">
        <f>AE297</f>
        <v>Poly unsaturated</v>
      </c>
      <c r="AG306" s="31">
        <f>AG297/1000</f>
        <v>0</v>
      </c>
      <c r="AH306" s="31">
        <f t="shared" si="438"/>
        <v>0</v>
      </c>
      <c r="AI306" s="31">
        <f t="shared" si="438"/>
        <v>0</v>
      </c>
      <c r="AJ306" s="31">
        <f t="shared" si="438"/>
        <v>0</v>
      </c>
      <c r="AK306" s="31">
        <f t="shared" si="438"/>
        <v>29.318729112993985</v>
      </c>
      <c r="AL306" s="31">
        <f t="shared" si="438"/>
        <v>17.826221014016546</v>
      </c>
      <c r="AM306" s="31">
        <f t="shared" si="438"/>
        <v>0</v>
      </c>
      <c r="AN306" s="31">
        <f t="shared" si="438"/>
        <v>0</v>
      </c>
      <c r="AO306" s="31">
        <f t="shared" si="438"/>
        <v>0</v>
      </c>
      <c r="BH306" s="38"/>
      <c r="BI306" s="31" t="str">
        <f>BI297</f>
        <v>Poly unsaturated</v>
      </c>
      <c r="BK306" s="31">
        <f>BK297/1000</f>
        <v>78.098371756989735</v>
      </c>
      <c r="BL306" s="31">
        <f t="shared" si="439"/>
        <v>258.59680583243966</v>
      </c>
      <c r="BM306" s="31">
        <f t="shared" si="439"/>
        <v>48.474654572455108</v>
      </c>
      <c r="BN306" s="31">
        <f t="shared" si="439"/>
        <v>48.811418246011904</v>
      </c>
      <c r="BO306" s="31">
        <f t="shared" si="439"/>
        <v>83.742093300395055</v>
      </c>
      <c r="BP306" s="31">
        <f t="shared" si="439"/>
        <v>104.59868172928456</v>
      </c>
      <c r="BQ306" s="31">
        <f t="shared" si="439"/>
        <v>125.79401020218347</v>
      </c>
      <c r="BR306" s="31">
        <f t="shared" si="439"/>
        <v>130.12363378753773</v>
      </c>
      <c r="BS306" s="31">
        <f t="shared" si="439"/>
        <v>156.76864560088069</v>
      </c>
      <c r="BT306" s="31">
        <f t="shared" si="439"/>
        <v>188.9046203257428</v>
      </c>
      <c r="BU306" s="31">
        <f t="shared" si="439"/>
        <v>48.499811159960338</v>
      </c>
      <c r="BV306" s="31">
        <f t="shared" si="439"/>
        <v>13.657087239202482</v>
      </c>
      <c r="BW306" s="31">
        <f t="shared" si="439"/>
        <v>0</v>
      </c>
      <c r="BX306" s="31">
        <f t="shared" si="439"/>
        <v>5.3441673062892718</v>
      </c>
      <c r="BY306" s="31">
        <f t="shared" si="439"/>
        <v>90.686399041018404</v>
      </c>
      <c r="BZ306" s="31">
        <f t="shared" si="439"/>
        <v>50.786735939773436</v>
      </c>
      <c r="CA306" s="31">
        <f t="shared" si="439"/>
        <v>42.027067643437512</v>
      </c>
      <c r="CB306" s="31">
        <f t="shared" si="439"/>
        <v>53.345705832843059</v>
      </c>
      <c r="CC306" s="31">
        <f t="shared" si="439"/>
        <v>19.897064515877879</v>
      </c>
    </row>
    <row r="307" spans="5:81" x14ac:dyDescent="0.25">
      <c r="AD307" s="38"/>
    </row>
    <row r="308" spans="5:81" x14ac:dyDescent="0.25">
      <c r="AD308" s="38"/>
      <c r="AG308" s="105" t="str">
        <f t="shared" ref="AG308:AO308" si="443">AG254</f>
        <v>Sorghum</v>
      </c>
      <c r="AH308" s="105" t="str">
        <f t="shared" si="443"/>
        <v>Pearl Millet</v>
      </c>
      <c r="AI308" s="105" t="str">
        <f t="shared" si="443"/>
        <v>Finger Millet</v>
      </c>
      <c r="AJ308" s="105" t="str">
        <f t="shared" si="443"/>
        <v>Boabab</v>
      </c>
      <c r="AK308" s="105" t="str">
        <f t="shared" si="443"/>
        <v>Mopane Worm FD</v>
      </c>
      <c r="AL308" s="105" t="str">
        <f t="shared" si="443"/>
        <v>Mopane Worm BFD</v>
      </c>
      <c r="AM308" s="105" t="str">
        <f t="shared" si="443"/>
        <v>White Maize</v>
      </c>
      <c r="AN308" s="105" t="str">
        <f t="shared" si="443"/>
        <v>Orange Maize</v>
      </c>
      <c r="AO308" s="105" t="str">
        <f t="shared" si="443"/>
        <v>Finger Millet</v>
      </c>
      <c r="AP308" s="105"/>
      <c r="BG308" s="31" t="s">
        <v>210</v>
      </c>
      <c r="BU308" s="75" t="s">
        <v>3</v>
      </c>
      <c r="BV308" s="56" t="s">
        <v>4</v>
      </c>
      <c r="BW308" s="90" t="s">
        <v>5</v>
      </c>
      <c r="BX308" s="56" t="s">
        <v>60</v>
      </c>
      <c r="BY308" s="56" t="s">
        <v>350</v>
      </c>
      <c r="BZ308" s="56" t="s">
        <v>351</v>
      </c>
      <c r="CA308" s="75" t="s">
        <v>35</v>
      </c>
      <c r="CB308" s="56" t="s">
        <v>44</v>
      </c>
      <c r="CC308" s="56" t="s">
        <v>5</v>
      </c>
    </row>
    <row r="309" spans="5:81" x14ac:dyDescent="0.25">
      <c r="AE309" s="32" t="str">
        <f t="shared" ref="AE309:AE345" si="444">D255</f>
        <v>METHYL HEXANOATE (C6:0)</v>
      </c>
      <c r="AG309" s="31">
        <f t="shared" ref="AG309:AG314" si="445">(AG255/(SUM($AG$255:$AG$286))*100)</f>
        <v>0.98244828208598756</v>
      </c>
      <c r="AH309" s="31">
        <f t="shared" ref="AH309:AH314" si="446">(AH255/(SUM($AH$255:$AH$286))*100)</f>
        <v>0.59856715262288851</v>
      </c>
      <c r="AI309" s="31">
        <f t="shared" ref="AI309:AI314" si="447">(AI255/(SUM($AI$255:$AI$286))*100)</f>
        <v>0.77039219452683438</v>
      </c>
      <c r="AJ309" s="31">
        <f t="shared" ref="AJ309:AJ314" si="448">(AJ255/(SUM($AJ$255:$AJ$286))*100)</f>
        <v>0</v>
      </c>
      <c r="AK309" s="31">
        <f t="shared" ref="AK309:AK314" si="449">(AK255/(SUM($AK$255:$AK$286))*100)</f>
        <v>0</v>
      </c>
      <c r="AL309" s="31">
        <f t="shared" ref="AL309:AL314" si="450">(AL255/(SUM($AL$255:$AL$286))*100)</f>
        <v>0.1954491073807906</v>
      </c>
      <c r="AM309" s="31">
        <f t="shared" ref="AM309:AM314" si="451">(AM255/(SUM($AM$255:$AM$286))*100)</f>
        <v>0</v>
      </c>
      <c r="AN309" s="31">
        <f t="shared" ref="AN309:AN314" si="452">(AN255/(SUM($AN$255:$AN$286))*100)</f>
        <v>0.72930707200568401</v>
      </c>
      <c r="AO309" s="31" t="e">
        <f t="shared" ref="AO309:AO314" si="453">(AO255/(SUM($AO$255:$AO$286))*100)</f>
        <v>#REF!</v>
      </c>
      <c r="BG309" s="31" t="s">
        <v>294</v>
      </c>
      <c r="BK309" s="31">
        <f t="shared" ref="BK309:BK345" si="454">(BK255/(SUM($BK$255:$BK$292))*100)</f>
        <v>0</v>
      </c>
      <c r="BL309" s="31">
        <f t="shared" ref="BL309:BL345" si="455">(BL255/(SUM($BL$255:$BL$292))*100)</f>
        <v>0</v>
      </c>
      <c r="BM309" s="31">
        <f t="shared" ref="BM309:BM345" si="456">(BM255/(SUM($BM$255:$BM$292))*100)</f>
        <v>0</v>
      </c>
      <c r="BN309" s="31">
        <f t="shared" ref="BN309:BN345" si="457">(BN255/(SUM($BN$255:$BN$292))*100)</f>
        <v>0</v>
      </c>
      <c r="BO309" s="31">
        <f t="shared" ref="BO309:BO345" si="458">(BO255/(SUM($BO$255:$BO$292))*100)</f>
        <v>0</v>
      </c>
      <c r="BP309" s="31">
        <f t="shared" ref="BP309:BP345" si="459">(BP255/(SUM($BP$255:$BP$292))*100)</f>
        <v>0</v>
      </c>
      <c r="BQ309" s="31">
        <f t="shared" ref="BQ309:BQ345" si="460">(BQ255/(SUM($BQ$255:$BQ$292))*100)</f>
        <v>0</v>
      </c>
      <c r="BR309" s="31">
        <f t="shared" ref="BR309:BR345" si="461">(BR255/(SUM($BR$255:$BR$292))*100)</f>
        <v>0</v>
      </c>
      <c r="BS309" s="31">
        <f t="shared" ref="BS309:BS345" si="462">(BS255/(SUM($BS$255:$BS$292))*100)</f>
        <v>0</v>
      </c>
      <c r="BT309" s="31">
        <f t="shared" ref="BT309:BT345" si="463">(BT255/(SUM($BT$255:$BT$292))*100)</f>
        <v>0</v>
      </c>
      <c r="BU309" s="31">
        <f t="shared" ref="BU309:BU345" si="464">(BU255/(SUM($BU$255:$BU$292))*100)</f>
        <v>0</v>
      </c>
      <c r="BV309" s="31">
        <f t="shared" ref="BV309:BV345" si="465">(BV255/(SUM($BV$255:$BV$292))*100)</f>
        <v>0</v>
      </c>
      <c r="BW309" s="31">
        <f t="shared" ref="BW309:BW345" si="466">(BW255/(SUM($BW$255:$BW$292))*100)</f>
        <v>6.5733659058847899E-2</v>
      </c>
      <c r="BX309" s="31">
        <f t="shared" ref="BX309:BX345" si="467">(BX255/(SUM($BX$255:$BX$292))*100)</f>
        <v>0</v>
      </c>
      <c r="BY309" s="31">
        <f t="shared" ref="BY309:BY345" si="468">(BY255/(SUM($BY$255:$BY$292))*100)</f>
        <v>0</v>
      </c>
      <c r="BZ309" s="31">
        <f t="shared" ref="BZ309:BZ345" si="469">(BZ255/(SUM($BZ$255:$BZ$292))*100)</f>
        <v>0.12500340091053044</v>
      </c>
      <c r="CA309" s="31">
        <f t="shared" ref="CA309:CA345" si="470">(CA255/(SUM($CA$255:$CA$292))*100)</f>
        <v>0</v>
      </c>
      <c r="CB309" s="31">
        <f t="shared" ref="CB309:CB345" si="471">(CB255/(SUM($CB$255:$CB$292))*100)</f>
        <v>1.1253949037388114E-2</v>
      </c>
      <c r="CC309" s="31">
        <f t="shared" ref="CC309:CC345" si="472">(CC255/(SUM($CC$255:$CC$292))*100)</f>
        <v>0</v>
      </c>
    </row>
    <row r="310" spans="5:81" x14ac:dyDescent="0.25">
      <c r="AE310" s="32" t="str">
        <f t="shared" si="444"/>
        <v>METHYL OCTANOATE (C8:0)</v>
      </c>
      <c r="AG310" s="31">
        <f t="shared" si="445"/>
        <v>0.92192662022617855</v>
      </c>
      <c r="AH310" s="31">
        <f t="shared" si="446"/>
        <v>0.61435548535487428</v>
      </c>
      <c r="AI310" s="31">
        <f t="shared" si="447"/>
        <v>0.91278199284130868</v>
      </c>
      <c r="AJ310" s="31">
        <f t="shared" si="448"/>
        <v>0</v>
      </c>
      <c r="AK310" s="31">
        <f t="shared" si="449"/>
        <v>2.6699205885826156E-2</v>
      </c>
      <c r="AL310" s="31">
        <f t="shared" si="450"/>
        <v>0.45685669087340536</v>
      </c>
      <c r="AM310" s="31">
        <f t="shared" si="451"/>
        <v>0</v>
      </c>
      <c r="AN310" s="31">
        <f t="shared" si="452"/>
        <v>0</v>
      </c>
      <c r="AO310" s="31" t="e">
        <f t="shared" si="453"/>
        <v>#REF!</v>
      </c>
      <c r="BG310" s="31" t="s">
        <v>295</v>
      </c>
      <c r="BK310" s="31">
        <f t="shared" si="454"/>
        <v>0</v>
      </c>
      <c r="BL310" s="31">
        <f t="shared" si="455"/>
        <v>0</v>
      </c>
      <c r="BM310" s="31">
        <f t="shared" si="456"/>
        <v>0</v>
      </c>
      <c r="BN310" s="31">
        <f t="shared" si="457"/>
        <v>0</v>
      </c>
      <c r="BO310" s="31">
        <f t="shared" si="458"/>
        <v>0</v>
      </c>
      <c r="BP310" s="31">
        <f t="shared" si="459"/>
        <v>0</v>
      </c>
      <c r="BQ310" s="31">
        <f t="shared" si="460"/>
        <v>0</v>
      </c>
      <c r="BR310" s="31">
        <f t="shared" si="461"/>
        <v>0</v>
      </c>
      <c r="BS310" s="31">
        <f t="shared" si="462"/>
        <v>5.3012926719610352E-4</v>
      </c>
      <c r="BT310" s="31">
        <f t="shared" si="463"/>
        <v>0</v>
      </c>
      <c r="BU310" s="31">
        <f t="shared" si="464"/>
        <v>0</v>
      </c>
      <c r="BV310" s="31">
        <f t="shared" si="465"/>
        <v>0</v>
      </c>
      <c r="BW310" s="31">
        <f t="shared" si="466"/>
        <v>0</v>
      </c>
      <c r="BX310" s="31">
        <f t="shared" si="467"/>
        <v>0</v>
      </c>
      <c r="BY310" s="31">
        <f t="shared" si="468"/>
        <v>1.5921740761738316E-3</v>
      </c>
      <c r="BZ310" s="31">
        <f t="shared" si="469"/>
        <v>0.36286589168157818</v>
      </c>
      <c r="CA310" s="31">
        <f t="shared" si="470"/>
        <v>0</v>
      </c>
      <c r="CB310" s="31">
        <f t="shared" si="471"/>
        <v>0</v>
      </c>
      <c r="CC310" s="31">
        <f t="shared" si="472"/>
        <v>0</v>
      </c>
    </row>
    <row r="311" spans="5:81" x14ac:dyDescent="0.25">
      <c r="AE311" s="32" t="str">
        <f t="shared" si="444"/>
        <v>METHYL DECANOATE (CAPRATE) (C10:0)</v>
      </c>
      <c r="AG311" s="31">
        <f t="shared" si="445"/>
        <v>0</v>
      </c>
      <c r="AH311" s="31">
        <f t="shared" si="446"/>
        <v>0.56028929132793626</v>
      </c>
      <c r="AI311" s="31">
        <f t="shared" si="447"/>
        <v>0</v>
      </c>
      <c r="AJ311" s="31">
        <f t="shared" si="448"/>
        <v>1.6176690670445752</v>
      </c>
      <c r="AK311" s="31">
        <f t="shared" si="449"/>
        <v>2.729475450430283E-2</v>
      </c>
      <c r="AL311" s="31">
        <f t="shared" si="450"/>
        <v>1.0639529809941892</v>
      </c>
      <c r="AM311" s="31">
        <f t="shared" si="451"/>
        <v>0</v>
      </c>
      <c r="AN311" s="31">
        <f t="shared" si="452"/>
        <v>0</v>
      </c>
      <c r="AO311" s="31" t="e">
        <f t="shared" si="453"/>
        <v>#REF!</v>
      </c>
      <c r="BG311" s="31" t="s">
        <v>382</v>
      </c>
      <c r="BK311" s="31">
        <f t="shared" si="454"/>
        <v>0</v>
      </c>
      <c r="BL311" s="31">
        <f t="shared" si="455"/>
        <v>0</v>
      </c>
      <c r="BM311" s="31">
        <f t="shared" si="456"/>
        <v>0</v>
      </c>
      <c r="BN311" s="31">
        <f t="shared" si="457"/>
        <v>0</v>
      </c>
      <c r="BO311" s="31">
        <f t="shared" si="458"/>
        <v>0</v>
      </c>
      <c r="BP311" s="31">
        <f t="shared" si="459"/>
        <v>0</v>
      </c>
      <c r="BQ311" s="31">
        <f t="shared" si="460"/>
        <v>0</v>
      </c>
      <c r="BR311" s="31">
        <f t="shared" si="461"/>
        <v>0</v>
      </c>
      <c r="BS311" s="31">
        <f t="shared" si="462"/>
        <v>0</v>
      </c>
      <c r="BT311" s="31">
        <f t="shared" si="463"/>
        <v>0</v>
      </c>
      <c r="BU311" s="31">
        <f t="shared" si="464"/>
        <v>0</v>
      </c>
      <c r="BV311" s="31">
        <f t="shared" si="465"/>
        <v>0</v>
      </c>
      <c r="BW311" s="31">
        <f t="shared" si="466"/>
        <v>0</v>
      </c>
      <c r="BX311" s="31">
        <f t="shared" si="467"/>
        <v>0</v>
      </c>
      <c r="BY311" s="31">
        <f t="shared" si="468"/>
        <v>0</v>
      </c>
      <c r="BZ311" s="31">
        <f t="shared" si="469"/>
        <v>0</v>
      </c>
      <c r="CA311" s="31">
        <f t="shared" si="470"/>
        <v>0</v>
      </c>
      <c r="CB311" s="31">
        <f t="shared" si="471"/>
        <v>0</v>
      </c>
      <c r="CC311" s="31">
        <f t="shared" si="472"/>
        <v>0</v>
      </c>
    </row>
    <row r="312" spans="5:81" x14ac:dyDescent="0.25">
      <c r="AE312" s="32" t="str">
        <f t="shared" si="444"/>
        <v>METHYL UNDECANOATE (C11:0)</v>
      </c>
      <c r="AG312" s="31">
        <f t="shared" si="445"/>
        <v>0</v>
      </c>
      <c r="AH312" s="31">
        <f t="shared" si="446"/>
        <v>0</v>
      </c>
      <c r="AI312" s="31">
        <f t="shared" si="447"/>
        <v>0</v>
      </c>
      <c r="AJ312" s="31">
        <f t="shared" si="448"/>
        <v>0</v>
      </c>
      <c r="AK312" s="31">
        <f t="shared" si="449"/>
        <v>1.6795325392866978E-2</v>
      </c>
      <c r="AL312" s="31">
        <f t="shared" si="450"/>
        <v>0.23095621809847638</v>
      </c>
      <c r="AM312" s="31">
        <f t="shared" si="451"/>
        <v>0</v>
      </c>
      <c r="AN312" s="31">
        <f t="shared" si="452"/>
        <v>0</v>
      </c>
      <c r="AO312" s="31" t="e">
        <f t="shared" si="453"/>
        <v>#REF!</v>
      </c>
      <c r="BG312" s="31" t="s">
        <v>297</v>
      </c>
      <c r="BK312" s="31">
        <f t="shared" si="454"/>
        <v>0</v>
      </c>
      <c r="BL312" s="31">
        <f t="shared" si="455"/>
        <v>0</v>
      </c>
      <c r="BM312" s="31">
        <f t="shared" si="456"/>
        <v>0</v>
      </c>
      <c r="BN312" s="31">
        <f t="shared" si="457"/>
        <v>0</v>
      </c>
      <c r="BO312" s="31">
        <f t="shared" si="458"/>
        <v>0</v>
      </c>
      <c r="BP312" s="31">
        <f t="shared" si="459"/>
        <v>0</v>
      </c>
      <c r="BQ312" s="31">
        <f t="shared" si="460"/>
        <v>0</v>
      </c>
      <c r="BR312" s="31">
        <f t="shared" si="461"/>
        <v>0</v>
      </c>
      <c r="BS312" s="31">
        <f t="shared" si="462"/>
        <v>0</v>
      </c>
      <c r="BT312" s="31">
        <f t="shared" si="463"/>
        <v>0</v>
      </c>
      <c r="BU312" s="31">
        <f t="shared" si="464"/>
        <v>0</v>
      </c>
      <c r="BV312" s="31">
        <f t="shared" si="465"/>
        <v>0</v>
      </c>
      <c r="BW312" s="31">
        <f t="shared" si="466"/>
        <v>0</v>
      </c>
      <c r="BX312" s="31">
        <f t="shared" si="467"/>
        <v>0</v>
      </c>
      <c r="BY312" s="31">
        <f t="shared" si="468"/>
        <v>5.3492613355289615E-3</v>
      </c>
      <c r="BZ312" s="31">
        <f t="shared" si="469"/>
        <v>0.19058868511990942</v>
      </c>
      <c r="CA312" s="31">
        <f t="shared" si="470"/>
        <v>0</v>
      </c>
      <c r="CB312" s="31">
        <f t="shared" si="471"/>
        <v>0</v>
      </c>
      <c r="CC312" s="31">
        <f t="shared" si="472"/>
        <v>0</v>
      </c>
    </row>
    <row r="313" spans="5:81" x14ac:dyDescent="0.25">
      <c r="AE313" s="32" t="str">
        <f t="shared" si="444"/>
        <v>METHYL LAURATE (C12:0)</v>
      </c>
      <c r="AG313" s="31">
        <f t="shared" si="445"/>
        <v>0.97987633402315344</v>
      </c>
      <c r="AH313" s="31">
        <f t="shared" si="446"/>
        <v>0.58334530890702618</v>
      </c>
      <c r="AI313" s="31">
        <f t="shared" si="447"/>
        <v>0.72711650615067713</v>
      </c>
      <c r="AJ313" s="31">
        <f t="shared" si="448"/>
        <v>1.9734270946393799</v>
      </c>
      <c r="AK313" s="31">
        <f t="shared" si="449"/>
        <v>0.13552019197109386</v>
      </c>
      <c r="AL313" s="31">
        <f t="shared" si="450"/>
        <v>0.31829474374173483</v>
      </c>
      <c r="AM313" s="31">
        <f t="shared" si="451"/>
        <v>0</v>
      </c>
      <c r="AN313" s="31">
        <f t="shared" si="452"/>
        <v>0</v>
      </c>
      <c r="AO313" s="31" t="e">
        <f t="shared" si="453"/>
        <v>#REF!</v>
      </c>
      <c r="BG313" s="31" t="s">
        <v>298</v>
      </c>
      <c r="BK313" s="31">
        <f t="shared" si="454"/>
        <v>0</v>
      </c>
      <c r="BL313" s="31">
        <f t="shared" si="455"/>
        <v>0</v>
      </c>
      <c r="BM313" s="31">
        <f t="shared" si="456"/>
        <v>0</v>
      </c>
      <c r="BN313" s="31">
        <f t="shared" si="457"/>
        <v>0</v>
      </c>
      <c r="BO313" s="31">
        <f t="shared" si="458"/>
        <v>0</v>
      </c>
      <c r="BP313" s="31">
        <f t="shared" si="459"/>
        <v>0</v>
      </c>
      <c r="BQ313" s="31">
        <f t="shared" si="460"/>
        <v>3.8473878234583786E-2</v>
      </c>
      <c r="BR313" s="31">
        <f t="shared" si="461"/>
        <v>0</v>
      </c>
      <c r="BS313" s="31">
        <f t="shared" si="462"/>
        <v>4.8023242777224986E-2</v>
      </c>
      <c r="BT313" s="31">
        <f t="shared" si="463"/>
        <v>0</v>
      </c>
      <c r="BU313" s="31">
        <f t="shared" si="464"/>
        <v>0</v>
      </c>
      <c r="BV313" s="31">
        <f t="shared" si="465"/>
        <v>0</v>
      </c>
      <c r="BW313" s="31">
        <f t="shared" si="466"/>
        <v>0</v>
      </c>
      <c r="BX313" s="31">
        <f t="shared" si="467"/>
        <v>0</v>
      </c>
      <c r="BY313" s="31">
        <f t="shared" si="468"/>
        <v>8.7781616085829406E-2</v>
      </c>
      <c r="BZ313" s="31">
        <f t="shared" si="469"/>
        <v>0.23556650686252498</v>
      </c>
      <c r="CA313" s="31">
        <f t="shared" si="470"/>
        <v>0</v>
      </c>
      <c r="CB313" s="31">
        <f t="shared" si="471"/>
        <v>0</v>
      </c>
      <c r="CC313" s="31">
        <f t="shared" si="472"/>
        <v>0</v>
      </c>
    </row>
    <row r="314" spans="5:81" x14ac:dyDescent="0.25">
      <c r="AE314" s="32" t="str">
        <f t="shared" si="444"/>
        <v>METHYL TRIDECANOATE (C13:0)</v>
      </c>
      <c r="AG314" s="31">
        <f t="shared" si="445"/>
        <v>0</v>
      </c>
      <c r="AH314" s="31">
        <f t="shared" si="446"/>
        <v>0</v>
      </c>
      <c r="AI314" s="31">
        <f t="shared" si="447"/>
        <v>0</v>
      </c>
      <c r="AJ314" s="31">
        <f t="shared" si="448"/>
        <v>0</v>
      </c>
      <c r="AK314" s="31">
        <f t="shared" si="449"/>
        <v>5.4762564948248757E-2</v>
      </c>
      <c r="AL314" s="31">
        <f t="shared" si="450"/>
        <v>9.0083650998953546E-2</v>
      </c>
      <c r="AM314" s="31">
        <f t="shared" si="451"/>
        <v>0</v>
      </c>
      <c r="AN314" s="31">
        <f t="shared" si="452"/>
        <v>0</v>
      </c>
      <c r="AO314" s="31" t="e">
        <f t="shared" si="453"/>
        <v>#REF!</v>
      </c>
      <c r="BG314" s="31" t="s">
        <v>299</v>
      </c>
      <c r="BK314" s="31">
        <f t="shared" si="454"/>
        <v>0</v>
      </c>
      <c r="BL314" s="31">
        <f t="shared" si="455"/>
        <v>0</v>
      </c>
      <c r="BM314" s="31">
        <f t="shared" si="456"/>
        <v>0</v>
      </c>
      <c r="BN314" s="31">
        <f t="shared" si="457"/>
        <v>0</v>
      </c>
      <c r="BO314" s="31">
        <f t="shared" si="458"/>
        <v>0</v>
      </c>
      <c r="BP314" s="31">
        <f t="shared" si="459"/>
        <v>0</v>
      </c>
      <c r="BQ314" s="31">
        <f t="shared" si="460"/>
        <v>1.991847434304626E-2</v>
      </c>
      <c r="BR314" s="31">
        <f t="shared" si="461"/>
        <v>0</v>
      </c>
      <c r="BS314" s="31">
        <f t="shared" si="462"/>
        <v>1.1200235855181833E-2</v>
      </c>
      <c r="BT314" s="31">
        <f t="shared" si="463"/>
        <v>0</v>
      </c>
      <c r="BU314" s="31">
        <f t="shared" si="464"/>
        <v>0</v>
      </c>
      <c r="BV314" s="31">
        <f t="shared" si="465"/>
        <v>0</v>
      </c>
      <c r="BW314" s="31">
        <f t="shared" si="466"/>
        <v>0</v>
      </c>
      <c r="BX314" s="31">
        <f t="shared" si="467"/>
        <v>0</v>
      </c>
      <c r="BY314" s="31">
        <f t="shared" si="468"/>
        <v>3.2530817388306696E-2</v>
      </c>
      <c r="BZ314" s="31">
        <f t="shared" si="469"/>
        <v>5.6136566793282459E-2</v>
      </c>
      <c r="CA314" s="31">
        <f t="shared" si="470"/>
        <v>0</v>
      </c>
      <c r="CB314" s="31">
        <f t="shared" si="471"/>
        <v>0</v>
      </c>
      <c r="CC314" s="31">
        <f t="shared" si="472"/>
        <v>0</v>
      </c>
    </row>
    <row r="315" spans="5:81" x14ac:dyDescent="0.25">
      <c r="AE315" s="32" t="str">
        <f t="shared" si="444"/>
        <v>1,9-DICHLORONONANE</v>
      </c>
      <c r="BG315" s="31" t="s">
        <v>388</v>
      </c>
      <c r="BK315" s="31">
        <f t="shared" si="454"/>
        <v>0</v>
      </c>
      <c r="BL315" s="31">
        <f t="shared" si="455"/>
        <v>0</v>
      </c>
      <c r="BM315" s="31">
        <f t="shared" si="456"/>
        <v>0</v>
      </c>
      <c r="BN315" s="31">
        <f t="shared" si="457"/>
        <v>0</v>
      </c>
      <c r="BO315" s="31">
        <f t="shared" si="458"/>
        <v>0</v>
      </c>
      <c r="BP315" s="31">
        <f t="shared" si="459"/>
        <v>0</v>
      </c>
      <c r="BQ315" s="31">
        <f t="shared" si="460"/>
        <v>0</v>
      </c>
      <c r="BR315" s="31">
        <f t="shared" si="461"/>
        <v>0</v>
      </c>
      <c r="BS315" s="31">
        <f t="shared" si="462"/>
        <v>0</v>
      </c>
      <c r="BT315" s="31">
        <f t="shared" si="463"/>
        <v>0</v>
      </c>
      <c r="BU315" s="31">
        <f t="shared" si="464"/>
        <v>0</v>
      </c>
      <c r="BV315" s="31">
        <f t="shared" si="465"/>
        <v>0</v>
      </c>
      <c r="BW315" s="31">
        <f t="shared" si="466"/>
        <v>0</v>
      </c>
      <c r="BX315" s="31">
        <f t="shared" si="467"/>
        <v>0</v>
      </c>
      <c r="BY315" s="31">
        <f t="shared" si="468"/>
        <v>0</v>
      </c>
      <c r="BZ315" s="31">
        <f t="shared" si="469"/>
        <v>0</v>
      </c>
      <c r="CA315" s="31">
        <f t="shared" si="470"/>
        <v>0</v>
      </c>
      <c r="CB315" s="31">
        <f t="shared" si="471"/>
        <v>0</v>
      </c>
      <c r="CC315" s="31">
        <f t="shared" si="472"/>
        <v>0</v>
      </c>
    </row>
    <row r="316" spans="5:81" x14ac:dyDescent="0.25">
      <c r="AE316" s="32" t="str">
        <f t="shared" si="444"/>
        <v>METHYL MYRISTATE (C14:0)</v>
      </c>
      <c r="AG316" s="31">
        <f t="shared" ref="AG316:AG324" si="473">(AG262/(SUM($AG$255:$AG$286))*100)</f>
        <v>1.4384371631300532</v>
      </c>
      <c r="AH316" s="31">
        <f t="shared" ref="AH316:AH324" si="474">(AH262/(SUM($AH$255:$AH$286))*100)</f>
        <v>0.88380686783426732</v>
      </c>
      <c r="AI316" s="31">
        <f t="shared" ref="AI316:AI324" si="475">(AI262/(SUM($AI$255:$AI$286))*100)</f>
        <v>1.0069158229809658</v>
      </c>
      <c r="AJ316" s="31">
        <f t="shared" ref="AJ316:AJ324" si="476">(AJ262/(SUM($AJ$255:$AJ$286))*100)</f>
        <v>2.7117261983745613</v>
      </c>
      <c r="AK316" s="31">
        <f t="shared" ref="AK316:AK324" si="477">(AK262/(SUM($AK$255:$AK$286))*100)</f>
        <v>1.098845153781129</v>
      </c>
      <c r="AL316" s="31">
        <f t="shared" ref="AL316:AL324" si="478">(AL262/(SUM($AL$255:$AL$286))*100)</f>
        <v>1.4165242526734256</v>
      </c>
      <c r="AM316" s="31">
        <f t="shared" ref="AM316:AM324" si="479">(AM262/(SUM($AM$255:$AM$286))*100)</f>
        <v>1.2156905054396139</v>
      </c>
      <c r="AN316" s="31">
        <f t="shared" ref="AN316:AN324" si="480">(AN262/(SUM($AN$255:$AN$286))*100)</f>
        <v>1.0515830862620157</v>
      </c>
      <c r="AO316" s="31" t="e">
        <f t="shared" ref="AO316:AO324" si="481">(AO262/(SUM($AO$255:$AO$286))*100)</f>
        <v>#REF!</v>
      </c>
      <c r="BG316" s="31" t="s">
        <v>301</v>
      </c>
      <c r="BK316" s="31">
        <f t="shared" si="454"/>
        <v>9.9286312892422526E-2</v>
      </c>
      <c r="BL316" s="31">
        <f t="shared" si="455"/>
        <v>6.6389732364998053E-2</v>
      </c>
      <c r="BM316" s="31">
        <f t="shared" si="456"/>
        <v>0.22241595594696431</v>
      </c>
      <c r="BN316" s="31">
        <f t="shared" si="457"/>
        <v>0</v>
      </c>
      <c r="BO316" s="31">
        <f t="shared" si="458"/>
        <v>7.1853878022362788E-2</v>
      </c>
      <c r="BP316" s="31">
        <f t="shared" si="459"/>
        <v>0</v>
      </c>
      <c r="BQ316" s="31">
        <f t="shared" si="460"/>
        <v>0.61510197280732615</v>
      </c>
      <c r="BR316" s="31">
        <f t="shared" si="461"/>
        <v>0.57245100946319427</v>
      </c>
      <c r="BS316" s="31">
        <f t="shared" si="462"/>
        <v>0.81469911351593849</v>
      </c>
      <c r="BT316" s="31">
        <f t="shared" si="463"/>
        <v>0.670905331179247</v>
      </c>
      <c r="BU316" s="31">
        <f t="shared" si="464"/>
        <v>9.3793400451420761E-2</v>
      </c>
      <c r="BV316" s="31">
        <f t="shared" si="465"/>
        <v>0.11707942877616757</v>
      </c>
      <c r="BW316" s="31">
        <f t="shared" si="466"/>
        <v>0.27918574880962077</v>
      </c>
      <c r="BX316" s="31">
        <f t="shared" si="467"/>
        <v>0.50987140884313586</v>
      </c>
      <c r="BY316" s="31">
        <f t="shared" si="468"/>
        <v>0.81616204180113039</v>
      </c>
      <c r="BZ316" s="31">
        <f t="shared" si="469"/>
        <v>1.1448403542225962</v>
      </c>
      <c r="CA316" s="31">
        <f t="shared" si="470"/>
        <v>7.6233745808924447E-2</v>
      </c>
      <c r="CB316" s="31">
        <f t="shared" si="471"/>
        <v>7.8946348089320217E-2</v>
      </c>
      <c r="CC316" s="31">
        <f t="shared" si="472"/>
        <v>0</v>
      </c>
    </row>
    <row r="317" spans="5:81" x14ac:dyDescent="0.25">
      <c r="AE317" s="32" t="str">
        <f t="shared" si="444"/>
        <v>METHYL MYRISTOLEATE (C14:1)</v>
      </c>
      <c r="AG317" s="31">
        <f t="shared" si="473"/>
        <v>0</v>
      </c>
      <c r="AH317" s="31">
        <f t="shared" si="474"/>
        <v>0</v>
      </c>
      <c r="AI317" s="31">
        <f t="shared" si="475"/>
        <v>0</v>
      </c>
      <c r="AJ317" s="31">
        <f t="shared" si="476"/>
        <v>0</v>
      </c>
      <c r="AK317" s="31">
        <f t="shared" si="477"/>
        <v>1.3147031014743458E-2</v>
      </c>
      <c r="AL317" s="31">
        <f t="shared" si="478"/>
        <v>0</v>
      </c>
      <c r="AM317" s="31">
        <f t="shared" si="479"/>
        <v>0</v>
      </c>
      <c r="AN317" s="31">
        <f t="shared" si="480"/>
        <v>0.44659488888822785</v>
      </c>
      <c r="AO317" s="31" t="e">
        <f t="shared" si="481"/>
        <v>#REF!</v>
      </c>
      <c r="BG317" s="31" t="s">
        <v>391</v>
      </c>
      <c r="BK317" s="31">
        <f t="shared" si="454"/>
        <v>0</v>
      </c>
      <c r="BL317" s="31">
        <f t="shared" si="455"/>
        <v>0</v>
      </c>
      <c r="BM317" s="31">
        <f t="shared" si="456"/>
        <v>4.8667501980100732E-2</v>
      </c>
      <c r="BN317" s="31">
        <f t="shared" si="457"/>
        <v>0</v>
      </c>
      <c r="BO317" s="31">
        <f t="shared" si="458"/>
        <v>2.7194395614193623E-2</v>
      </c>
      <c r="BP317" s="31">
        <f t="shared" si="459"/>
        <v>0</v>
      </c>
      <c r="BQ317" s="31">
        <f t="shared" si="460"/>
        <v>0</v>
      </c>
      <c r="BR317" s="31">
        <f t="shared" si="461"/>
        <v>0</v>
      </c>
      <c r="BS317" s="31">
        <f t="shared" si="462"/>
        <v>0</v>
      </c>
      <c r="BT317" s="31">
        <f t="shared" si="463"/>
        <v>0</v>
      </c>
      <c r="BU317" s="31">
        <f t="shared" si="464"/>
        <v>0</v>
      </c>
      <c r="BV317" s="31">
        <f t="shared" si="465"/>
        <v>0</v>
      </c>
      <c r="BW317" s="31">
        <f t="shared" si="466"/>
        <v>0</v>
      </c>
      <c r="BX317" s="31">
        <f t="shared" si="467"/>
        <v>0</v>
      </c>
      <c r="BY317" s="31">
        <f t="shared" si="468"/>
        <v>5.0080575667378517E-3</v>
      </c>
      <c r="BZ317" s="31">
        <f t="shared" si="469"/>
        <v>0</v>
      </c>
      <c r="CA317" s="31">
        <f t="shared" si="470"/>
        <v>0</v>
      </c>
      <c r="CB317" s="31">
        <f t="shared" si="471"/>
        <v>4.2573896166241541E-2</v>
      </c>
      <c r="CC317" s="31">
        <f t="shared" si="472"/>
        <v>0</v>
      </c>
    </row>
    <row r="318" spans="5:81" x14ac:dyDescent="0.25">
      <c r="AE318" s="32" t="str">
        <f t="shared" si="444"/>
        <v>METHYL PENTADECANOATE (C15:0)</v>
      </c>
      <c r="AG318" s="31">
        <f t="shared" si="473"/>
        <v>0.65238757179345708</v>
      </c>
      <c r="AH318" s="31">
        <f t="shared" si="474"/>
        <v>0.43507001267709061</v>
      </c>
      <c r="AI318" s="31">
        <f t="shared" si="475"/>
        <v>0.74017942571925288</v>
      </c>
      <c r="AJ318" s="31">
        <f t="shared" si="476"/>
        <v>1.1703204936689142</v>
      </c>
      <c r="AK318" s="31">
        <f t="shared" si="477"/>
        <v>0.44412218904604844</v>
      </c>
      <c r="AL318" s="31">
        <f t="shared" si="478"/>
        <v>0.45247893604368633</v>
      </c>
      <c r="AM318" s="31">
        <f t="shared" si="479"/>
        <v>0</v>
      </c>
      <c r="AN318" s="31">
        <f t="shared" si="480"/>
        <v>0</v>
      </c>
      <c r="AO318" s="31" t="e">
        <f t="shared" si="481"/>
        <v>#REF!</v>
      </c>
      <c r="BG318" s="31" t="s">
        <v>309</v>
      </c>
      <c r="BK318" s="31">
        <f t="shared" si="454"/>
        <v>0</v>
      </c>
      <c r="BL318" s="31">
        <f t="shared" si="455"/>
        <v>0</v>
      </c>
      <c r="BM318" s="31">
        <f t="shared" si="456"/>
        <v>0</v>
      </c>
      <c r="BN318" s="31">
        <f t="shared" si="457"/>
        <v>0</v>
      </c>
      <c r="BO318" s="31">
        <f t="shared" si="458"/>
        <v>2.8967795962654194E-2</v>
      </c>
      <c r="BP318" s="31">
        <f t="shared" si="459"/>
        <v>0</v>
      </c>
      <c r="BQ318" s="31">
        <f t="shared" si="460"/>
        <v>0.39341908847469276</v>
      </c>
      <c r="BR318" s="31">
        <f t="shared" si="461"/>
        <v>0</v>
      </c>
      <c r="BS318" s="31">
        <f t="shared" si="462"/>
        <v>0</v>
      </c>
      <c r="BT318" s="31">
        <f t="shared" si="463"/>
        <v>0</v>
      </c>
      <c r="BU318" s="31">
        <f t="shared" si="464"/>
        <v>3.9415236556647498E-2</v>
      </c>
      <c r="BV318" s="31">
        <f t="shared" si="465"/>
        <v>6.0953146979616707E-2</v>
      </c>
      <c r="BW318" s="31">
        <f t="shared" si="466"/>
        <v>0.30863591740705354</v>
      </c>
      <c r="BX318" s="31">
        <f t="shared" si="467"/>
        <v>0.18905096618454839</v>
      </c>
      <c r="BY318" s="31">
        <f t="shared" si="468"/>
        <v>0.3236013142255123</v>
      </c>
      <c r="BZ318" s="31">
        <f t="shared" si="469"/>
        <v>0.30131397650039793</v>
      </c>
      <c r="CA318" s="31">
        <f t="shared" si="470"/>
        <v>0</v>
      </c>
      <c r="CB318" s="31">
        <f t="shared" si="471"/>
        <v>0</v>
      </c>
      <c r="CC318" s="31">
        <f t="shared" si="472"/>
        <v>0</v>
      </c>
    </row>
    <row r="319" spans="5:81" x14ac:dyDescent="0.25">
      <c r="AE319" s="32" t="str">
        <f t="shared" si="444"/>
        <v>Methyl cis-10 pentadecenoate (C15:1)</v>
      </c>
      <c r="AG319" s="31">
        <f t="shared" si="473"/>
        <v>0</v>
      </c>
      <c r="AH319" s="31">
        <f t="shared" si="474"/>
        <v>0</v>
      </c>
      <c r="AI319" s="31">
        <f t="shared" si="475"/>
        <v>0</v>
      </c>
      <c r="AJ319" s="31">
        <f t="shared" si="476"/>
        <v>0</v>
      </c>
      <c r="AK319" s="31">
        <f t="shared" si="477"/>
        <v>0.6621785545407245</v>
      </c>
      <c r="AL319" s="31">
        <f t="shared" si="478"/>
        <v>0</v>
      </c>
      <c r="AM319" s="31">
        <f t="shared" si="479"/>
        <v>0</v>
      </c>
      <c r="AN319" s="31">
        <f t="shared" si="480"/>
        <v>0</v>
      </c>
      <c r="AO319" s="31" t="e">
        <f t="shared" si="481"/>
        <v>#REF!</v>
      </c>
      <c r="BG319" s="31" t="s">
        <v>394</v>
      </c>
      <c r="BK319" s="31">
        <f t="shared" si="454"/>
        <v>0</v>
      </c>
      <c r="BL319" s="31">
        <f t="shared" si="455"/>
        <v>0</v>
      </c>
      <c r="BM319" s="31">
        <f t="shared" si="456"/>
        <v>0</v>
      </c>
      <c r="BN319" s="31">
        <f t="shared" si="457"/>
        <v>0</v>
      </c>
      <c r="BO319" s="31">
        <f t="shared" si="458"/>
        <v>0</v>
      </c>
      <c r="BP319" s="31">
        <f t="shared" si="459"/>
        <v>0</v>
      </c>
      <c r="BQ319" s="31">
        <f t="shared" si="460"/>
        <v>0.5571031221291417</v>
      </c>
      <c r="BR319" s="31">
        <f t="shared" si="461"/>
        <v>0</v>
      </c>
      <c r="BS319" s="31">
        <f t="shared" si="462"/>
        <v>0</v>
      </c>
      <c r="BT319" s="31">
        <f t="shared" si="463"/>
        <v>0</v>
      </c>
      <c r="BU319" s="31">
        <f t="shared" si="464"/>
        <v>0</v>
      </c>
      <c r="BV319" s="31">
        <f t="shared" si="465"/>
        <v>0</v>
      </c>
      <c r="BW319" s="31">
        <f t="shared" si="466"/>
        <v>0</v>
      </c>
      <c r="BX319" s="31">
        <f t="shared" si="467"/>
        <v>0</v>
      </c>
      <c r="BY319" s="31">
        <f t="shared" si="468"/>
        <v>0.49151054069516109</v>
      </c>
      <c r="BZ319" s="31">
        <f t="shared" si="469"/>
        <v>0.42393573413347696</v>
      </c>
      <c r="CA319" s="31">
        <f t="shared" si="470"/>
        <v>0</v>
      </c>
      <c r="CB319" s="31">
        <f t="shared" si="471"/>
        <v>0</v>
      </c>
      <c r="CC319" s="31">
        <f t="shared" si="472"/>
        <v>0</v>
      </c>
    </row>
    <row r="320" spans="5:81" x14ac:dyDescent="0.25">
      <c r="AE320" s="32" t="str">
        <f t="shared" si="444"/>
        <v>Methyl Palmitate (C16:0)</v>
      </c>
      <c r="AG320" s="31">
        <f t="shared" si="473"/>
        <v>77.748754702829046</v>
      </c>
      <c r="AH320" s="31">
        <f t="shared" si="474"/>
        <v>76.95613279065725</v>
      </c>
      <c r="AI320" s="31">
        <f t="shared" si="475"/>
        <v>85.991390231698901</v>
      </c>
      <c r="AJ320" s="31">
        <f t="shared" si="476"/>
        <v>74.979627295192344</v>
      </c>
      <c r="AK320" s="31">
        <f t="shared" si="477"/>
        <v>31.133971743760299</v>
      </c>
      <c r="AL320" s="31">
        <f t="shared" si="478"/>
        <v>30.467198417966607</v>
      </c>
      <c r="AM320" s="31">
        <f t="shared" si="479"/>
        <v>86.093732373916495</v>
      </c>
      <c r="AN320" s="31">
        <f t="shared" si="480"/>
        <v>86.206310471457044</v>
      </c>
      <c r="AO320" s="31" t="e">
        <f t="shared" si="481"/>
        <v>#REF!</v>
      </c>
      <c r="BG320" s="31" t="s">
        <v>314</v>
      </c>
      <c r="BK320" s="31">
        <f t="shared" si="454"/>
        <v>14.351462532666151</v>
      </c>
      <c r="BL320" s="31">
        <f t="shared" si="455"/>
        <v>12.854197068716694</v>
      </c>
      <c r="BM320" s="31">
        <f t="shared" si="456"/>
        <v>21.357539976769569</v>
      </c>
      <c r="BN320" s="31">
        <f t="shared" si="457"/>
        <v>22.931252614485302</v>
      </c>
      <c r="BO320" s="31">
        <f t="shared" si="458"/>
        <v>14.996929415776084</v>
      </c>
      <c r="BP320" s="31">
        <f t="shared" si="459"/>
        <v>13.334281464685235</v>
      </c>
      <c r="BQ320" s="31">
        <f t="shared" si="460"/>
        <v>27.617655189856844</v>
      </c>
      <c r="BR320" s="31">
        <f t="shared" si="461"/>
        <v>31.736194789819617</v>
      </c>
      <c r="BS320" s="31">
        <f t="shared" si="462"/>
        <v>28.120293018199995</v>
      </c>
      <c r="BT320" s="31">
        <f t="shared" si="463"/>
        <v>31.791438537905581</v>
      </c>
      <c r="BU320" s="31">
        <f t="shared" si="464"/>
        <v>12.287125420380317</v>
      </c>
      <c r="BV320" s="31">
        <f t="shared" si="465"/>
        <v>24.162452922707299</v>
      </c>
      <c r="BW320" s="31">
        <f t="shared" si="466"/>
        <v>53.329020430519535</v>
      </c>
      <c r="BX320" s="31">
        <f t="shared" si="467"/>
        <v>31.239340196186021</v>
      </c>
      <c r="BY320" s="31">
        <f t="shared" si="468"/>
        <v>21.424275069506209</v>
      </c>
      <c r="BZ320" s="31">
        <f t="shared" si="469"/>
        <v>23.005401584994782</v>
      </c>
      <c r="CA320" s="31">
        <f t="shared" si="470"/>
        <v>13.996442247239486</v>
      </c>
      <c r="CB320" s="31">
        <f t="shared" si="471"/>
        <v>13.6575254643428</v>
      </c>
      <c r="CC320" s="31">
        <f t="shared" si="472"/>
        <v>24.944388482799873</v>
      </c>
    </row>
    <row r="321" spans="31:81" x14ac:dyDescent="0.25">
      <c r="AE321" s="32" t="str">
        <f t="shared" si="444"/>
        <v>METHYL CIS 9-HEXADECENOATE (C16:1)</v>
      </c>
      <c r="AG321" s="31">
        <f t="shared" si="473"/>
        <v>2.8831293642759959</v>
      </c>
      <c r="AH321" s="31">
        <f t="shared" si="474"/>
        <v>2.0853759972070876</v>
      </c>
      <c r="AI321" s="31">
        <f t="shared" si="475"/>
        <v>1.3115297394285221</v>
      </c>
      <c r="AJ321" s="31">
        <f t="shared" si="476"/>
        <v>1.253449515571827</v>
      </c>
      <c r="AK321" s="31">
        <f t="shared" si="477"/>
        <v>2.8080092983497078</v>
      </c>
      <c r="AL321" s="31">
        <f t="shared" si="478"/>
        <v>1.7456044328674141</v>
      </c>
      <c r="AM321" s="31">
        <f t="shared" si="479"/>
        <v>0</v>
      </c>
      <c r="AN321" s="31">
        <f t="shared" si="480"/>
        <v>0</v>
      </c>
      <c r="AO321" s="31" t="e">
        <f t="shared" si="481"/>
        <v>#REF!</v>
      </c>
      <c r="BG321" s="31" t="s">
        <v>315</v>
      </c>
      <c r="BK321" s="31">
        <f t="shared" si="454"/>
        <v>0.11099145727715617</v>
      </c>
      <c r="BL321" s="31">
        <f t="shared" si="455"/>
        <v>0</v>
      </c>
      <c r="BM321" s="31">
        <f t="shared" si="456"/>
        <v>0.93139286316429404</v>
      </c>
      <c r="BN321" s="31">
        <f t="shared" si="457"/>
        <v>0</v>
      </c>
      <c r="BO321" s="31">
        <f t="shared" si="458"/>
        <v>0.14792323865879592</v>
      </c>
      <c r="BP321" s="31">
        <f t="shared" si="459"/>
        <v>0</v>
      </c>
      <c r="BQ321" s="31">
        <f t="shared" si="460"/>
        <v>1.7842317622020938</v>
      </c>
      <c r="BR321" s="31">
        <f t="shared" si="461"/>
        <v>1.2880521365019031</v>
      </c>
      <c r="BS321" s="31">
        <f t="shared" si="462"/>
        <v>1.2844643567898115</v>
      </c>
      <c r="BT321" s="31">
        <f t="shared" si="463"/>
        <v>0.78869169653454141</v>
      </c>
      <c r="BU321" s="31">
        <f t="shared" si="464"/>
        <v>0.40140435672196428</v>
      </c>
      <c r="BV321" s="31">
        <f t="shared" si="465"/>
        <v>0.59012404405289987</v>
      </c>
      <c r="BW321" s="31">
        <f t="shared" si="466"/>
        <v>0.66635151220926281</v>
      </c>
      <c r="BX321" s="31">
        <f t="shared" si="467"/>
        <v>0.2176311509928999</v>
      </c>
      <c r="BY321" s="31">
        <f t="shared" si="468"/>
        <v>1.9453221270817338</v>
      </c>
      <c r="BZ321" s="31">
        <f t="shared" si="469"/>
        <v>1.3193040261947331</v>
      </c>
      <c r="CA321" s="31">
        <f t="shared" si="470"/>
        <v>0</v>
      </c>
      <c r="CB321" s="31">
        <f t="shared" si="471"/>
        <v>0</v>
      </c>
      <c r="CC321" s="31">
        <f t="shared" si="472"/>
        <v>0</v>
      </c>
    </row>
    <row r="322" spans="31:81" x14ac:dyDescent="0.25">
      <c r="AE322" s="32" t="str">
        <f t="shared" si="444"/>
        <v>METHYL HEPTADECANOATE (C17:0)</v>
      </c>
      <c r="AG322" s="31">
        <f t="shared" si="473"/>
        <v>1.5409011029800599</v>
      </c>
      <c r="AH322" s="31">
        <f t="shared" si="474"/>
        <v>0.65130384467393954</v>
      </c>
      <c r="AI322" s="31">
        <f t="shared" si="475"/>
        <v>0</v>
      </c>
      <c r="AJ322" s="31">
        <f t="shared" si="476"/>
        <v>2.4006251320723102</v>
      </c>
      <c r="AK322" s="31">
        <f t="shared" si="477"/>
        <v>1.1890826697258936</v>
      </c>
      <c r="AL322" s="31">
        <f t="shared" si="478"/>
        <v>1.235385604484118</v>
      </c>
      <c r="AM322" s="31">
        <f t="shared" si="479"/>
        <v>0.89335337383965496</v>
      </c>
      <c r="AN322" s="31">
        <f t="shared" si="480"/>
        <v>0.76586312406744772</v>
      </c>
      <c r="AO322" s="31" t="e">
        <f t="shared" si="481"/>
        <v>#REF!</v>
      </c>
      <c r="BG322" s="31" t="s">
        <v>319</v>
      </c>
      <c r="BK322" s="31">
        <f t="shared" si="454"/>
        <v>0.10637078606447795</v>
      </c>
      <c r="BL322" s="31">
        <f t="shared" si="455"/>
        <v>0</v>
      </c>
      <c r="BM322" s="31">
        <f t="shared" si="456"/>
        <v>0.23576512251137485</v>
      </c>
      <c r="BN322" s="31">
        <f t="shared" si="457"/>
        <v>0</v>
      </c>
      <c r="BO322" s="31">
        <f t="shared" si="458"/>
        <v>0.11046008230546672</v>
      </c>
      <c r="BP322" s="31">
        <f t="shared" si="459"/>
        <v>0</v>
      </c>
      <c r="BQ322" s="31">
        <f t="shared" si="460"/>
        <v>0.62175161822358405</v>
      </c>
      <c r="BR322" s="31">
        <f t="shared" si="461"/>
        <v>0</v>
      </c>
      <c r="BS322" s="31">
        <f t="shared" si="462"/>
        <v>0.65488889738266409</v>
      </c>
      <c r="BT322" s="31">
        <f t="shared" si="463"/>
        <v>0.42062885624505397</v>
      </c>
      <c r="BU322" s="31">
        <f t="shared" si="464"/>
        <v>0.19145637696490211</v>
      </c>
      <c r="BV322" s="31">
        <f t="shared" si="465"/>
        <v>0.14129795742895912</v>
      </c>
      <c r="BW322" s="31">
        <f t="shared" si="466"/>
        <v>0</v>
      </c>
      <c r="BX322" s="31">
        <f t="shared" si="467"/>
        <v>0.75693922496697674</v>
      </c>
      <c r="BY322" s="31">
        <f t="shared" si="468"/>
        <v>0.81427658572862605</v>
      </c>
      <c r="BZ322" s="31">
        <f t="shared" si="469"/>
        <v>0.92375039520233415</v>
      </c>
      <c r="CA322" s="31">
        <f t="shared" si="470"/>
        <v>9.7841909670693256E-2</v>
      </c>
      <c r="CB322" s="31">
        <f t="shared" si="471"/>
        <v>8.631832685267804E-2</v>
      </c>
      <c r="CC322" s="31">
        <f t="shared" si="472"/>
        <v>0</v>
      </c>
    </row>
    <row r="323" spans="31:81" x14ac:dyDescent="0.25">
      <c r="AE323" s="32" t="str">
        <f t="shared" si="444"/>
        <v>Methyl cis-10-heptadecenoate (C17:1)</v>
      </c>
      <c r="AG323" s="31">
        <f t="shared" si="473"/>
        <v>0.89677740048471499</v>
      </c>
      <c r="AH323" s="31">
        <f t="shared" si="474"/>
        <v>0</v>
      </c>
      <c r="AI323" s="31">
        <f t="shared" si="475"/>
        <v>0</v>
      </c>
      <c r="AJ323" s="31">
        <f t="shared" si="476"/>
        <v>0</v>
      </c>
      <c r="AK323" s="31">
        <f t="shared" si="477"/>
        <v>0.15475716745598009</v>
      </c>
      <c r="AL323" s="31">
        <f t="shared" si="478"/>
        <v>5.4214195348327356</v>
      </c>
      <c r="AM323" s="31">
        <f t="shared" si="479"/>
        <v>0</v>
      </c>
      <c r="AN323" s="31">
        <f t="shared" si="480"/>
        <v>0.56485026798051663</v>
      </c>
      <c r="AO323" s="31" t="e">
        <f t="shared" si="481"/>
        <v>#REF!</v>
      </c>
      <c r="BG323" s="31" t="s">
        <v>323</v>
      </c>
      <c r="BK323" s="31">
        <f t="shared" si="454"/>
        <v>0</v>
      </c>
      <c r="BL323" s="31">
        <f t="shared" si="455"/>
        <v>0</v>
      </c>
      <c r="BM323" s="31">
        <f t="shared" si="456"/>
        <v>0</v>
      </c>
      <c r="BN323" s="31">
        <f t="shared" si="457"/>
        <v>0</v>
      </c>
      <c r="BO323" s="31">
        <f t="shared" si="458"/>
        <v>7.4278857477238489E-2</v>
      </c>
      <c r="BP323" s="31">
        <f t="shared" si="459"/>
        <v>0</v>
      </c>
      <c r="BQ323" s="31">
        <f t="shared" si="460"/>
        <v>0</v>
      </c>
      <c r="BR323" s="31">
        <f t="shared" si="461"/>
        <v>0</v>
      </c>
      <c r="BS323" s="31">
        <f t="shared" si="462"/>
        <v>8.0942546548518804E-2</v>
      </c>
      <c r="BT323" s="31">
        <f t="shared" si="463"/>
        <v>0</v>
      </c>
      <c r="BU323" s="31">
        <f t="shared" si="464"/>
        <v>0.10386410313879321</v>
      </c>
      <c r="BV323" s="31">
        <f t="shared" si="465"/>
        <v>0</v>
      </c>
      <c r="BW323" s="31">
        <f t="shared" si="466"/>
        <v>0</v>
      </c>
      <c r="BX323" s="31">
        <f t="shared" si="467"/>
        <v>0</v>
      </c>
      <c r="BY323" s="31">
        <f t="shared" si="468"/>
        <v>0.10743890505167675</v>
      </c>
      <c r="BZ323" s="31">
        <f t="shared" si="469"/>
        <v>4.2848677365690344</v>
      </c>
      <c r="CA323" s="31">
        <f t="shared" si="470"/>
        <v>0</v>
      </c>
      <c r="CB323" s="31">
        <f t="shared" si="471"/>
        <v>7.3690939960138119E-2</v>
      </c>
      <c r="CC323" s="31">
        <f t="shared" si="472"/>
        <v>0</v>
      </c>
    </row>
    <row r="324" spans="31:81" x14ac:dyDescent="0.25">
      <c r="AE324" s="32" t="str">
        <f t="shared" si="444"/>
        <v>METHYL STEARATE (C18:0)</v>
      </c>
      <c r="AG324" s="31">
        <f t="shared" si="473"/>
        <v>10.85304557125902</v>
      </c>
      <c r="AH324" s="31">
        <f t="shared" si="474"/>
        <v>15.048005262213604</v>
      </c>
      <c r="AI324" s="31">
        <f t="shared" si="475"/>
        <v>8.5396940866535314</v>
      </c>
      <c r="AJ324" s="31">
        <f t="shared" si="476"/>
        <v>12.411598603682391</v>
      </c>
      <c r="AK324" s="31">
        <f t="shared" si="477"/>
        <v>16.851044319259362</v>
      </c>
      <c r="AL324" s="31">
        <f t="shared" si="478"/>
        <v>16.917022922925327</v>
      </c>
      <c r="AM324" s="31">
        <f t="shared" si="479"/>
        <v>11.797223746804239</v>
      </c>
      <c r="AN324" s="31">
        <f t="shared" si="480"/>
        <v>10.235491089339067</v>
      </c>
      <c r="AO324" s="31" t="e">
        <f t="shared" si="481"/>
        <v>#REF!</v>
      </c>
      <c r="BG324" s="31" t="s">
        <v>326</v>
      </c>
      <c r="BK324" s="31">
        <f t="shared" si="454"/>
        <v>2.1712329697254007</v>
      </c>
      <c r="BL324" s="31">
        <f t="shared" si="455"/>
        <v>1.7754191111094382</v>
      </c>
      <c r="BM324" s="31">
        <f t="shared" si="456"/>
        <v>5.6417644049431379</v>
      </c>
      <c r="BN324" s="31">
        <f t="shared" si="457"/>
        <v>5.2258658866362921</v>
      </c>
      <c r="BO324" s="31">
        <f t="shared" si="458"/>
        <v>2.7694976014899328</v>
      </c>
      <c r="BP324" s="31">
        <f t="shared" si="459"/>
        <v>1.8863335986802878</v>
      </c>
      <c r="BQ324" s="31">
        <f t="shared" si="460"/>
        <v>12.170635789428863</v>
      </c>
      <c r="BR324" s="31">
        <f t="shared" si="461"/>
        <v>11.814101835311677</v>
      </c>
      <c r="BS324" s="31">
        <f t="shared" si="462"/>
        <v>14.056714988313345</v>
      </c>
      <c r="BT324" s="31">
        <f t="shared" si="463"/>
        <v>13.281667068553867</v>
      </c>
      <c r="BU324" s="31">
        <f t="shared" si="464"/>
        <v>1.7597712004963195</v>
      </c>
      <c r="BV324" s="31">
        <f t="shared" si="465"/>
        <v>5.2702364818943632</v>
      </c>
      <c r="BW324" s="31">
        <f t="shared" si="466"/>
        <v>5.5595743002864699</v>
      </c>
      <c r="BX324" s="31">
        <f t="shared" si="467"/>
        <v>4.8525877976937712</v>
      </c>
      <c r="BY324" s="31">
        <f t="shared" si="468"/>
        <v>13.700187651798505</v>
      </c>
      <c r="BZ324" s="31">
        <f t="shared" si="469"/>
        <v>15.069043693658243</v>
      </c>
      <c r="CA324" s="31">
        <f t="shared" si="470"/>
        <v>2.0259708196810724</v>
      </c>
      <c r="CB324" s="31">
        <f t="shared" si="471"/>
        <v>1.7385367443235897</v>
      </c>
      <c r="CC324" s="31">
        <f t="shared" si="472"/>
        <v>3.0163045880463284</v>
      </c>
    </row>
    <row r="325" spans="31:81" x14ac:dyDescent="0.25">
      <c r="AE325" s="32" t="str">
        <f t="shared" si="444"/>
        <v>Methyl trans-9 oleate) (C18:1)</v>
      </c>
      <c r="BG325" s="31" t="s">
        <v>400</v>
      </c>
      <c r="BK325" s="31">
        <f t="shared" si="454"/>
        <v>0</v>
      </c>
      <c r="BL325" s="31">
        <f t="shared" si="455"/>
        <v>0</v>
      </c>
      <c r="BM325" s="31">
        <f t="shared" si="456"/>
        <v>0</v>
      </c>
      <c r="BN325" s="31">
        <f t="shared" si="457"/>
        <v>0</v>
      </c>
      <c r="BO325" s="31">
        <f t="shared" si="458"/>
        <v>0</v>
      </c>
      <c r="BP325" s="31">
        <f t="shared" si="459"/>
        <v>0</v>
      </c>
      <c r="BQ325" s="31">
        <f t="shared" si="460"/>
        <v>0</v>
      </c>
      <c r="BR325" s="31">
        <f t="shared" si="461"/>
        <v>0</v>
      </c>
      <c r="BS325" s="31">
        <f t="shared" si="462"/>
        <v>0</v>
      </c>
      <c r="BT325" s="31">
        <f t="shared" si="463"/>
        <v>0</v>
      </c>
      <c r="BU325" s="31">
        <f t="shared" si="464"/>
        <v>19.018339636959958</v>
      </c>
      <c r="BV325" s="31">
        <f t="shared" si="465"/>
        <v>0</v>
      </c>
      <c r="BW325" s="31">
        <f t="shared" si="466"/>
        <v>38.855990996917747</v>
      </c>
      <c r="BX325" s="31">
        <f t="shared" si="467"/>
        <v>14.876529739787653</v>
      </c>
      <c r="BY325" s="31">
        <f t="shared" si="468"/>
        <v>0</v>
      </c>
      <c r="BZ325" s="31">
        <f t="shared" si="469"/>
        <v>10.88540578581731</v>
      </c>
      <c r="CA325" s="31">
        <f t="shared" si="470"/>
        <v>39.746633242591443</v>
      </c>
      <c r="CB325" s="31">
        <f t="shared" si="471"/>
        <v>34.83564008897833</v>
      </c>
      <c r="CC325" s="31">
        <f t="shared" si="472"/>
        <v>49.868815834092615</v>
      </c>
    </row>
    <row r="326" spans="31:81" x14ac:dyDescent="0.25">
      <c r="AE326" s="32" t="str">
        <f t="shared" si="444"/>
        <v>Methyl cis-9 oleate) (C18:1)</v>
      </c>
      <c r="BG326" s="31" t="s">
        <v>328</v>
      </c>
      <c r="BK326" s="31">
        <f t="shared" si="454"/>
        <v>36.30781461719144</v>
      </c>
      <c r="BL326" s="31">
        <f t="shared" si="455"/>
        <v>36.352447057978807</v>
      </c>
      <c r="BM326" s="31">
        <f t="shared" si="456"/>
        <v>27.359647075584093</v>
      </c>
      <c r="BN326" s="31">
        <f t="shared" si="457"/>
        <v>27.124465931551921</v>
      </c>
      <c r="BO326" s="31">
        <f t="shared" si="458"/>
        <v>41.277236384825692</v>
      </c>
      <c r="BP326" s="31">
        <f t="shared" si="459"/>
        <v>44.063830730504257</v>
      </c>
      <c r="BQ326" s="31">
        <f t="shared" si="460"/>
        <v>16.985883991905421</v>
      </c>
      <c r="BR326" s="31">
        <f t="shared" si="461"/>
        <v>16.90754631512365</v>
      </c>
      <c r="BS326" s="31">
        <f t="shared" si="462"/>
        <v>15.752674893695783</v>
      </c>
      <c r="BT326" s="31">
        <f t="shared" si="463"/>
        <v>15.342172270061988</v>
      </c>
      <c r="BU326" s="31">
        <f t="shared" si="464"/>
        <v>32.152840897174571</v>
      </c>
      <c r="BV326" s="31">
        <f t="shared" si="465"/>
        <v>40.13929547855868</v>
      </c>
      <c r="BW326" s="31">
        <f t="shared" si="466"/>
        <v>0.93550743479147935</v>
      </c>
      <c r="BX326" s="31">
        <f t="shared" si="467"/>
        <v>9.8843540539843779</v>
      </c>
      <c r="BY326" s="31">
        <f t="shared" si="468"/>
        <v>13.403299444345285</v>
      </c>
      <c r="BZ326" s="31">
        <f t="shared" si="469"/>
        <v>0</v>
      </c>
      <c r="CA326" s="31">
        <f t="shared" si="470"/>
        <v>0</v>
      </c>
      <c r="CB326" s="31">
        <f t="shared" si="471"/>
        <v>0</v>
      </c>
      <c r="CC326" s="31">
        <f t="shared" si="472"/>
        <v>0</v>
      </c>
    </row>
    <row r="327" spans="31:81" x14ac:dyDescent="0.25">
      <c r="AE327" s="32" t="str">
        <f t="shared" si="444"/>
        <v>Methyl linolelaidate (C18:2)</v>
      </c>
      <c r="BG327" s="31" t="s">
        <v>329</v>
      </c>
      <c r="BK327" s="31">
        <f t="shared" si="454"/>
        <v>0</v>
      </c>
      <c r="BL327" s="31">
        <f t="shared" si="455"/>
        <v>0</v>
      </c>
      <c r="BM327" s="31">
        <f t="shared" si="456"/>
        <v>0</v>
      </c>
      <c r="BN327" s="31">
        <f t="shared" si="457"/>
        <v>0</v>
      </c>
      <c r="BO327" s="31">
        <f t="shared" si="458"/>
        <v>0</v>
      </c>
      <c r="BP327" s="31">
        <f t="shared" si="459"/>
        <v>0</v>
      </c>
      <c r="BQ327" s="31">
        <f t="shared" si="460"/>
        <v>0</v>
      </c>
      <c r="BR327" s="31">
        <f t="shared" si="461"/>
        <v>0</v>
      </c>
      <c r="BS327" s="31">
        <f t="shared" si="462"/>
        <v>0</v>
      </c>
      <c r="BT327" s="31">
        <f t="shared" si="463"/>
        <v>0</v>
      </c>
      <c r="BU327" s="31">
        <f t="shared" si="464"/>
        <v>2.0690829130194262</v>
      </c>
      <c r="BV327" s="31">
        <f t="shared" si="465"/>
        <v>0</v>
      </c>
      <c r="BW327" s="31">
        <f t="shared" si="466"/>
        <v>0</v>
      </c>
      <c r="BX327" s="31">
        <f t="shared" si="467"/>
        <v>0</v>
      </c>
      <c r="BY327" s="31">
        <f t="shared" si="468"/>
        <v>0</v>
      </c>
      <c r="BZ327" s="31">
        <f t="shared" si="469"/>
        <v>0</v>
      </c>
      <c r="CA327" s="31">
        <f t="shared" si="470"/>
        <v>0</v>
      </c>
      <c r="CB327" s="31">
        <f t="shared" si="471"/>
        <v>0</v>
      </c>
      <c r="CC327" s="31">
        <f t="shared" si="472"/>
        <v>0</v>
      </c>
    </row>
    <row r="328" spans="31:81" x14ac:dyDescent="0.25">
      <c r="AE328" s="32" t="str">
        <f t="shared" si="444"/>
        <v>METHYL LINOLEATE (C18:2)</v>
      </c>
      <c r="BG328" s="31" t="s">
        <v>330</v>
      </c>
      <c r="BK328" s="31">
        <f t="shared" si="454"/>
        <v>45.039022242995827</v>
      </c>
      <c r="BL328" s="31">
        <f t="shared" si="455"/>
        <v>47.589034491733372</v>
      </c>
      <c r="BM328" s="31">
        <f t="shared" si="456"/>
        <v>35.195879907297297</v>
      </c>
      <c r="BN328" s="31">
        <f t="shared" si="457"/>
        <v>38.160261856340703</v>
      </c>
      <c r="BO328" s="31">
        <f t="shared" si="458"/>
        <v>38.892270043523887</v>
      </c>
      <c r="BP328" s="31">
        <f t="shared" si="459"/>
        <v>40.044226948149358</v>
      </c>
      <c r="BQ328" s="31">
        <f t="shared" si="460"/>
        <v>9.935778449976123</v>
      </c>
      <c r="BR328" s="31">
        <f t="shared" si="461"/>
        <v>8.3875652446484921</v>
      </c>
      <c r="BS328" s="31">
        <f t="shared" si="462"/>
        <v>8.3796003455924826</v>
      </c>
      <c r="BT328" s="31">
        <f t="shared" si="463"/>
        <v>6.7565487009364045</v>
      </c>
      <c r="BU328" s="31">
        <f t="shared" si="464"/>
        <v>28.719922906050392</v>
      </c>
      <c r="BV328" s="31">
        <f t="shared" si="465"/>
        <v>23.552802269805916</v>
      </c>
      <c r="BW328" s="31">
        <f t="shared" si="466"/>
        <v>0</v>
      </c>
      <c r="BX328" s="31">
        <f t="shared" si="467"/>
        <v>15.041475780643252</v>
      </c>
      <c r="BY328" s="31">
        <f t="shared" si="468"/>
        <v>12.353534956615121</v>
      </c>
      <c r="BZ328" s="31">
        <f t="shared" si="469"/>
        <v>8.6739785914062058</v>
      </c>
      <c r="CA328" s="31">
        <f t="shared" si="470"/>
        <v>42.931771798054612</v>
      </c>
      <c r="CB328" s="31">
        <f t="shared" si="471"/>
        <v>47.701077630815163</v>
      </c>
      <c r="CC328" s="31">
        <f t="shared" si="472"/>
        <v>21.90871020062686</v>
      </c>
    </row>
    <row r="329" spans="31:81" x14ac:dyDescent="0.25">
      <c r="AE329" s="32" t="str">
        <f t="shared" si="444"/>
        <v>METHYL ARACHIDATE (C20:0)</v>
      </c>
      <c r="BG329" s="31" t="s">
        <v>331</v>
      </c>
      <c r="BK329" s="31">
        <f t="shared" si="454"/>
        <v>0</v>
      </c>
      <c r="BL329" s="31">
        <f t="shared" si="455"/>
        <v>0</v>
      </c>
      <c r="BM329" s="31">
        <f t="shared" si="456"/>
        <v>0.95051120138036016</v>
      </c>
      <c r="BN329" s="31">
        <f t="shared" si="457"/>
        <v>0</v>
      </c>
      <c r="BO329" s="31">
        <f t="shared" si="458"/>
        <v>0.58222968555478971</v>
      </c>
      <c r="BP329" s="31">
        <f t="shared" si="459"/>
        <v>0</v>
      </c>
      <c r="BQ329" s="31">
        <f t="shared" si="460"/>
        <v>0.30715448488506397</v>
      </c>
      <c r="BR329" s="31">
        <f t="shared" si="461"/>
        <v>0.65426441032261995</v>
      </c>
      <c r="BS329" s="31">
        <f t="shared" si="462"/>
        <v>0.45166203179649711</v>
      </c>
      <c r="BT329" s="31">
        <f t="shared" si="463"/>
        <v>0</v>
      </c>
      <c r="BU329" s="31">
        <f t="shared" si="464"/>
        <v>0.31518964688291029</v>
      </c>
      <c r="BV329" s="31">
        <f t="shared" si="465"/>
        <v>1.0893966431672828</v>
      </c>
      <c r="BW329" s="31">
        <f t="shared" si="466"/>
        <v>0</v>
      </c>
      <c r="BX329" s="31">
        <f t="shared" si="467"/>
        <v>0.98567103192545058</v>
      </c>
      <c r="BY329" s="31">
        <f t="shared" si="468"/>
        <v>0.48853737799613095</v>
      </c>
      <c r="BZ329" s="31">
        <f t="shared" si="469"/>
        <v>0</v>
      </c>
      <c r="CA329" s="31">
        <f t="shared" si="470"/>
        <v>0</v>
      </c>
      <c r="CB329" s="31">
        <f t="shared" si="471"/>
        <v>0</v>
      </c>
      <c r="CC329" s="31">
        <f t="shared" si="472"/>
        <v>0</v>
      </c>
    </row>
    <row r="330" spans="31:81" x14ac:dyDescent="0.25">
      <c r="AE330" s="32" t="str">
        <f t="shared" si="444"/>
        <v>Methyl gamma-linolenate (C18:3)</v>
      </c>
      <c r="BG330" s="31" t="s">
        <v>332</v>
      </c>
      <c r="BK330" s="31">
        <f t="shared" si="454"/>
        <v>0</v>
      </c>
      <c r="BL330" s="31">
        <f t="shared" si="455"/>
        <v>0</v>
      </c>
      <c r="BM330" s="31">
        <f t="shared" si="456"/>
        <v>0</v>
      </c>
      <c r="BN330" s="31">
        <f t="shared" si="457"/>
        <v>0</v>
      </c>
      <c r="BO330" s="31">
        <f t="shared" si="458"/>
        <v>0</v>
      </c>
      <c r="BP330" s="31">
        <f t="shared" si="459"/>
        <v>0</v>
      </c>
      <c r="BQ330" s="31">
        <f t="shared" si="460"/>
        <v>0</v>
      </c>
      <c r="BR330" s="31">
        <f t="shared" si="461"/>
        <v>0</v>
      </c>
      <c r="BS330" s="31">
        <f t="shared" si="462"/>
        <v>0</v>
      </c>
      <c r="BT330" s="31">
        <f t="shared" si="463"/>
        <v>0</v>
      </c>
      <c r="BU330" s="31">
        <f t="shared" si="464"/>
        <v>0</v>
      </c>
      <c r="BV330" s="31">
        <f t="shared" si="465"/>
        <v>0</v>
      </c>
      <c r="BW330" s="31">
        <f t="shared" si="466"/>
        <v>0</v>
      </c>
      <c r="BX330" s="31">
        <f t="shared" si="467"/>
        <v>0</v>
      </c>
      <c r="BY330" s="31">
        <f t="shared" si="468"/>
        <v>0</v>
      </c>
      <c r="BZ330" s="31">
        <f t="shared" si="469"/>
        <v>0</v>
      </c>
      <c r="CA330" s="31">
        <f t="shared" si="470"/>
        <v>0</v>
      </c>
      <c r="CB330" s="31">
        <f t="shared" si="471"/>
        <v>0</v>
      </c>
      <c r="CC330" s="31">
        <f t="shared" si="472"/>
        <v>0</v>
      </c>
    </row>
    <row r="331" spans="31:81" x14ac:dyDescent="0.25">
      <c r="AE331" s="32" t="str">
        <f t="shared" si="444"/>
        <v>METHYL CIS-11 EICOSENOATE (C20:1)</v>
      </c>
      <c r="BG331" s="31" t="s">
        <v>333</v>
      </c>
      <c r="BK331" s="31">
        <f t="shared" si="454"/>
        <v>0</v>
      </c>
      <c r="BL331" s="31">
        <f t="shared" si="455"/>
        <v>0</v>
      </c>
      <c r="BM331" s="31">
        <f t="shared" si="456"/>
        <v>0</v>
      </c>
      <c r="BN331" s="31">
        <f t="shared" si="457"/>
        <v>0</v>
      </c>
      <c r="BO331" s="31">
        <f t="shared" si="458"/>
        <v>0</v>
      </c>
      <c r="BP331" s="31">
        <f t="shared" si="459"/>
        <v>0</v>
      </c>
      <c r="BQ331" s="31">
        <f t="shared" si="460"/>
        <v>0</v>
      </c>
      <c r="BR331" s="31">
        <f t="shared" si="461"/>
        <v>0</v>
      </c>
      <c r="BS331" s="31">
        <f t="shared" si="462"/>
        <v>0</v>
      </c>
      <c r="BT331" s="31">
        <f t="shared" si="463"/>
        <v>0</v>
      </c>
      <c r="BU331" s="31">
        <f t="shared" si="464"/>
        <v>0.48162643285282947</v>
      </c>
      <c r="BV331" s="31">
        <f t="shared" si="465"/>
        <v>0.53404573216885476</v>
      </c>
      <c r="BW331" s="31">
        <f t="shared" si="466"/>
        <v>0</v>
      </c>
      <c r="BX331" s="31">
        <f t="shared" si="467"/>
        <v>0</v>
      </c>
      <c r="BY331" s="31">
        <f t="shared" si="468"/>
        <v>8.5648311879561484E-2</v>
      </c>
      <c r="BZ331" s="31">
        <f t="shared" si="469"/>
        <v>0</v>
      </c>
      <c r="CA331" s="31">
        <f t="shared" si="470"/>
        <v>0</v>
      </c>
      <c r="CB331" s="31">
        <f t="shared" si="471"/>
        <v>0</v>
      </c>
      <c r="CC331" s="31">
        <f t="shared" si="472"/>
        <v>0</v>
      </c>
    </row>
    <row r="332" spans="31:81" x14ac:dyDescent="0.25">
      <c r="AE332" s="32" t="str">
        <f t="shared" si="444"/>
        <v>METHYL LINOLENATE (C18:3)</v>
      </c>
      <c r="BG332" s="31" t="s">
        <v>334</v>
      </c>
      <c r="BK332" s="31">
        <f t="shared" si="454"/>
        <v>1.8138190811871193</v>
      </c>
      <c r="BL332" s="31">
        <f t="shared" si="455"/>
        <v>1.3625125380966985</v>
      </c>
      <c r="BM332" s="31">
        <f t="shared" si="456"/>
        <v>8.0564159904228045</v>
      </c>
      <c r="BN332" s="31">
        <f t="shared" si="457"/>
        <v>6.5581537109857866</v>
      </c>
      <c r="BO332" s="31">
        <f t="shared" si="458"/>
        <v>1.0211586207889112</v>
      </c>
      <c r="BP332" s="31">
        <f t="shared" si="459"/>
        <v>0.67132725798085191</v>
      </c>
      <c r="BQ332" s="31">
        <f t="shared" si="460"/>
        <v>28.952892177533201</v>
      </c>
      <c r="BR332" s="31">
        <f t="shared" si="461"/>
        <v>28.639824258808837</v>
      </c>
      <c r="BS332" s="31">
        <f t="shared" si="462"/>
        <v>30.344306200265358</v>
      </c>
      <c r="BT332" s="31">
        <f t="shared" si="463"/>
        <v>30.947947538583325</v>
      </c>
      <c r="BU332" s="31">
        <f t="shared" si="464"/>
        <v>2.3661674723495651</v>
      </c>
      <c r="BV332" s="31">
        <f t="shared" si="465"/>
        <v>4.3423158944599578</v>
      </c>
      <c r="BW332" s="31">
        <f t="shared" si="466"/>
        <v>0</v>
      </c>
      <c r="BX332" s="31">
        <f t="shared" si="467"/>
        <v>21.446548648791925</v>
      </c>
      <c r="BY332" s="31">
        <f t="shared" si="468"/>
        <v>33.625659556776327</v>
      </c>
      <c r="BZ332" s="31">
        <f t="shared" si="469"/>
        <v>32.907467063116016</v>
      </c>
      <c r="CA332" s="31">
        <f t="shared" si="470"/>
        <v>1.0343434167541761</v>
      </c>
      <c r="CB332" s="31">
        <f t="shared" si="471"/>
        <v>1.7074220653617036</v>
      </c>
      <c r="CC332" s="31">
        <f t="shared" si="472"/>
        <v>0</v>
      </c>
    </row>
    <row r="333" spans="31:81" x14ac:dyDescent="0.25">
      <c r="AE333" s="32" t="str">
        <f t="shared" si="444"/>
        <v>METHYL HENEICOSANOATE (C21:0)</v>
      </c>
      <c r="BG333" s="31" t="s">
        <v>335</v>
      </c>
      <c r="BK333" s="31">
        <f t="shared" si="454"/>
        <v>0</v>
      </c>
      <c r="BL333" s="31">
        <f t="shared" si="455"/>
        <v>0</v>
      </c>
      <c r="BM333" s="31">
        <f t="shared" si="456"/>
        <v>0</v>
      </c>
      <c r="BN333" s="31">
        <f t="shared" si="457"/>
        <v>0</v>
      </c>
      <c r="BO333" s="31">
        <f t="shared" si="458"/>
        <v>0</v>
      </c>
      <c r="BP333" s="31">
        <f t="shared" si="459"/>
        <v>0</v>
      </c>
      <c r="BQ333" s="31">
        <f t="shared" si="460"/>
        <v>0</v>
      </c>
      <c r="BR333" s="31">
        <f t="shared" si="461"/>
        <v>0</v>
      </c>
      <c r="BS333" s="31">
        <f t="shared" si="462"/>
        <v>0</v>
      </c>
      <c r="BT333" s="31">
        <f t="shared" si="463"/>
        <v>0</v>
      </c>
      <c r="BU333" s="31">
        <f t="shared" si="464"/>
        <v>0</v>
      </c>
      <c r="BV333" s="31">
        <f t="shared" si="465"/>
        <v>0</v>
      </c>
      <c r="BW333" s="31">
        <f t="shared" si="466"/>
        <v>0</v>
      </c>
      <c r="BX333" s="31">
        <f t="shared" si="467"/>
        <v>0</v>
      </c>
      <c r="BY333" s="31">
        <f t="shared" si="468"/>
        <v>2.2837116102101328E-2</v>
      </c>
      <c r="BZ333" s="31">
        <f t="shared" si="469"/>
        <v>6.1353016646513436E-2</v>
      </c>
      <c r="CA333" s="31">
        <f t="shared" si="470"/>
        <v>6.0384646448032236E-2</v>
      </c>
      <c r="CB333" s="31">
        <f t="shared" si="471"/>
        <v>4.4584882472515852E-2</v>
      </c>
      <c r="CC333" s="31">
        <f t="shared" si="472"/>
        <v>0.1741632391160392</v>
      </c>
    </row>
    <row r="334" spans="31:81" x14ac:dyDescent="0.25">
      <c r="AE334" s="32" t="str">
        <f t="shared" si="444"/>
        <v>Methyl cis-11,14-eicosadienoate (C20:2)</v>
      </c>
      <c r="BG334" s="31" t="s">
        <v>336</v>
      </c>
      <c r="BK334" s="31">
        <f t="shared" si="454"/>
        <v>0</v>
      </c>
      <c r="BL334" s="31">
        <f t="shared" si="455"/>
        <v>0</v>
      </c>
      <c r="BM334" s="31">
        <f t="shared" si="456"/>
        <v>0</v>
      </c>
      <c r="BN334" s="31">
        <f t="shared" si="457"/>
        <v>0</v>
      </c>
      <c r="BO334" s="31">
        <f t="shared" si="458"/>
        <v>0</v>
      </c>
      <c r="BP334" s="31">
        <f t="shared" si="459"/>
        <v>0</v>
      </c>
      <c r="BQ334" s="31">
        <f t="shared" si="460"/>
        <v>0</v>
      </c>
      <c r="BR334" s="31">
        <f t="shared" si="461"/>
        <v>0</v>
      </c>
      <c r="BS334" s="31">
        <f t="shared" si="462"/>
        <v>0</v>
      </c>
      <c r="BT334" s="31">
        <f t="shared" si="463"/>
        <v>0</v>
      </c>
      <c r="BU334" s="31">
        <f t="shared" si="464"/>
        <v>0</v>
      </c>
      <c r="BV334" s="31">
        <f t="shared" si="465"/>
        <v>0</v>
      </c>
      <c r="BW334" s="31">
        <f t="shared" si="466"/>
        <v>0</v>
      </c>
      <c r="BX334" s="31">
        <f t="shared" si="467"/>
        <v>0</v>
      </c>
      <c r="BY334" s="31">
        <f t="shared" si="468"/>
        <v>6.3988770726268296E-2</v>
      </c>
      <c r="BZ334" s="31">
        <f t="shared" si="469"/>
        <v>2.9176990170540883E-2</v>
      </c>
      <c r="CA334" s="31">
        <f t="shared" si="470"/>
        <v>3.0378173751550209E-2</v>
      </c>
      <c r="CB334" s="31">
        <f t="shared" si="471"/>
        <v>2.242966360013636E-2</v>
      </c>
      <c r="CC334" s="31">
        <f t="shared" si="472"/>
        <v>8.7617655318278947E-2</v>
      </c>
    </row>
    <row r="335" spans="31:81" x14ac:dyDescent="0.25">
      <c r="AE335" s="32" t="str">
        <f t="shared" si="444"/>
        <v>METHYL BEHENATE (C22:0)</v>
      </c>
      <c r="BG335" s="31" t="s">
        <v>337</v>
      </c>
      <c r="BK335" s="31">
        <f t="shared" si="454"/>
        <v>0</v>
      </c>
      <c r="BL335" s="31">
        <f t="shared" si="455"/>
        <v>0</v>
      </c>
      <c r="BM335" s="31">
        <f t="shared" si="456"/>
        <v>0</v>
      </c>
      <c r="BN335" s="31">
        <f t="shared" si="457"/>
        <v>0</v>
      </c>
      <c r="BO335" s="31">
        <f t="shared" si="458"/>
        <v>0</v>
      </c>
      <c r="BP335" s="31">
        <f t="shared" si="459"/>
        <v>0</v>
      </c>
      <c r="BQ335" s="31">
        <f t="shared" si="460"/>
        <v>0</v>
      </c>
      <c r="BR335" s="31">
        <f t="shared" si="461"/>
        <v>0</v>
      </c>
      <c r="BS335" s="31">
        <f t="shared" si="462"/>
        <v>0</v>
      </c>
      <c r="BT335" s="31">
        <f t="shared" si="463"/>
        <v>0</v>
      </c>
      <c r="BU335" s="31">
        <f t="shared" si="464"/>
        <v>0</v>
      </c>
      <c r="BV335" s="31">
        <f t="shared" si="465"/>
        <v>0</v>
      </c>
      <c r="BW335" s="31">
        <f t="shared" si="466"/>
        <v>0</v>
      </c>
      <c r="BX335" s="31">
        <f t="shared" si="467"/>
        <v>0</v>
      </c>
      <c r="BY335" s="31">
        <f t="shared" si="468"/>
        <v>0</v>
      </c>
      <c r="BZ335" s="31">
        <f t="shared" si="469"/>
        <v>0</v>
      </c>
      <c r="CA335" s="31">
        <f t="shared" si="470"/>
        <v>0</v>
      </c>
      <c r="CB335" s="31">
        <f t="shared" si="471"/>
        <v>0</v>
      </c>
      <c r="CC335" s="31">
        <f t="shared" si="472"/>
        <v>0</v>
      </c>
    </row>
    <row r="336" spans="31:81" x14ac:dyDescent="0.25">
      <c r="AE336" s="32" t="str">
        <f t="shared" si="444"/>
        <v>Methyl cis-8, 11, 14-eicosatrienoate (C20:3)</v>
      </c>
      <c r="BG336" s="31" t="s">
        <v>338</v>
      </c>
      <c r="BK336" s="31">
        <f t="shared" si="454"/>
        <v>0</v>
      </c>
      <c r="BL336" s="31">
        <f t="shared" si="455"/>
        <v>0</v>
      </c>
      <c r="BM336" s="31">
        <f t="shared" si="456"/>
        <v>0</v>
      </c>
      <c r="BN336" s="31">
        <f t="shared" si="457"/>
        <v>0</v>
      </c>
      <c r="BO336" s="31">
        <f t="shared" si="458"/>
        <v>0</v>
      </c>
      <c r="BP336" s="31">
        <f t="shared" si="459"/>
        <v>0</v>
      </c>
      <c r="BQ336" s="31">
        <f t="shared" si="460"/>
        <v>0</v>
      </c>
      <c r="BR336" s="31">
        <f t="shared" si="461"/>
        <v>0</v>
      </c>
      <c r="BS336" s="31">
        <f t="shared" si="462"/>
        <v>0</v>
      </c>
      <c r="BT336" s="31">
        <f t="shared" si="463"/>
        <v>0</v>
      </c>
      <c r="BU336" s="31">
        <f t="shared" si="464"/>
        <v>0</v>
      </c>
      <c r="BV336" s="31">
        <f t="shared" si="465"/>
        <v>0</v>
      </c>
      <c r="BW336" s="31">
        <f t="shared" si="466"/>
        <v>0</v>
      </c>
      <c r="BX336" s="31">
        <f t="shared" si="467"/>
        <v>0</v>
      </c>
      <c r="BY336" s="31">
        <f t="shared" si="468"/>
        <v>0</v>
      </c>
      <c r="BZ336" s="31">
        <f t="shared" si="469"/>
        <v>0</v>
      </c>
      <c r="CA336" s="31">
        <f t="shared" si="470"/>
        <v>0</v>
      </c>
      <c r="CB336" s="31">
        <f t="shared" si="471"/>
        <v>0</v>
      </c>
      <c r="CC336" s="31">
        <f t="shared" si="472"/>
        <v>0</v>
      </c>
    </row>
    <row r="337" spans="8:81" x14ac:dyDescent="0.25">
      <c r="AE337" s="32" t="str">
        <f t="shared" si="444"/>
        <v>Methyl cis-13-docosenoate (C22:1)</v>
      </c>
      <c r="BG337" s="31" t="s">
        <v>339</v>
      </c>
      <c r="BK337" s="31">
        <f t="shared" si="454"/>
        <v>0</v>
      </c>
      <c r="BL337" s="31">
        <f t="shared" si="455"/>
        <v>0</v>
      </c>
      <c r="BM337" s="31">
        <f t="shared" si="456"/>
        <v>0</v>
      </c>
      <c r="BN337" s="31">
        <f t="shared" si="457"/>
        <v>0</v>
      </c>
      <c r="BO337" s="31">
        <f t="shared" si="458"/>
        <v>0</v>
      </c>
      <c r="BP337" s="31">
        <f t="shared" si="459"/>
        <v>0</v>
      </c>
      <c r="BQ337" s="31">
        <f t="shared" si="460"/>
        <v>0</v>
      </c>
      <c r="BR337" s="31">
        <f t="shared" si="461"/>
        <v>0</v>
      </c>
      <c r="BS337" s="31">
        <f t="shared" si="462"/>
        <v>0</v>
      </c>
      <c r="BT337" s="31">
        <f t="shared" si="463"/>
        <v>0</v>
      </c>
      <c r="BU337" s="31">
        <f t="shared" si="464"/>
        <v>0</v>
      </c>
      <c r="BV337" s="31">
        <f t="shared" si="465"/>
        <v>0</v>
      </c>
      <c r="BW337" s="31">
        <f t="shared" si="466"/>
        <v>0</v>
      </c>
      <c r="BX337" s="31">
        <f t="shared" si="467"/>
        <v>0</v>
      </c>
      <c r="BY337" s="31">
        <f t="shared" si="468"/>
        <v>0</v>
      </c>
      <c r="BZ337" s="31">
        <f t="shared" si="469"/>
        <v>0</v>
      </c>
      <c r="CA337" s="31">
        <f t="shared" si="470"/>
        <v>0</v>
      </c>
      <c r="CB337" s="31">
        <f t="shared" si="471"/>
        <v>0</v>
      </c>
      <c r="CC337" s="31">
        <f t="shared" si="472"/>
        <v>0</v>
      </c>
    </row>
    <row r="338" spans="8:81" x14ac:dyDescent="0.25">
      <c r="AE338" s="32" t="str">
        <f t="shared" si="444"/>
        <v>Methyl cis-11, 14, 17-eicosatrienoate (C20:3)</v>
      </c>
      <c r="BG338" s="31" t="s">
        <v>340</v>
      </c>
      <c r="BK338" s="31">
        <f t="shared" si="454"/>
        <v>0</v>
      </c>
      <c r="BL338" s="31">
        <f t="shared" si="455"/>
        <v>0</v>
      </c>
      <c r="BM338" s="31">
        <f t="shared" si="456"/>
        <v>0</v>
      </c>
      <c r="BN338" s="31">
        <f t="shared" si="457"/>
        <v>0</v>
      </c>
      <c r="BO338" s="31">
        <f t="shared" si="458"/>
        <v>0</v>
      </c>
      <c r="BP338" s="31">
        <f t="shared" si="459"/>
        <v>0</v>
      </c>
      <c r="BQ338" s="31">
        <f t="shared" si="460"/>
        <v>0</v>
      </c>
      <c r="BR338" s="31">
        <f t="shared" si="461"/>
        <v>0</v>
      </c>
      <c r="BS338" s="31">
        <f t="shared" si="462"/>
        <v>0</v>
      </c>
      <c r="BT338" s="31">
        <f t="shared" si="463"/>
        <v>0</v>
      </c>
      <c r="BU338" s="31">
        <f t="shared" si="464"/>
        <v>0</v>
      </c>
      <c r="BV338" s="31">
        <f t="shared" si="465"/>
        <v>0</v>
      </c>
      <c r="BW338" s="31">
        <f t="shared" si="466"/>
        <v>0</v>
      </c>
      <c r="BX338" s="31">
        <f t="shared" si="467"/>
        <v>0</v>
      </c>
      <c r="BY338" s="31">
        <f t="shared" si="468"/>
        <v>0.20145830321808184</v>
      </c>
      <c r="BZ338" s="31">
        <f t="shared" si="469"/>
        <v>0</v>
      </c>
      <c r="CA338" s="31">
        <f t="shared" si="470"/>
        <v>0</v>
      </c>
      <c r="CB338" s="31">
        <f t="shared" si="471"/>
        <v>0</v>
      </c>
      <c r="CC338" s="31">
        <f t="shared" si="472"/>
        <v>0</v>
      </c>
    </row>
    <row r="339" spans="8:81" x14ac:dyDescent="0.25">
      <c r="AE339" s="32" t="str">
        <f t="shared" si="444"/>
        <v>METHYL TRICOSANOATE (C23:0)</v>
      </c>
      <c r="BG339" s="31" t="s">
        <v>342</v>
      </c>
      <c r="BK339" s="31">
        <f t="shared" si="454"/>
        <v>0</v>
      </c>
      <c r="BL339" s="31">
        <f t="shared" si="455"/>
        <v>0</v>
      </c>
      <c r="BM339" s="31">
        <f t="shared" si="456"/>
        <v>0</v>
      </c>
      <c r="BN339" s="31">
        <f t="shared" si="457"/>
        <v>0</v>
      </c>
      <c r="BO339" s="31">
        <f t="shared" si="458"/>
        <v>0</v>
      </c>
      <c r="BP339" s="31">
        <f t="shared" si="459"/>
        <v>0</v>
      </c>
      <c r="BQ339" s="31">
        <f t="shared" si="460"/>
        <v>0</v>
      </c>
      <c r="BR339" s="31">
        <f t="shared" si="461"/>
        <v>0</v>
      </c>
      <c r="BS339" s="31">
        <f t="shared" si="462"/>
        <v>0</v>
      </c>
      <c r="BT339" s="31">
        <f t="shared" si="463"/>
        <v>0</v>
      </c>
      <c r="BU339" s="31">
        <f t="shared" si="464"/>
        <v>0</v>
      </c>
      <c r="BV339" s="31">
        <f t="shared" si="465"/>
        <v>0</v>
      </c>
      <c r="BW339" s="31">
        <f t="shared" si="466"/>
        <v>0</v>
      </c>
      <c r="BX339" s="31">
        <f t="shared" si="467"/>
        <v>0</v>
      </c>
      <c r="BY339" s="31">
        <f t="shared" si="468"/>
        <v>0</v>
      </c>
      <c r="BZ339" s="31">
        <f t="shared" si="469"/>
        <v>0</v>
      </c>
      <c r="CA339" s="31">
        <f t="shared" si="470"/>
        <v>0</v>
      </c>
      <c r="CB339" s="31">
        <f t="shared" si="471"/>
        <v>0</v>
      </c>
      <c r="CC339" s="31">
        <f t="shared" si="472"/>
        <v>0</v>
      </c>
    </row>
    <row r="340" spans="8:81" x14ac:dyDescent="0.25">
      <c r="AE340" s="32" t="str">
        <f t="shared" si="444"/>
        <v>Methyl arachidonate (C20:4)</v>
      </c>
      <c r="BG340" s="31" t="s">
        <v>341</v>
      </c>
      <c r="BK340" s="31">
        <f t="shared" si="454"/>
        <v>0</v>
      </c>
      <c r="BL340" s="31">
        <f t="shared" si="455"/>
        <v>0</v>
      </c>
      <c r="BM340" s="31">
        <f t="shared" si="456"/>
        <v>0</v>
      </c>
      <c r="BN340" s="31">
        <f t="shared" si="457"/>
        <v>0</v>
      </c>
      <c r="BO340" s="31">
        <f t="shared" si="458"/>
        <v>0</v>
      </c>
      <c r="BP340" s="31">
        <f t="shared" si="459"/>
        <v>0</v>
      </c>
      <c r="BQ340" s="31">
        <f t="shared" si="460"/>
        <v>0</v>
      </c>
      <c r="BR340" s="31">
        <f t="shared" si="461"/>
        <v>0</v>
      </c>
      <c r="BS340" s="31">
        <f t="shared" si="462"/>
        <v>0</v>
      </c>
      <c r="BT340" s="31">
        <f t="shared" si="463"/>
        <v>0</v>
      </c>
      <c r="BU340" s="31">
        <f t="shared" si="464"/>
        <v>0</v>
      </c>
      <c r="BV340" s="31">
        <f t="shared" si="465"/>
        <v>0</v>
      </c>
      <c r="BW340" s="31">
        <f t="shared" si="466"/>
        <v>0</v>
      </c>
      <c r="BX340" s="31">
        <f t="shared" si="467"/>
        <v>0</v>
      </c>
      <c r="BY340" s="31">
        <f t="shared" si="468"/>
        <v>0</v>
      </c>
      <c r="BZ340" s="31">
        <f t="shared" si="469"/>
        <v>0</v>
      </c>
      <c r="CA340" s="31">
        <f t="shared" si="470"/>
        <v>0</v>
      </c>
      <c r="CB340" s="31">
        <f t="shared" si="471"/>
        <v>0</v>
      </c>
      <c r="CC340" s="31">
        <f t="shared" si="472"/>
        <v>0</v>
      </c>
    </row>
    <row r="341" spans="8:81" x14ac:dyDescent="0.25">
      <c r="AE341" s="32" t="str">
        <f t="shared" si="444"/>
        <v>Methyl cis-13, 16- docosadienoate (C22:2)</v>
      </c>
      <c r="BG341" s="31" t="s">
        <v>343</v>
      </c>
      <c r="BK341" s="31">
        <f t="shared" si="454"/>
        <v>0</v>
      </c>
      <c r="BL341" s="31">
        <f t="shared" si="455"/>
        <v>0</v>
      </c>
      <c r="BM341" s="31">
        <f t="shared" si="456"/>
        <v>0</v>
      </c>
      <c r="BN341" s="31">
        <f t="shared" si="457"/>
        <v>0</v>
      </c>
      <c r="BO341" s="31">
        <f t="shared" si="458"/>
        <v>0</v>
      </c>
      <c r="BP341" s="31">
        <f t="shared" si="459"/>
        <v>0</v>
      </c>
      <c r="BQ341" s="31">
        <f t="shared" si="460"/>
        <v>0</v>
      </c>
      <c r="BR341" s="31">
        <f t="shared" si="461"/>
        <v>0</v>
      </c>
      <c r="BS341" s="31">
        <f t="shared" si="462"/>
        <v>0</v>
      </c>
      <c r="BT341" s="31">
        <f t="shared" si="463"/>
        <v>0</v>
      </c>
      <c r="BU341" s="31">
        <f t="shared" si="464"/>
        <v>0</v>
      </c>
      <c r="BV341" s="31">
        <f t="shared" si="465"/>
        <v>0</v>
      </c>
      <c r="BW341" s="31">
        <f t="shared" si="466"/>
        <v>0</v>
      </c>
      <c r="BX341" s="31">
        <f t="shared" si="467"/>
        <v>0</v>
      </c>
      <c r="BY341" s="31">
        <f t="shared" si="468"/>
        <v>0</v>
      </c>
      <c r="BZ341" s="31">
        <f t="shared" si="469"/>
        <v>0</v>
      </c>
      <c r="CA341" s="31">
        <f t="shared" si="470"/>
        <v>0</v>
      </c>
      <c r="CB341" s="31">
        <f t="shared" si="471"/>
        <v>0</v>
      </c>
      <c r="CC341" s="31">
        <f t="shared" si="472"/>
        <v>0</v>
      </c>
    </row>
    <row r="342" spans="8:81" x14ac:dyDescent="0.25">
      <c r="AE342" s="32" t="str">
        <f t="shared" si="444"/>
        <v>Methyl tetracosanoate) (C24:0)</v>
      </c>
      <c r="BG342" s="31" t="s">
        <v>344</v>
      </c>
      <c r="BK342" s="31">
        <f t="shared" si="454"/>
        <v>0</v>
      </c>
      <c r="BL342" s="31">
        <f t="shared" si="455"/>
        <v>0</v>
      </c>
      <c r="BM342" s="31">
        <f t="shared" si="456"/>
        <v>0</v>
      </c>
      <c r="BN342" s="31">
        <f t="shared" si="457"/>
        <v>0</v>
      </c>
      <c r="BO342" s="31">
        <f t="shared" si="458"/>
        <v>0</v>
      </c>
      <c r="BP342" s="31">
        <f t="shared" si="459"/>
        <v>0</v>
      </c>
      <c r="BQ342" s="31">
        <f t="shared" si="460"/>
        <v>0</v>
      </c>
      <c r="BR342" s="31">
        <f t="shared" si="461"/>
        <v>0</v>
      </c>
      <c r="BS342" s="31">
        <f t="shared" si="462"/>
        <v>0</v>
      </c>
      <c r="BT342" s="31">
        <f t="shared" si="463"/>
        <v>0</v>
      </c>
      <c r="BU342" s="31">
        <f t="shared" si="464"/>
        <v>0</v>
      </c>
      <c r="BV342" s="31">
        <f t="shared" si="465"/>
        <v>0</v>
      </c>
      <c r="BW342" s="31">
        <f t="shared" si="466"/>
        <v>0</v>
      </c>
      <c r="BX342" s="31">
        <f t="shared" si="467"/>
        <v>0</v>
      </c>
      <c r="BY342" s="31">
        <f t="shared" si="468"/>
        <v>0</v>
      </c>
      <c r="BZ342" s="31">
        <f t="shared" si="469"/>
        <v>0</v>
      </c>
      <c r="CA342" s="31">
        <f t="shared" si="470"/>
        <v>0</v>
      </c>
      <c r="CB342" s="31">
        <f t="shared" si="471"/>
        <v>0</v>
      </c>
      <c r="CC342" s="31">
        <f t="shared" si="472"/>
        <v>0</v>
      </c>
    </row>
    <row r="343" spans="8:81" x14ac:dyDescent="0.25">
      <c r="AE343" s="32" t="str">
        <f t="shared" si="444"/>
        <v>Methyl CIS-5,8,11,14,17-EICOSAPENTAENOATE (C20:5)</v>
      </c>
      <c r="BG343" s="31" t="s">
        <v>345</v>
      </c>
      <c r="BK343" s="31">
        <f t="shared" si="454"/>
        <v>0</v>
      </c>
      <c r="BL343" s="31">
        <f t="shared" si="455"/>
        <v>0</v>
      </c>
      <c r="BM343" s="31">
        <f t="shared" si="456"/>
        <v>0</v>
      </c>
      <c r="BN343" s="31">
        <f t="shared" si="457"/>
        <v>0</v>
      </c>
      <c r="BO343" s="31">
        <f t="shared" si="458"/>
        <v>0</v>
      </c>
      <c r="BP343" s="31">
        <f t="shared" si="459"/>
        <v>0</v>
      </c>
      <c r="BQ343" s="31">
        <f t="shared" si="460"/>
        <v>0</v>
      </c>
      <c r="BR343" s="31">
        <f t="shared" si="461"/>
        <v>0</v>
      </c>
      <c r="BS343" s="31">
        <f t="shared" si="462"/>
        <v>0</v>
      </c>
      <c r="BT343" s="31">
        <f t="shared" si="463"/>
        <v>0</v>
      </c>
      <c r="BU343" s="31">
        <f t="shared" si="464"/>
        <v>0</v>
      </c>
      <c r="BV343" s="31">
        <f t="shared" si="465"/>
        <v>0</v>
      </c>
      <c r="BW343" s="31">
        <f t="shared" si="466"/>
        <v>0</v>
      </c>
      <c r="BX343" s="31">
        <f t="shared" si="467"/>
        <v>0</v>
      </c>
      <c r="BY343" s="31">
        <f t="shared" si="468"/>
        <v>0</v>
      </c>
      <c r="BZ343" s="31">
        <f t="shared" si="469"/>
        <v>0</v>
      </c>
      <c r="CA343" s="31">
        <f t="shared" si="470"/>
        <v>0</v>
      </c>
      <c r="CB343" s="31">
        <f t="shared" si="471"/>
        <v>0</v>
      </c>
      <c r="CC343" s="31">
        <f t="shared" si="472"/>
        <v>0</v>
      </c>
    </row>
    <row r="344" spans="8:81" x14ac:dyDescent="0.25">
      <c r="AE344" s="32" t="str">
        <f t="shared" si="444"/>
        <v>Methyl cis-15-tetracosenoate (C24:1)</v>
      </c>
      <c r="BG344" s="31" t="s">
        <v>346</v>
      </c>
      <c r="BK344" s="31">
        <f t="shared" si="454"/>
        <v>0</v>
      </c>
      <c r="BL344" s="31">
        <f t="shared" si="455"/>
        <v>0</v>
      </c>
      <c r="BM344" s="31">
        <f t="shared" si="456"/>
        <v>0</v>
      </c>
      <c r="BN344" s="31">
        <f t="shared" si="457"/>
        <v>0</v>
      </c>
      <c r="BO344" s="31">
        <f t="shared" si="458"/>
        <v>0</v>
      </c>
      <c r="BP344" s="31">
        <f t="shared" si="459"/>
        <v>0</v>
      </c>
      <c r="BQ344" s="31">
        <f t="shared" si="460"/>
        <v>0</v>
      </c>
      <c r="BR344" s="31">
        <f t="shared" si="461"/>
        <v>0</v>
      </c>
      <c r="BS344" s="31">
        <f t="shared" si="462"/>
        <v>0</v>
      </c>
      <c r="BT344" s="31">
        <f t="shared" si="463"/>
        <v>0</v>
      </c>
      <c r="BU344" s="31">
        <f t="shared" si="464"/>
        <v>0</v>
      </c>
      <c r="BV344" s="31">
        <f t="shared" si="465"/>
        <v>0</v>
      </c>
      <c r="BW344" s="31">
        <f t="shared" si="466"/>
        <v>0</v>
      </c>
      <c r="BX344" s="31">
        <f t="shared" si="467"/>
        <v>0</v>
      </c>
      <c r="BY344" s="31">
        <f t="shared" si="468"/>
        <v>0</v>
      </c>
      <c r="BZ344" s="31">
        <f t="shared" si="469"/>
        <v>0</v>
      </c>
      <c r="CA344" s="31">
        <f t="shared" si="470"/>
        <v>0</v>
      </c>
      <c r="CB344" s="31">
        <f t="shared" si="471"/>
        <v>0</v>
      </c>
      <c r="CC344" s="31">
        <f t="shared" si="472"/>
        <v>0</v>
      </c>
    </row>
    <row r="345" spans="8:81" x14ac:dyDescent="0.25">
      <c r="AE345" s="32" t="str">
        <f t="shared" si="444"/>
        <v>Methyl CIS-4,7,10,13,16,19-DOCOSAHEXAENOATE (C22:6)</v>
      </c>
      <c r="BG345" s="31" t="s">
        <v>347</v>
      </c>
      <c r="BK345" s="31">
        <f t="shared" si="454"/>
        <v>0</v>
      </c>
      <c r="BL345" s="31">
        <f t="shared" si="455"/>
        <v>0</v>
      </c>
      <c r="BM345" s="31">
        <f t="shared" si="456"/>
        <v>0</v>
      </c>
      <c r="BN345" s="31">
        <f t="shared" si="457"/>
        <v>0</v>
      </c>
      <c r="BO345" s="31">
        <f t="shared" si="458"/>
        <v>0</v>
      </c>
      <c r="BP345" s="31">
        <f t="shared" si="459"/>
        <v>0</v>
      </c>
      <c r="BQ345" s="31">
        <f t="shared" si="460"/>
        <v>0</v>
      </c>
      <c r="BR345" s="31">
        <f t="shared" si="461"/>
        <v>0</v>
      </c>
      <c r="BS345" s="31">
        <f t="shared" si="462"/>
        <v>0</v>
      </c>
      <c r="BT345" s="31">
        <f t="shared" si="463"/>
        <v>0</v>
      </c>
      <c r="BU345" s="31">
        <f t="shared" si="464"/>
        <v>0</v>
      </c>
      <c r="BV345" s="31">
        <f t="shared" si="465"/>
        <v>0</v>
      </c>
      <c r="BW345" s="31">
        <f t="shared" si="466"/>
        <v>0</v>
      </c>
      <c r="BX345" s="31">
        <f t="shared" si="467"/>
        <v>0</v>
      </c>
      <c r="BY345" s="31">
        <f t="shared" si="468"/>
        <v>0</v>
      </c>
      <c r="BZ345" s="31">
        <f t="shared" si="469"/>
        <v>0</v>
      </c>
      <c r="CA345" s="31">
        <f t="shared" si="470"/>
        <v>0</v>
      </c>
      <c r="CB345" s="31">
        <f t="shared" si="471"/>
        <v>0</v>
      </c>
      <c r="CC345" s="31">
        <f t="shared" si="472"/>
        <v>0</v>
      </c>
    </row>
    <row r="346" spans="8:81" x14ac:dyDescent="0.25">
      <c r="H346" s="32"/>
    </row>
    <row r="347" spans="8:81" x14ac:dyDescent="0.25">
      <c r="H347" s="32"/>
      <c r="BG347" s="31" t="s">
        <v>451</v>
      </c>
      <c r="BK347" s="31" t="s">
        <v>31</v>
      </c>
      <c r="BL347" s="31" t="s">
        <v>440</v>
      </c>
      <c r="BM347" s="31" t="s">
        <v>0</v>
      </c>
      <c r="BN347" s="31" t="s">
        <v>3</v>
      </c>
      <c r="BO347" s="31" t="s">
        <v>32</v>
      </c>
      <c r="BP347" s="31" t="s">
        <v>60</v>
      </c>
      <c r="BQ347" s="31" t="s">
        <v>441</v>
      </c>
      <c r="BR347" s="31" t="s">
        <v>442</v>
      </c>
      <c r="BS347" s="31" t="s">
        <v>443</v>
      </c>
      <c r="BT347" s="31" t="s">
        <v>444</v>
      </c>
      <c r="BU347" s="31" t="s">
        <v>0</v>
      </c>
      <c r="BV347" s="31" t="s">
        <v>31</v>
      </c>
      <c r="BW347" s="31" t="s">
        <v>32</v>
      </c>
      <c r="BX347" s="31" t="s">
        <v>418</v>
      </c>
      <c r="BY347" s="31" t="s">
        <v>419</v>
      </c>
      <c r="BZ347" s="31" t="s">
        <v>420</v>
      </c>
      <c r="CA347" s="31" t="s">
        <v>445</v>
      </c>
      <c r="CB347" s="31" t="s">
        <v>446</v>
      </c>
      <c r="CC347" s="31" t="s">
        <v>50</v>
      </c>
    </row>
    <row r="348" spans="8:81" x14ac:dyDescent="0.25">
      <c r="BG348" s="31" t="s">
        <v>439</v>
      </c>
      <c r="BJ348" s="31" t="str">
        <f t="shared" ref="BJ348:BJ384" si="482">BG309</f>
        <v>METHYL HEXANOATE (C6:0)</v>
      </c>
      <c r="BK348" s="31">
        <f>BK$392*BK309/100</f>
        <v>0</v>
      </c>
      <c r="BL348" s="31">
        <f>BL$392*BV309/100</f>
        <v>0</v>
      </c>
      <c r="BM348" s="31">
        <f>BM$392*BO309/100</f>
        <v>0</v>
      </c>
      <c r="BN348" s="31">
        <f>BN$392*BU309/100</f>
        <v>0</v>
      </c>
      <c r="BO348" s="31">
        <f>BO$392*BW309/100</f>
        <v>2.6221156598574425E-3</v>
      </c>
      <c r="BP348" s="31">
        <f>BP$392*BX309/100</f>
        <v>0</v>
      </c>
      <c r="BQ348" s="31">
        <f>BQ$392*BQ309/100</f>
        <v>0</v>
      </c>
      <c r="BR348" s="31">
        <f>BR$392*BS309/100</f>
        <v>0</v>
      </c>
    </row>
    <row r="349" spans="8:81" x14ac:dyDescent="0.25">
      <c r="BJ349" s="31" t="str">
        <f t="shared" si="482"/>
        <v>METHYL OCTANOATE (C8:0)</v>
      </c>
      <c r="BK349" s="31">
        <f t="shared" ref="BK349:BK384" si="483">BK$392*BK310/100</f>
        <v>0</v>
      </c>
      <c r="BL349" s="31">
        <f t="shared" ref="BL349:BL384" si="484">BL$392*BV310/100</f>
        <v>0</v>
      </c>
      <c r="BM349" s="31">
        <f t="shared" ref="BM349:BM384" si="485">BM$392*BO310/100</f>
        <v>0</v>
      </c>
      <c r="BN349" s="31">
        <f t="shared" ref="BN349:BN384" si="486">BN$392*BU310/100</f>
        <v>0</v>
      </c>
      <c r="BO349" s="31">
        <f t="shared" ref="BO349:BP349" si="487">BO$392*BW310/100</f>
        <v>0</v>
      </c>
      <c r="BP349" s="31">
        <f t="shared" si="487"/>
        <v>0</v>
      </c>
      <c r="BQ349" s="31">
        <f t="shared" ref="BQ349:BQ384" si="488">BQ$392*BQ310/100</f>
        <v>0</v>
      </c>
      <c r="BR349" s="31">
        <f t="shared" ref="BR349:BR384" si="489">BR$392*BS310/100</f>
        <v>9.5900384435775125E-5</v>
      </c>
    </row>
    <row r="350" spans="8:81" x14ac:dyDescent="0.25">
      <c r="BJ350" s="31" t="str">
        <f t="shared" si="482"/>
        <v>METHYL DECANOATE (CAPRATE) (C10:0)</v>
      </c>
      <c r="BK350" s="31">
        <f t="shared" si="483"/>
        <v>0</v>
      </c>
      <c r="BL350" s="31">
        <f t="shared" si="484"/>
        <v>0</v>
      </c>
      <c r="BM350" s="31">
        <f t="shared" si="485"/>
        <v>0</v>
      </c>
      <c r="BN350" s="31">
        <f t="shared" si="486"/>
        <v>0</v>
      </c>
      <c r="BO350" s="31">
        <f t="shared" ref="BO350:BP350" si="490">BO$392*BW311/100</f>
        <v>0</v>
      </c>
      <c r="BP350" s="31">
        <f t="shared" si="490"/>
        <v>0</v>
      </c>
      <c r="BQ350" s="31">
        <f t="shared" si="488"/>
        <v>0</v>
      </c>
      <c r="BR350" s="31">
        <f t="shared" si="489"/>
        <v>0</v>
      </c>
    </row>
    <row r="351" spans="8:81" x14ac:dyDescent="0.25">
      <c r="BJ351" s="31" t="str">
        <f t="shared" si="482"/>
        <v>METHYL UNDECANOATE (C11:0)</v>
      </c>
      <c r="BK351" s="31">
        <f t="shared" si="483"/>
        <v>0</v>
      </c>
      <c r="BL351" s="31">
        <f t="shared" si="484"/>
        <v>0</v>
      </c>
      <c r="BM351" s="31">
        <f t="shared" si="485"/>
        <v>0</v>
      </c>
      <c r="BN351" s="31">
        <f t="shared" si="486"/>
        <v>0</v>
      </c>
      <c r="BO351" s="31">
        <f t="shared" ref="BO351:BP351" si="491">BO$392*BW312/100</f>
        <v>0</v>
      </c>
      <c r="BP351" s="31">
        <f t="shared" si="491"/>
        <v>0</v>
      </c>
      <c r="BQ351" s="31">
        <f t="shared" si="488"/>
        <v>0</v>
      </c>
      <c r="BR351" s="31">
        <f t="shared" si="489"/>
        <v>0</v>
      </c>
    </row>
    <row r="352" spans="8:81" x14ac:dyDescent="0.25">
      <c r="BJ352" s="31" t="str">
        <f t="shared" si="482"/>
        <v>METHYL LAURATE (C12:0)</v>
      </c>
      <c r="BK352" s="31">
        <f t="shared" si="483"/>
        <v>0</v>
      </c>
      <c r="BL352" s="31">
        <f t="shared" si="484"/>
        <v>0</v>
      </c>
      <c r="BM352" s="31">
        <f t="shared" si="485"/>
        <v>0</v>
      </c>
      <c r="BN352" s="31">
        <f t="shared" si="486"/>
        <v>0</v>
      </c>
      <c r="BO352" s="31">
        <f t="shared" ref="BO352:BP352" si="492">BO$392*BW313/100</f>
        <v>0</v>
      </c>
      <c r="BP352" s="31">
        <f t="shared" si="492"/>
        <v>0</v>
      </c>
      <c r="BQ352" s="31">
        <f t="shared" si="488"/>
        <v>7.5254905826845882E-3</v>
      </c>
      <c r="BR352" s="31">
        <f t="shared" si="489"/>
        <v>8.6874046184000006E-3</v>
      </c>
    </row>
    <row r="353" spans="62:70" x14ac:dyDescent="0.25">
      <c r="BJ353" s="31" t="str">
        <f t="shared" si="482"/>
        <v>METHYL TRIDECANOATE (C13:0)</v>
      </c>
      <c r="BK353" s="31">
        <f t="shared" si="483"/>
        <v>0</v>
      </c>
      <c r="BL353" s="31">
        <f t="shared" si="484"/>
        <v>0</v>
      </c>
      <c r="BM353" s="31">
        <f t="shared" si="485"/>
        <v>0</v>
      </c>
      <c r="BN353" s="31">
        <f t="shared" si="486"/>
        <v>0</v>
      </c>
      <c r="BO353" s="31">
        <f t="shared" ref="BO353:BP353" si="493">BO$392*BW314/100</f>
        <v>0</v>
      </c>
      <c r="BP353" s="31">
        <f t="shared" si="493"/>
        <v>0</v>
      </c>
      <c r="BQ353" s="31">
        <f t="shared" si="488"/>
        <v>3.8960535814998483E-3</v>
      </c>
      <c r="BR353" s="31">
        <f t="shared" si="489"/>
        <v>2.0261226662023936E-3</v>
      </c>
    </row>
    <row r="354" spans="62:70" x14ac:dyDescent="0.25">
      <c r="BJ354" s="31" t="str">
        <f t="shared" si="482"/>
        <v>1,9-DICHLORONONANE</v>
      </c>
      <c r="BK354" s="31">
        <f t="shared" si="483"/>
        <v>0</v>
      </c>
      <c r="BL354" s="31">
        <f t="shared" si="484"/>
        <v>0</v>
      </c>
      <c r="BM354" s="31">
        <f t="shared" si="485"/>
        <v>0</v>
      </c>
      <c r="BN354" s="31">
        <f t="shared" si="486"/>
        <v>0</v>
      </c>
      <c r="BO354" s="31">
        <f t="shared" ref="BO354:BP354" si="494">BO$392*BW315/100</f>
        <v>0</v>
      </c>
      <c r="BP354" s="31">
        <f t="shared" si="494"/>
        <v>0</v>
      </c>
      <c r="BQ354" s="31">
        <f t="shared" si="488"/>
        <v>0</v>
      </c>
      <c r="BR354" s="31">
        <f t="shared" si="489"/>
        <v>0</v>
      </c>
    </row>
    <row r="355" spans="62:70" x14ac:dyDescent="0.25">
      <c r="BJ355" s="31" t="str">
        <f t="shared" si="482"/>
        <v>METHYL MYRISTATE (C14:0)</v>
      </c>
      <c r="BK355" s="31">
        <f t="shared" si="483"/>
        <v>4.7160998623900705E-3</v>
      </c>
      <c r="BL355" s="31">
        <f t="shared" si="484"/>
        <v>7.0950133838357547E-3</v>
      </c>
      <c r="BM355" s="31">
        <f t="shared" si="485"/>
        <v>2.7951158550699124E-3</v>
      </c>
      <c r="BN355" s="31">
        <f t="shared" si="486"/>
        <v>2.6449738927300653E-3</v>
      </c>
      <c r="BO355" s="31">
        <f t="shared" ref="BO355:BP355" si="495">BO$392*BW316/100</f>
        <v>1.1136719520015772E-2</v>
      </c>
      <c r="BP355" s="31">
        <f t="shared" si="495"/>
        <v>2.6003441850999932E-3</v>
      </c>
      <c r="BQ355" s="31">
        <f t="shared" si="488"/>
        <v>0.12031394588111299</v>
      </c>
      <c r="BR355" s="31">
        <f t="shared" si="489"/>
        <v>0.14737906963503328</v>
      </c>
    </row>
    <row r="356" spans="62:70" x14ac:dyDescent="0.25">
      <c r="BJ356" s="31" t="str">
        <f t="shared" si="482"/>
        <v>METHYL MYRISTOLEATE (C14:1)</v>
      </c>
      <c r="BK356" s="31">
        <f t="shared" si="483"/>
        <v>0</v>
      </c>
      <c r="BL356" s="31">
        <f t="shared" si="484"/>
        <v>0</v>
      </c>
      <c r="BM356" s="31">
        <f t="shared" si="485"/>
        <v>1.0578619893921318E-3</v>
      </c>
      <c r="BN356" s="31">
        <f t="shared" si="486"/>
        <v>0</v>
      </c>
      <c r="BO356" s="31">
        <f t="shared" ref="BO356:BP356" si="496">BO$392*BW317/100</f>
        <v>0</v>
      </c>
      <c r="BP356" s="31">
        <f t="shared" si="496"/>
        <v>0</v>
      </c>
      <c r="BQ356" s="31">
        <f t="shared" si="488"/>
        <v>0</v>
      </c>
      <c r="BR356" s="31">
        <f t="shared" si="489"/>
        <v>0</v>
      </c>
    </row>
    <row r="357" spans="62:70" x14ac:dyDescent="0.25">
      <c r="BJ357" s="31" t="str">
        <f t="shared" si="482"/>
        <v>METHYL PENTADECANOATE (C15:0)</v>
      </c>
      <c r="BK357" s="31">
        <f t="shared" si="483"/>
        <v>0</v>
      </c>
      <c r="BL357" s="31">
        <f t="shared" si="484"/>
        <v>3.6937607069647722E-3</v>
      </c>
      <c r="BM357" s="31">
        <f t="shared" si="485"/>
        <v>1.1268472629472482E-3</v>
      </c>
      <c r="BN357" s="31">
        <f t="shared" si="486"/>
        <v>1.1115096708974594E-3</v>
      </c>
      <c r="BO357" s="31">
        <f t="shared" ref="BO357:BP357" si="497">BO$392*BW318/100</f>
        <v>1.2311486745367367E-2</v>
      </c>
      <c r="BP357" s="31">
        <f t="shared" si="497"/>
        <v>9.6415992754119676E-4</v>
      </c>
      <c r="BQ357" s="31">
        <f t="shared" si="488"/>
        <v>7.6952773705649902E-2</v>
      </c>
      <c r="BR357" s="31">
        <f t="shared" si="489"/>
        <v>0</v>
      </c>
    </row>
    <row r="358" spans="62:70" x14ac:dyDescent="0.25">
      <c r="BJ358" s="31" t="str">
        <f t="shared" si="482"/>
        <v>Methyl cis-10 pentadecenoate (C15:1)</v>
      </c>
      <c r="BK358" s="31">
        <f t="shared" si="483"/>
        <v>0</v>
      </c>
      <c r="BL358" s="31">
        <f t="shared" si="484"/>
        <v>0</v>
      </c>
      <c r="BM358" s="31">
        <f t="shared" si="485"/>
        <v>0</v>
      </c>
      <c r="BN358" s="31">
        <f t="shared" si="486"/>
        <v>0</v>
      </c>
      <c r="BO358" s="31">
        <f t="shared" ref="BO358:BP358" si="498">BO$392*BW319/100</f>
        <v>0</v>
      </c>
      <c r="BP358" s="31">
        <f t="shared" si="498"/>
        <v>0</v>
      </c>
      <c r="BQ358" s="31">
        <f t="shared" si="488"/>
        <v>0.1089693706884601</v>
      </c>
      <c r="BR358" s="31">
        <f t="shared" si="489"/>
        <v>0</v>
      </c>
    </row>
    <row r="359" spans="62:70" x14ac:dyDescent="0.25">
      <c r="BJ359" s="31" t="str">
        <f t="shared" si="482"/>
        <v>Methyl Palmitate (C16:0)</v>
      </c>
      <c r="BK359" s="31">
        <f t="shared" si="483"/>
        <v>0.68169447030164221</v>
      </c>
      <c r="BL359" s="31">
        <f t="shared" si="484"/>
        <v>1.4642446471160622</v>
      </c>
      <c r="BM359" s="31">
        <f t="shared" si="485"/>
        <v>0.58338055427368962</v>
      </c>
      <c r="BN359" s="31">
        <f t="shared" si="486"/>
        <v>0.34649693685472494</v>
      </c>
      <c r="BO359" s="31">
        <f t="shared" ref="BO359:BP359" si="499">BO$392*BW320/100</f>
        <v>2.1272946249734241</v>
      </c>
      <c r="BP359" s="31">
        <f t="shared" si="499"/>
        <v>0.15932063500054872</v>
      </c>
      <c r="BQ359" s="31">
        <f t="shared" si="488"/>
        <v>5.4020133551359981</v>
      </c>
      <c r="BR359" s="31">
        <f t="shared" si="489"/>
        <v>5.0869610069923787</v>
      </c>
    </row>
    <row r="360" spans="62:70" x14ac:dyDescent="0.25">
      <c r="BJ360" s="31" t="str">
        <f t="shared" si="482"/>
        <v>METHYL CIS 9-HEXADECENOATE (C16:1)</v>
      </c>
      <c r="BK360" s="31">
        <f t="shared" si="483"/>
        <v>5.2720942206649184E-3</v>
      </c>
      <c r="BL360" s="31">
        <f t="shared" si="484"/>
        <v>3.5761517069605731E-2</v>
      </c>
      <c r="BM360" s="31">
        <f t="shared" si="485"/>
        <v>5.7542139838271614E-3</v>
      </c>
      <c r="BN360" s="31">
        <f t="shared" si="486"/>
        <v>1.1319602859559392E-2</v>
      </c>
      <c r="BO360" s="31">
        <f t="shared" ref="BO360:BP360" si="500">BO$392*BW321/100</f>
        <v>2.6580761822027493E-2</v>
      </c>
      <c r="BP360" s="31">
        <f t="shared" si="500"/>
        <v>1.1099188700637896E-3</v>
      </c>
      <c r="BQ360" s="31">
        <f t="shared" si="488"/>
        <v>0.34899573268672951</v>
      </c>
      <c r="BR360" s="31">
        <f t="shared" si="489"/>
        <v>0.23235960214327689</v>
      </c>
    </row>
    <row r="361" spans="62:70" x14ac:dyDescent="0.25">
      <c r="BJ361" s="31" t="str">
        <f t="shared" si="482"/>
        <v>METHYL HEPTADECANOATE (C17:0)</v>
      </c>
      <c r="BK361" s="31">
        <f t="shared" si="483"/>
        <v>5.0526123380627017E-3</v>
      </c>
      <c r="BL361" s="31">
        <f t="shared" si="484"/>
        <v>8.5626562201949214E-3</v>
      </c>
      <c r="BM361" s="31">
        <f t="shared" si="485"/>
        <v>4.2968972016826559E-3</v>
      </c>
      <c r="BN361" s="31">
        <f t="shared" si="486"/>
        <v>5.3990698304102391E-3</v>
      </c>
      <c r="BO361" s="31">
        <f t="shared" ref="BO361:BP361" si="501">BO$392*BW322/100</f>
        <v>0</v>
      </c>
      <c r="BP361" s="31">
        <f t="shared" si="501"/>
        <v>3.8603900473315818E-3</v>
      </c>
      <c r="BQ361" s="31">
        <f t="shared" si="488"/>
        <v>0.12161461652453304</v>
      </c>
      <c r="BR361" s="31">
        <f t="shared" si="489"/>
        <v>0.11846940153652394</v>
      </c>
    </row>
    <row r="362" spans="62:70" x14ac:dyDescent="0.25">
      <c r="BJ362" s="31" t="str">
        <f t="shared" si="482"/>
        <v>Methyl cis-10-heptadecenoate (C17:1)</v>
      </c>
      <c r="BK362" s="31">
        <f t="shared" si="483"/>
        <v>0</v>
      </c>
      <c r="BL362" s="31">
        <f t="shared" si="484"/>
        <v>0</v>
      </c>
      <c r="BM362" s="31">
        <f t="shared" si="485"/>
        <v>2.8894475558645773E-3</v>
      </c>
      <c r="BN362" s="31">
        <f t="shared" si="486"/>
        <v>2.9289677085139682E-3</v>
      </c>
      <c r="BO362" s="31">
        <f t="shared" ref="BO362:BP362" si="502">BO$392*BW323/100</f>
        <v>0</v>
      </c>
      <c r="BP362" s="31">
        <f t="shared" si="502"/>
        <v>0</v>
      </c>
      <c r="BQ362" s="31">
        <f t="shared" si="488"/>
        <v>0</v>
      </c>
      <c r="BR362" s="31">
        <f t="shared" si="489"/>
        <v>1.4642506670627052E-2</v>
      </c>
    </row>
    <row r="363" spans="62:70" x14ac:dyDescent="0.25">
      <c r="BJ363" s="31" t="str">
        <f t="shared" si="482"/>
        <v>METHYL STEARATE (C18:0)</v>
      </c>
      <c r="BK363" s="31">
        <f t="shared" si="483"/>
        <v>0.10313356606195652</v>
      </c>
      <c r="BL363" s="31">
        <f t="shared" si="484"/>
        <v>0.31937633080279837</v>
      </c>
      <c r="BM363" s="31">
        <f t="shared" si="485"/>
        <v>0.10773345669795839</v>
      </c>
      <c r="BN363" s="31">
        <f t="shared" si="486"/>
        <v>4.9625547853996206E-2</v>
      </c>
      <c r="BO363" s="31">
        <f t="shared" ref="BO363:BP363" si="503">BO$392*BW324/100</f>
        <v>0.2217714188384273</v>
      </c>
      <c r="BP363" s="31">
        <f t="shared" si="503"/>
        <v>2.4748197768238236E-2</v>
      </c>
      <c r="BQ363" s="31">
        <f t="shared" si="488"/>
        <v>2.3805763604122854</v>
      </c>
      <c r="BR363" s="31">
        <f t="shared" si="489"/>
        <v>2.5428597413858842</v>
      </c>
    </row>
    <row r="364" spans="62:70" x14ac:dyDescent="0.25">
      <c r="BJ364" s="31" t="str">
        <f t="shared" si="482"/>
        <v>Methyl trans-9 oleate) (C18:1)</v>
      </c>
      <c r="BK364" s="31">
        <f t="shared" si="483"/>
        <v>0</v>
      </c>
      <c r="BL364" s="31">
        <f t="shared" si="484"/>
        <v>0</v>
      </c>
      <c r="BM364" s="31">
        <f t="shared" si="485"/>
        <v>0</v>
      </c>
      <c r="BN364" s="31">
        <f t="shared" si="486"/>
        <v>0.53631717776227072</v>
      </c>
      <c r="BO364" s="31">
        <f t="shared" ref="BO364:BP364" si="504">BO$392*BW325/100</f>
        <v>1.5499654808670487</v>
      </c>
      <c r="BP364" s="31">
        <f t="shared" si="504"/>
        <v>7.5870301672917029E-2</v>
      </c>
      <c r="BQ364" s="31">
        <f t="shared" si="488"/>
        <v>0</v>
      </c>
      <c r="BR364" s="31">
        <f t="shared" si="489"/>
        <v>0</v>
      </c>
    </row>
    <row r="365" spans="62:70" x14ac:dyDescent="0.25">
      <c r="BJ365" s="31" t="str">
        <f t="shared" si="482"/>
        <v>Methyl cis-9 oleate) (C18:1)</v>
      </c>
      <c r="BK365" s="31">
        <f t="shared" si="483"/>
        <v>1.7246211943165934</v>
      </c>
      <c r="BL365" s="31">
        <f t="shared" si="484"/>
        <v>2.4324413060006558</v>
      </c>
      <c r="BM365" s="31">
        <f t="shared" si="485"/>
        <v>1.6056844953697194</v>
      </c>
      <c r="BN365" s="31">
        <f t="shared" si="486"/>
        <v>0.90671011330032281</v>
      </c>
      <c r="BO365" s="31">
        <f t="shared" ref="BO365:BP365" si="505">BO$392*BW326/100</f>
        <v>3.7317391573832112E-2</v>
      </c>
      <c r="BP365" s="31">
        <f t="shared" si="505"/>
        <v>5.0410205675320327E-2</v>
      </c>
      <c r="BQ365" s="31">
        <f t="shared" si="488"/>
        <v>3.3224389088167006</v>
      </c>
      <c r="BR365" s="31">
        <f t="shared" si="489"/>
        <v>2.849658888269567</v>
      </c>
    </row>
    <row r="366" spans="62:70" x14ac:dyDescent="0.25">
      <c r="BJ366" s="31" t="str">
        <f t="shared" si="482"/>
        <v>Methyl linolelaidate (C18:2)</v>
      </c>
      <c r="BK366" s="31">
        <f t="shared" si="483"/>
        <v>0</v>
      </c>
      <c r="BL366" s="31">
        <f t="shared" si="484"/>
        <v>0</v>
      </c>
      <c r="BM366" s="31">
        <f t="shared" si="485"/>
        <v>0</v>
      </c>
      <c r="BN366" s="31">
        <f t="shared" si="486"/>
        <v>5.8348138147147816E-2</v>
      </c>
      <c r="BO366" s="31">
        <f t="shared" ref="BO366:BP366" si="506">BO$392*BW327/100</f>
        <v>0</v>
      </c>
      <c r="BP366" s="31">
        <f t="shared" si="506"/>
        <v>0</v>
      </c>
      <c r="BQ366" s="31">
        <f t="shared" si="488"/>
        <v>0</v>
      </c>
      <c r="BR366" s="31">
        <f t="shared" si="489"/>
        <v>0</v>
      </c>
    </row>
    <row r="367" spans="62:70" x14ac:dyDescent="0.25">
      <c r="BJ367" s="31" t="str">
        <f t="shared" si="482"/>
        <v>METHYL LINOLEATE (C18:2)</v>
      </c>
      <c r="BK367" s="31">
        <f t="shared" si="483"/>
        <v>2.1393535565423019</v>
      </c>
      <c r="BL367" s="31">
        <f t="shared" si="484"/>
        <v>1.4272998175502383</v>
      </c>
      <c r="BM367" s="31">
        <f t="shared" si="485"/>
        <v>1.5129093046930793</v>
      </c>
      <c r="BN367" s="31">
        <f t="shared" si="486"/>
        <v>0.8099018259506211</v>
      </c>
      <c r="BO367" s="31">
        <f t="shared" ref="BO367:BP367" si="507">BO$392*BW328/100</f>
        <v>0</v>
      </c>
      <c r="BP367" s="31">
        <f t="shared" si="507"/>
        <v>7.6711526481280587E-2</v>
      </c>
      <c r="BQ367" s="31">
        <f t="shared" si="488"/>
        <v>1.9434382648153294</v>
      </c>
      <c r="BR367" s="31">
        <f t="shared" si="489"/>
        <v>1.5158697025176802</v>
      </c>
    </row>
    <row r="368" spans="62:70" x14ac:dyDescent="0.25">
      <c r="BJ368" s="31" t="str">
        <f t="shared" si="482"/>
        <v>METHYL ARACHIDATE (C20:0)</v>
      </c>
      <c r="BK368" s="31">
        <f t="shared" si="483"/>
        <v>0</v>
      </c>
      <c r="BL368" s="31">
        <f t="shared" si="484"/>
        <v>6.6017436575937338E-2</v>
      </c>
      <c r="BM368" s="31">
        <f t="shared" si="485"/>
        <v>2.2648734768081321E-2</v>
      </c>
      <c r="BN368" s="31">
        <f t="shared" si="486"/>
        <v>8.8883480420980706E-3</v>
      </c>
      <c r="BO368" s="31">
        <f t="shared" ref="BO368:BP368" si="508">BO$392*BW329/100</f>
        <v>0</v>
      </c>
      <c r="BP368" s="31">
        <f t="shared" si="508"/>
        <v>5.0269222628197986E-3</v>
      </c>
      <c r="BQ368" s="31">
        <f t="shared" si="488"/>
        <v>6.0079417243518514E-2</v>
      </c>
      <c r="BR368" s="31">
        <f t="shared" si="489"/>
        <v>8.1705661551986331E-2</v>
      </c>
    </row>
    <row r="369" spans="62:70" x14ac:dyDescent="0.25">
      <c r="BJ369" s="31" t="str">
        <f t="shared" si="482"/>
        <v>Methyl gamma-linolenate (C18:3)</v>
      </c>
      <c r="BK369" s="31">
        <f t="shared" si="483"/>
        <v>0</v>
      </c>
      <c r="BL369" s="31">
        <f t="shared" si="484"/>
        <v>0</v>
      </c>
      <c r="BM369" s="31">
        <f t="shared" si="485"/>
        <v>0</v>
      </c>
      <c r="BN369" s="31">
        <f t="shared" si="486"/>
        <v>0</v>
      </c>
      <c r="BO369" s="31">
        <f t="shared" ref="BO369:BP369" si="509">BO$392*BW330/100</f>
        <v>0</v>
      </c>
      <c r="BP369" s="31">
        <f t="shared" si="509"/>
        <v>0</v>
      </c>
      <c r="BQ369" s="31">
        <f t="shared" si="488"/>
        <v>0</v>
      </c>
      <c r="BR369" s="31">
        <f t="shared" si="489"/>
        <v>0</v>
      </c>
    </row>
    <row r="370" spans="62:70" x14ac:dyDescent="0.25">
      <c r="BJ370" s="31" t="str">
        <f t="shared" si="482"/>
        <v>METHYL CIS-11 EICOSENOATE (C20:1)</v>
      </c>
      <c r="BK370" s="31">
        <f t="shared" si="483"/>
        <v>0</v>
      </c>
      <c r="BL370" s="31">
        <f t="shared" si="484"/>
        <v>3.2363171369432592E-2</v>
      </c>
      <c r="BM370" s="31">
        <f t="shared" si="485"/>
        <v>0</v>
      </c>
      <c r="BN370" s="31">
        <f t="shared" si="486"/>
        <v>1.3581865406449791E-2</v>
      </c>
      <c r="BO370" s="31">
        <f t="shared" ref="BO370:BP370" si="510">BO$392*BW331/100</f>
        <v>0</v>
      </c>
      <c r="BP370" s="31">
        <f t="shared" si="510"/>
        <v>0</v>
      </c>
      <c r="BQ370" s="31">
        <f t="shared" si="488"/>
        <v>0</v>
      </c>
      <c r="BR370" s="31">
        <f t="shared" si="489"/>
        <v>0</v>
      </c>
    </row>
    <row r="371" spans="62:70" x14ac:dyDescent="0.25">
      <c r="BJ371" s="31" t="str">
        <f t="shared" si="482"/>
        <v>METHYL LINOLENATE (C18:3)</v>
      </c>
      <c r="BK371" s="31">
        <f t="shared" si="483"/>
        <v>8.6156406356388174E-2</v>
      </c>
      <c r="BL371" s="31">
        <f t="shared" si="484"/>
        <v>0.26314434320427343</v>
      </c>
      <c r="BM371" s="31">
        <f t="shared" si="485"/>
        <v>3.9723070348688647E-2</v>
      </c>
      <c r="BN371" s="31">
        <f t="shared" si="486"/>
        <v>6.6725922720257735E-2</v>
      </c>
      <c r="BO371" s="31">
        <f t="shared" ref="BO371:BP371" si="511">BO$392*BW332/100</f>
        <v>0</v>
      </c>
      <c r="BP371" s="31">
        <f t="shared" si="511"/>
        <v>0.10937739810883881</v>
      </c>
      <c r="BQ371" s="31">
        <f t="shared" si="488"/>
        <v>5.663185709925493</v>
      </c>
      <c r="BR371" s="31">
        <f t="shared" si="489"/>
        <v>5.4892849916280033</v>
      </c>
    </row>
    <row r="372" spans="62:70" x14ac:dyDescent="0.25">
      <c r="BJ372" s="31" t="str">
        <f t="shared" si="482"/>
        <v>METHYL HENEICOSANOATE (C21:0)</v>
      </c>
      <c r="BK372" s="31">
        <f t="shared" si="483"/>
        <v>0</v>
      </c>
      <c r="BL372" s="31">
        <f t="shared" si="484"/>
        <v>0</v>
      </c>
      <c r="BM372" s="31">
        <f t="shared" si="485"/>
        <v>0</v>
      </c>
      <c r="BN372" s="31">
        <f t="shared" si="486"/>
        <v>0</v>
      </c>
      <c r="BO372" s="31">
        <f t="shared" ref="BO372:BP372" si="512">BO$392*BW333/100</f>
        <v>0</v>
      </c>
      <c r="BP372" s="31">
        <f t="shared" si="512"/>
        <v>0</v>
      </c>
      <c r="BQ372" s="31">
        <f t="shared" si="488"/>
        <v>0</v>
      </c>
      <c r="BR372" s="31">
        <f t="shared" si="489"/>
        <v>0</v>
      </c>
    </row>
    <row r="373" spans="62:70" x14ac:dyDescent="0.25">
      <c r="BJ373" s="31" t="str">
        <f t="shared" si="482"/>
        <v>Methyl cis-11,14-eicosadienoate (C20:2)</v>
      </c>
      <c r="BK373" s="31">
        <f t="shared" si="483"/>
        <v>0</v>
      </c>
      <c r="BL373" s="31">
        <f t="shared" si="484"/>
        <v>0</v>
      </c>
      <c r="BM373" s="31">
        <f t="shared" si="485"/>
        <v>0</v>
      </c>
      <c r="BN373" s="31">
        <f t="shared" si="486"/>
        <v>0</v>
      </c>
      <c r="BO373" s="31">
        <f t="shared" ref="BO373:BP373" si="513">BO$392*BW334/100</f>
        <v>0</v>
      </c>
      <c r="BP373" s="31">
        <f t="shared" si="513"/>
        <v>0</v>
      </c>
      <c r="BQ373" s="31">
        <f t="shared" si="488"/>
        <v>0</v>
      </c>
      <c r="BR373" s="31">
        <f t="shared" si="489"/>
        <v>0</v>
      </c>
    </row>
    <row r="374" spans="62:70" x14ac:dyDescent="0.25">
      <c r="BJ374" s="31" t="str">
        <f t="shared" si="482"/>
        <v>METHYL BEHENATE (C22:0)</v>
      </c>
      <c r="BK374" s="31">
        <f t="shared" si="483"/>
        <v>0</v>
      </c>
      <c r="BL374" s="31">
        <f t="shared" si="484"/>
        <v>0</v>
      </c>
      <c r="BM374" s="31">
        <f t="shared" si="485"/>
        <v>0</v>
      </c>
      <c r="BN374" s="31">
        <f t="shared" si="486"/>
        <v>0</v>
      </c>
      <c r="BO374" s="31">
        <f t="shared" ref="BO374:BP374" si="514">BO$392*BW335/100</f>
        <v>0</v>
      </c>
      <c r="BP374" s="31">
        <f t="shared" si="514"/>
        <v>0</v>
      </c>
      <c r="BQ374" s="31">
        <f t="shared" si="488"/>
        <v>0</v>
      </c>
      <c r="BR374" s="31">
        <f t="shared" si="489"/>
        <v>0</v>
      </c>
    </row>
    <row r="375" spans="62:70" x14ac:dyDescent="0.25">
      <c r="BJ375" s="31" t="str">
        <f t="shared" si="482"/>
        <v>Methyl cis-8, 11, 14-eicosatrienoate (C20:3)</v>
      </c>
      <c r="BK375" s="31">
        <f t="shared" si="483"/>
        <v>0</v>
      </c>
      <c r="BL375" s="31">
        <f t="shared" si="484"/>
        <v>0</v>
      </c>
      <c r="BM375" s="31">
        <f t="shared" si="485"/>
        <v>0</v>
      </c>
      <c r="BN375" s="31">
        <f t="shared" si="486"/>
        <v>0</v>
      </c>
      <c r="BO375" s="31">
        <f t="shared" ref="BO375:BP375" si="515">BO$392*BW336/100</f>
        <v>0</v>
      </c>
      <c r="BP375" s="31">
        <f t="shared" si="515"/>
        <v>0</v>
      </c>
      <c r="BQ375" s="31">
        <f t="shared" si="488"/>
        <v>0</v>
      </c>
      <c r="BR375" s="31">
        <f t="shared" si="489"/>
        <v>0</v>
      </c>
    </row>
    <row r="376" spans="62:70" x14ac:dyDescent="0.25">
      <c r="BJ376" s="31" t="str">
        <f t="shared" si="482"/>
        <v>Methyl cis-13-docosenoate (C22:1)</v>
      </c>
      <c r="BK376" s="31">
        <f t="shared" si="483"/>
        <v>0</v>
      </c>
      <c r="BL376" s="31">
        <f t="shared" si="484"/>
        <v>0</v>
      </c>
      <c r="BM376" s="31">
        <f t="shared" si="485"/>
        <v>0</v>
      </c>
      <c r="BN376" s="31">
        <f t="shared" si="486"/>
        <v>0</v>
      </c>
      <c r="BO376" s="31">
        <f t="shared" ref="BO376:BP376" si="516">BO$392*BW337/100</f>
        <v>0</v>
      </c>
      <c r="BP376" s="31">
        <f t="shared" si="516"/>
        <v>0</v>
      </c>
      <c r="BQ376" s="31">
        <f t="shared" si="488"/>
        <v>0</v>
      </c>
      <c r="BR376" s="31">
        <f t="shared" si="489"/>
        <v>0</v>
      </c>
    </row>
    <row r="377" spans="62:70" x14ac:dyDescent="0.25">
      <c r="BJ377" s="31" t="str">
        <f t="shared" si="482"/>
        <v>Methyl cis-11, 14, 17-eicosatrienoate (C20:3)</v>
      </c>
      <c r="BK377" s="31">
        <f t="shared" si="483"/>
        <v>0</v>
      </c>
      <c r="BL377" s="31">
        <f t="shared" si="484"/>
        <v>0</v>
      </c>
      <c r="BM377" s="31">
        <f t="shared" si="485"/>
        <v>0</v>
      </c>
      <c r="BN377" s="31">
        <f t="shared" si="486"/>
        <v>0</v>
      </c>
      <c r="BO377" s="31">
        <f t="shared" ref="BO377:BP377" si="517">BO$392*BW338/100</f>
        <v>0</v>
      </c>
      <c r="BP377" s="31">
        <f t="shared" si="517"/>
        <v>0</v>
      </c>
      <c r="BQ377" s="31">
        <f t="shared" si="488"/>
        <v>0</v>
      </c>
      <c r="BR377" s="31">
        <f t="shared" si="489"/>
        <v>0</v>
      </c>
    </row>
    <row r="378" spans="62:70" x14ac:dyDescent="0.25">
      <c r="BJ378" s="31" t="str">
        <f t="shared" si="482"/>
        <v>METHYL TRICOSANOATE (C23:0)</v>
      </c>
      <c r="BK378" s="31">
        <f t="shared" si="483"/>
        <v>0</v>
      </c>
      <c r="BL378" s="31">
        <f t="shared" si="484"/>
        <v>0</v>
      </c>
      <c r="BM378" s="31">
        <f t="shared" si="485"/>
        <v>0</v>
      </c>
      <c r="BN378" s="31">
        <f t="shared" si="486"/>
        <v>0</v>
      </c>
      <c r="BO378" s="31">
        <f t="shared" ref="BO378:BP378" si="518">BO$392*BW339/100</f>
        <v>0</v>
      </c>
      <c r="BP378" s="31">
        <f t="shared" si="518"/>
        <v>0</v>
      </c>
      <c r="BQ378" s="31">
        <f t="shared" si="488"/>
        <v>0</v>
      </c>
      <c r="BR378" s="31">
        <f t="shared" si="489"/>
        <v>0</v>
      </c>
    </row>
    <row r="379" spans="62:70" x14ac:dyDescent="0.25">
      <c r="BJ379" s="31" t="str">
        <f t="shared" si="482"/>
        <v>Methyl arachidonate (C20:4)</v>
      </c>
      <c r="BK379" s="31">
        <f t="shared" si="483"/>
        <v>0</v>
      </c>
      <c r="BL379" s="31">
        <f t="shared" si="484"/>
        <v>0</v>
      </c>
      <c r="BM379" s="31">
        <f t="shared" si="485"/>
        <v>0</v>
      </c>
      <c r="BN379" s="31">
        <f t="shared" si="486"/>
        <v>0</v>
      </c>
      <c r="BO379" s="31">
        <f t="shared" ref="BO379:BP379" si="519">BO$392*BW340/100</f>
        <v>0</v>
      </c>
      <c r="BP379" s="31">
        <f t="shared" si="519"/>
        <v>0</v>
      </c>
      <c r="BQ379" s="31">
        <f t="shared" si="488"/>
        <v>0</v>
      </c>
      <c r="BR379" s="31">
        <f t="shared" si="489"/>
        <v>0</v>
      </c>
    </row>
    <row r="380" spans="62:70" x14ac:dyDescent="0.25">
      <c r="BJ380" s="31" t="str">
        <f t="shared" si="482"/>
        <v>Methyl cis-13, 16- docosadienoate (C22:2)</v>
      </c>
      <c r="BK380" s="31">
        <f t="shared" si="483"/>
        <v>0</v>
      </c>
      <c r="BL380" s="31">
        <f t="shared" si="484"/>
        <v>0</v>
      </c>
      <c r="BM380" s="31">
        <f t="shared" si="485"/>
        <v>0</v>
      </c>
      <c r="BN380" s="31">
        <f t="shared" si="486"/>
        <v>0</v>
      </c>
      <c r="BO380" s="31">
        <f t="shared" ref="BO380:BP380" si="520">BO$392*BW341/100</f>
        <v>0</v>
      </c>
      <c r="BP380" s="31">
        <f t="shared" si="520"/>
        <v>0</v>
      </c>
      <c r="BQ380" s="31">
        <f t="shared" si="488"/>
        <v>0</v>
      </c>
      <c r="BR380" s="31">
        <f t="shared" si="489"/>
        <v>0</v>
      </c>
    </row>
    <row r="381" spans="62:70" x14ac:dyDescent="0.25">
      <c r="BJ381" s="31" t="str">
        <f t="shared" si="482"/>
        <v>Methyl tetracosanoate) (C24:0)</v>
      </c>
      <c r="BK381" s="31">
        <f t="shared" si="483"/>
        <v>0</v>
      </c>
      <c r="BL381" s="31">
        <f t="shared" si="484"/>
        <v>0</v>
      </c>
      <c r="BM381" s="31">
        <f t="shared" si="485"/>
        <v>0</v>
      </c>
      <c r="BN381" s="31">
        <f t="shared" si="486"/>
        <v>0</v>
      </c>
      <c r="BO381" s="31">
        <f t="shared" ref="BO381:BP381" si="521">BO$392*BW342/100</f>
        <v>0</v>
      </c>
      <c r="BP381" s="31">
        <f t="shared" si="521"/>
        <v>0</v>
      </c>
      <c r="BQ381" s="31">
        <f t="shared" si="488"/>
        <v>0</v>
      </c>
      <c r="BR381" s="31">
        <f t="shared" si="489"/>
        <v>0</v>
      </c>
    </row>
    <row r="382" spans="62:70" x14ac:dyDescent="0.25">
      <c r="BJ382" s="31" t="str">
        <f t="shared" si="482"/>
        <v>Methyl CIS-5,8,11,14,17-EICOSAPENTAENOATE (C20:5)</v>
      </c>
      <c r="BK382" s="31">
        <f t="shared" si="483"/>
        <v>0</v>
      </c>
      <c r="BL382" s="31">
        <f t="shared" si="484"/>
        <v>0</v>
      </c>
      <c r="BM382" s="31">
        <f t="shared" si="485"/>
        <v>0</v>
      </c>
      <c r="BN382" s="31">
        <f t="shared" si="486"/>
        <v>0</v>
      </c>
      <c r="BO382" s="31">
        <f t="shared" ref="BO382:BP382" si="522">BO$392*BW343/100</f>
        <v>0</v>
      </c>
      <c r="BP382" s="31">
        <f t="shared" si="522"/>
        <v>0</v>
      </c>
      <c r="BQ382" s="31">
        <f t="shared" si="488"/>
        <v>0</v>
      </c>
      <c r="BR382" s="31">
        <f t="shared" si="489"/>
        <v>0</v>
      </c>
    </row>
    <row r="383" spans="62:70" x14ac:dyDescent="0.25">
      <c r="BJ383" s="31" t="str">
        <f t="shared" si="482"/>
        <v>Methyl cis-15-tetracosenoate (C24:1)</v>
      </c>
      <c r="BK383" s="31">
        <f t="shared" si="483"/>
        <v>0</v>
      </c>
      <c r="BL383" s="31">
        <f t="shared" si="484"/>
        <v>0</v>
      </c>
      <c r="BM383" s="31">
        <f t="shared" si="485"/>
        <v>0</v>
      </c>
      <c r="BN383" s="31">
        <f t="shared" si="486"/>
        <v>0</v>
      </c>
      <c r="BO383" s="31">
        <f t="shared" ref="BO383:BP383" si="523">BO$392*BW344/100</f>
        <v>0</v>
      </c>
      <c r="BP383" s="31">
        <f t="shared" si="523"/>
        <v>0</v>
      </c>
      <c r="BQ383" s="31">
        <f t="shared" si="488"/>
        <v>0</v>
      </c>
      <c r="BR383" s="31">
        <f t="shared" si="489"/>
        <v>0</v>
      </c>
    </row>
    <row r="384" spans="62:70" x14ac:dyDescent="0.25">
      <c r="BJ384" s="31" t="str">
        <f t="shared" si="482"/>
        <v>Methyl CIS-4,7,10,13,16,19-DOCOSAHEXAENOATE (C22:6)</v>
      </c>
      <c r="BK384" s="31">
        <f t="shared" si="483"/>
        <v>0</v>
      </c>
      <c r="BL384" s="31">
        <f t="shared" si="484"/>
        <v>0</v>
      </c>
      <c r="BM384" s="31">
        <f t="shared" si="485"/>
        <v>0</v>
      </c>
      <c r="BN384" s="31">
        <f t="shared" si="486"/>
        <v>0</v>
      </c>
      <c r="BO384" s="31">
        <f t="shared" ref="BO384:BP384" si="524">BO$392*BW345/100</f>
        <v>0</v>
      </c>
      <c r="BP384" s="31">
        <f t="shared" si="524"/>
        <v>0</v>
      </c>
      <c r="BQ384" s="31">
        <f t="shared" si="488"/>
        <v>0</v>
      </c>
      <c r="BR384" s="31">
        <f t="shared" si="489"/>
        <v>0</v>
      </c>
    </row>
    <row r="386" spans="61:81" x14ac:dyDescent="0.25">
      <c r="BJ386" s="49" t="s">
        <v>1</v>
      </c>
      <c r="BK386" s="31" t="s">
        <v>31</v>
      </c>
      <c r="BL386" s="31" t="s">
        <v>440</v>
      </c>
      <c r="BM386" s="31" t="s">
        <v>0</v>
      </c>
      <c r="BN386" s="31" t="s">
        <v>3</v>
      </c>
      <c r="BO386" s="31" t="s">
        <v>32</v>
      </c>
      <c r="BP386" s="31" t="s">
        <v>60</v>
      </c>
      <c r="BQ386" s="31" t="s">
        <v>441</v>
      </c>
      <c r="BR386" s="31" t="s">
        <v>442</v>
      </c>
      <c r="BS386" s="31" t="s">
        <v>443</v>
      </c>
      <c r="BT386" s="31" t="s">
        <v>444</v>
      </c>
      <c r="BU386" s="31" t="s">
        <v>0</v>
      </c>
      <c r="BV386" s="31" t="s">
        <v>31</v>
      </c>
      <c r="BW386" s="31" t="s">
        <v>32</v>
      </c>
      <c r="BX386" s="31" t="s">
        <v>418</v>
      </c>
      <c r="BY386" s="31" t="s">
        <v>419</v>
      </c>
      <c r="BZ386" s="31" t="s">
        <v>420</v>
      </c>
      <c r="CA386" s="31" t="s">
        <v>445</v>
      </c>
      <c r="CB386" s="31" t="s">
        <v>446</v>
      </c>
      <c r="CC386" s="31" t="s">
        <v>50</v>
      </c>
    </row>
    <row r="387" spans="61:81" x14ac:dyDescent="0.25">
      <c r="BJ387" s="49" t="s">
        <v>435</v>
      </c>
      <c r="BK387" s="105">
        <v>16.728352601348451</v>
      </c>
      <c r="BL387" s="31">
        <v>28.407996661551405</v>
      </c>
      <c r="BM387" s="31">
        <v>18.559938459111287</v>
      </c>
      <c r="BN387" s="31">
        <v>14.686751281732519</v>
      </c>
      <c r="BO387" s="31">
        <v>59.542150056081525</v>
      </c>
      <c r="BP387" s="31">
        <v>38.533460625799904</v>
      </c>
      <c r="BQ387" s="31">
        <v>41.784110496254016</v>
      </c>
      <c r="BR387" s="31">
        <v>44.158011657108041</v>
      </c>
    </row>
    <row r="388" spans="61:81" x14ac:dyDescent="0.25">
      <c r="BJ388" s="49" t="s">
        <v>447</v>
      </c>
      <c r="BK388" s="105">
        <v>36.418806074468598</v>
      </c>
      <c r="BL388" s="31">
        <v>28.339707440728489</v>
      </c>
      <c r="BM388" s="31">
        <v>41.526632876575917</v>
      </c>
      <c r="BN388" s="31">
        <v>52.158075426848114</v>
      </c>
      <c r="BO388" s="31">
        <v>40.457849943918482</v>
      </c>
      <c r="BP388" s="31">
        <v>24.978514944764928</v>
      </c>
      <c r="BQ388" s="31">
        <v>19.327218876236653</v>
      </c>
      <c r="BR388" s="31">
        <v>17.118081797034115</v>
      </c>
    </row>
    <row r="389" spans="61:81" x14ac:dyDescent="0.25">
      <c r="BJ389" s="49" t="s">
        <v>448</v>
      </c>
      <c r="BK389" s="105">
        <v>46.85284132418294</v>
      </c>
      <c r="BL389" s="31">
        <v>43.252295897720103</v>
      </c>
      <c r="BM389" s="31">
        <v>39.913428664312796</v>
      </c>
      <c r="BN389" s="31">
        <v>33.155173291419381</v>
      </c>
      <c r="BO389" s="31">
        <v>0</v>
      </c>
      <c r="BP389" s="31">
        <v>36.488024429435171</v>
      </c>
      <c r="BQ389" s="31">
        <v>38.888670627509327</v>
      </c>
      <c r="BR389" s="31">
        <v>38.723906545857837</v>
      </c>
    </row>
    <row r="390" spans="61:81" x14ac:dyDescent="0.25">
      <c r="BJ390" s="49" t="s">
        <v>438</v>
      </c>
      <c r="BK390" s="105">
        <v>83.271647398651538</v>
      </c>
      <c r="BL390" s="31">
        <v>71.592003338448592</v>
      </c>
      <c r="BM390" s="31">
        <v>81.440061540888706</v>
      </c>
      <c r="BN390" s="31">
        <v>85.313248718267502</v>
      </c>
      <c r="BO390" s="31">
        <v>40.457849943918482</v>
      </c>
      <c r="BP390" s="31">
        <v>61.466539374200103</v>
      </c>
      <c r="BQ390" s="31">
        <v>58.215889503745977</v>
      </c>
      <c r="BR390" s="31">
        <v>55.841988342891945</v>
      </c>
    </row>
    <row r="392" spans="61:81" x14ac:dyDescent="0.25">
      <c r="BI392" s="52" t="s">
        <v>451</v>
      </c>
      <c r="BK392" s="31">
        <v>4.75</v>
      </c>
      <c r="BL392" s="31">
        <v>6.06</v>
      </c>
      <c r="BM392" s="31">
        <v>3.89</v>
      </c>
      <c r="BN392" s="31">
        <v>2.82</v>
      </c>
      <c r="BO392" s="31">
        <v>3.9889999999999999</v>
      </c>
      <c r="BP392" s="31">
        <v>0.51</v>
      </c>
      <c r="BQ392" s="31">
        <v>19.559999999999999</v>
      </c>
      <c r="BR392" s="31">
        <v>18.09</v>
      </c>
    </row>
  </sheetData>
  <mergeCells count="2">
    <mergeCell ref="E87:H87"/>
    <mergeCell ref="E94:H9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7BACA-3F7E-4857-8996-A1897D3B1D85}">
  <sheetPr>
    <tabColor rgb="FFFFC000"/>
  </sheetPr>
  <dimension ref="A1:N28"/>
  <sheetViews>
    <sheetView workbookViewId="0">
      <selection activeCell="J2" sqref="J2:J25"/>
    </sheetView>
  </sheetViews>
  <sheetFormatPr defaultRowHeight="14.4" x14ac:dyDescent="0.3"/>
  <cols>
    <col min="4" max="4" width="8.88671875" style="19"/>
  </cols>
  <sheetData>
    <row r="1" spans="1:14" s="19" customFormat="1" x14ac:dyDescent="0.3">
      <c r="B1" s="19" t="s">
        <v>455</v>
      </c>
      <c r="C1" s="19" t="s">
        <v>456</v>
      </c>
      <c r="D1" s="19" t="s">
        <v>457</v>
      </c>
      <c r="E1" s="19" t="s">
        <v>459</v>
      </c>
      <c r="F1" s="19" t="s">
        <v>250</v>
      </c>
      <c r="G1" s="19" t="s">
        <v>458</v>
      </c>
      <c r="H1" s="19" t="s">
        <v>30</v>
      </c>
      <c r="J1" s="19" t="s">
        <v>250</v>
      </c>
      <c r="K1" s="19" t="s">
        <v>37</v>
      </c>
      <c r="L1" s="19" t="s">
        <v>36</v>
      </c>
      <c r="M1" s="19" t="s">
        <v>251</v>
      </c>
      <c r="N1" s="19" t="s">
        <v>454</v>
      </c>
    </row>
    <row r="2" spans="1:14" x14ac:dyDescent="0.3">
      <c r="A2" s="132" t="s">
        <v>65</v>
      </c>
      <c r="B2">
        <v>0.49940000000000001</v>
      </c>
      <c r="C2">
        <v>4.0820999999999996</v>
      </c>
      <c r="D2" s="19">
        <v>4.3362999999999996</v>
      </c>
      <c r="E2">
        <f>D2-B2</f>
        <v>3.8368999999999995</v>
      </c>
      <c r="F2">
        <f>(C2-E2)/C2*100</f>
        <v>6.0067122314495016</v>
      </c>
      <c r="G2" s="123">
        <f>STDEV(F2:F4)</f>
        <v>0.31887917423118245</v>
      </c>
      <c r="H2" s="123">
        <f>G2/J2*100</f>
        <v>5.5001020812320567</v>
      </c>
      <c r="J2" s="123">
        <f>AVERAGE(F2:F4)</f>
        <v>5.7976955613113192</v>
      </c>
      <c r="K2" s="129">
        <v>19.563744027406287</v>
      </c>
      <c r="L2" s="129">
        <v>55.58419183157671</v>
      </c>
      <c r="M2" s="129">
        <v>5.0044336265566161</v>
      </c>
      <c r="N2" s="129">
        <f>100-J2-L2-K2-M2</f>
        <v>14.049934953149073</v>
      </c>
    </row>
    <row r="3" spans="1:14" x14ac:dyDescent="0.3">
      <c r="A3" s="132"/>
      <c r="B3">
        <v>0.49309999999999998</v>
      </c>
      <c r="C3">
        <v>4.0415000000000001</v>
      </c>
      <c r="D3" s="19">
        <v>4.2938999999999998</v>
      </c>
      <c r="E3" s="19">
        <f t="shared" ref="E3:E25" si="0">D3-B3</f>
        <v>3.8007999999999997</v>
      </c>
      <c r="F3" s="19">
        <f t="shared" ref="F3:F25" si="1">(C3-E3)/C3*100</f>
        <v>5.9557095137943916</v>
      </c>
      <c r="G3" s="123"/>
      <c r="H3" s="123"/>
      <c r="J3" s="123"/>
      <c r="K3" s="123"/>
      <c r="L3" s="129"/>
      <c r="M3" s="123"/>
      <c r="N3" s="123"/>
    </row>
    <row r="4" spans="1:14" x14ac:dyDescent="0.3">
      <c r="A4" s="132"/>
      <c r="B4">
        <v>0.52170000000000005</v>
      </c>
      <c r="C4">
        <v>4.0124000000000004</v>
      </c>
      <c r="D4" s="19">
        <v>4.3162000000000003</v>
      </c>
      <c r="E4" s="19">
        <f t="shared" si="0"/>
        <v>3.7945000000000002</v>
      </c>
      <c r="F4" s="19">
        <f t="shared" si="1"/>
        <v>5.4306649386900654</v>
      </c>
      <c r="G4" s="123"/>
      <c r="H4" s="123"/>
      <c r="J4" s="123"/>
      <c r="K4" s="123"/>
      <c r="L4" s="129"/>
      <c r="M4" s="123"/>
      <c r="N4" s="123"/>
    </row>
    <row r="5" spans="1:14" x14ac:dyDescent="0.3">
      <c r="A5" s="132" t="s">
        <v>64</v>
      </c>
      <c r="B5">
        <v>0.50860000000000005</v>
      </c>
      <c r="C5">
        <v>4.0026000000000002</v>
      </c>
      <c r="D5" s="19">
        <v>4.3314000000000004</v>
      </c>
      <c r="E5" s="19">
        <f t="shared" si="0"/>
        <v>3.8228000000000004</v>
      </c>
      <c r="F5" s="19">
        <f t="shared" si="1"/>
        <v>4.4920801479038559</v>
      </c>
      <c r="G5" s="123">
        <f>STDEV(F5:F7)</f>
        <v>0.11269074839882411</v>
      </c>
      <c r="H5" s="123">
        <f t="shared" ref="H5" si="2">G5/J5*100</f>
        <v>2.445455521956843</v>
      </c>
      <c r="I5" s="19"/>
      <c r="J5" s="123">
        <f>AVERAGE(F5:F7)</f>
        <v>4.6081700275067545</v>
      </c>
      <c r="K5" s="129">
        <v>18.090873542962278</v>
      </c>
      <c r="L5" s="129">
        <v>55.193629063928483</v>
      </c>
      <c r="M5" s="129">
        <v>12.159718043620897</v>
      </c>
      <c r="N5" s="129">
        <f t="shared" ref="N5" si="3">100-J5-L5-K5-M5</f>
        <v>9.9476093219815827</v>
      </c>
    </row>
    <row r="6" spans="1:14" x14ac:dyDescent="0.3">
      <c r="A6" s="132"/>
      <c r="B6">
        <v>0.50660000000000005</v>
      </c>
      <c r="C6">
        <v>4.0087999999999999</v>
      </c>
      <c r="D6" s="19">
        <v>4.3262999999999998</v>
      </c>
      <c r="E6" s="19">
        <f t="shared" si="0"/>
        <v>3.8196999999999997</v>
      </c>
      <c r="F6" s="19">
        <f t="shared" si="1"/>
        <v>4.7171223308720878</v>
      </c>
      <c r="G6" s="123"/>
      <c r="H6" s="123"/>
      <c r="I6" s="19"/>
      <c r="J6" s="123"/>
      <c r="K6" s="123"/>
      <c r="L6" s="129"/>
      <c r="M6" s="123"/>
      <c r="N6" s="123"/>
    </row>
    <row r="7" spans="1:14" x14ac:dyDescent="0.3">
      <c r="A7" s="132"/>
      <c r="B7">
        <v>0.49099999999999999</v>
      </c>
      <c r="C7">
        <v>3.9954000000000001</v>
      </c>
      <c r="D7" s="19">
        <v>4.3019999999999996</v>
      </c>
      <c r="E7" s="19">
        <f t="shared" si="0"/>
        <v>3.8109999999999995</v>
      </c>
      <c r="F7" s="19">
        <f t="shared" si="1"/>
        <v>4.6153076037443199</v>
      </c>
      <c r="G7" s="123"/>
      <c r="H7" s="123"/>
      <c r="I7" s="19"/>
      <c r="J7" s="123"/>
      <c r="K7" s="123"/>
      <c r="L7" s="129"/>
      <c r="M7" s="123"/>
      <c r="N7" s="123"/>
    </row>
    <row r="8" spans="1:14" x14ac:dyDescent="0.3">
      <c r="A8" s="132" t="s">
        <v>3</v>
      </c>
      <c r="B8">
        <v>0.51060000000000005</v>
      </c>
      <c r="C8">
        <v>5.0902000000000003</v>
      </c>
      <c r="D8" s="19">
        <v>5.0732999999999997</v>
      </c>
      <c r="E8" s="19">
        <f t="shared" si="0"/>
        <v>4.5626999999999995</v>
      </c>
      <c r="F8" s="19">
        <f t="shared" si="1"/>
        <v>10.363050567757666</v>
      </c>
      <c r="G8" s="123">
        <f>STDEV(F8:F10)</f>
        <v>0.58880596491965687</v>
      </c>
      <c r="H8" s="123">
        <f t="shared" ref="H8" si="4">G8/J8*100</f>
        <v>5.9315039135636329</v>
      </c>
      <c r="I8" s="19"/>
      <c r="J8" s="123">
        <f>AVERAGE(F8:F10)</f>
        <v>9.9267567466865874</v>
      </c>
      <c r="K8" s="129">
        <v>2.8157159004655319</v>
      </c>
      <c r="L8" s="129">
        <v>8.7510998684629158</v>
      </c>
      <c r="M8" s="129">
        <v>3.171675886490263</v>
      </c>
      <c r="N8" s="129">
        <f t="shared" ref="N8" si="5">100-J8-L8-K8-M8</f>
        <v>75.334751597894694</v>
      </c>
    </row>
    <row r="9" spans="1:14" x14ac:dyDescent="0.3">
      <c r="A9" s="132"/>
      <c r="B9">
        <v>0.50160000000000005</v>
      </c>
      <c r="C9">
        <v>5.0313999999999997</v>
      </c>
      <c r="D9" s="19">
        <v>5.0217999999999998</v>
      </c>
      <c r="E9" s="19">
        <f t="shared" si="0"/>
        <v>4.5202</v>
      </c>
      <c r="F9" s="19">
        <f t="shared" si="1"/>
        <v>10.160193981794325</v>
      </c>
      <c r="G9" s="123"/>
      <c r="H9" s="123"/>
      <c r="I9" s="19"/>
      <c r="J9" s="123"/>
      <c r="K9" s="123"/>
      <c r="L9" s="129"/>
      <c r="M9" s="123"/>
      <c r="N9" s="123"/>
    </row>
    <row r="10" spans="1:14" x14ac:dyDescent="0.3">
      <c r="A10" s="132"/>
      <c r="B10">
        <v>0.51419999999999999</v>
      </c>
      <c r="C10">
        <v>4.9745999999999997</v>
      </c>
      <c r="D10" s="19">
        <v>5.0282999999999998</v>
      </c>
      <c r="E10" s="19">
        <f t="shared" si="0"/>
        <v>4.5141</v>
      </c>
      <c r="F10" s="19">
        <f t="shared" si="1"/>
        <v>9.2570256905077741</v>
      </c>
      <c r="G10" s="123"/>
      <c r="H10" s="123"/>
      <c r="I10" s="19"/>
      <c r="J10" s="123"/>
      <c r="K10" s="123"/>
      <c r="L10" s="129"/>
      <c r="M10" s="123"/>
      <c r="N10" s="123"/>
    </row>
    <row r="11" spans="1:14" x14ac:dyDescent="0.3">
      <c r="A11" s="137" t="s">
        <v>4</v>
      </c>
      <c r="B11" s="118">
        <v>0.49940000000000001</v>
      </c>
      <c r="C11" s="118">
        <v>4.9553000000000003</v>
      </c>
      <c r="D11" s="118">
        <v>4.6745000000000001</v>
      </c>
      <c r="E11" s="118">
        <f t="shared" si="0"/>
        <v>4.1751000000000005</v>
      </c>
      <c r="F11" s="118">
        <f t="shared" si="1"/>
        <v>15.744758137751495</v>
      </c>
      <c r="G11" s="138">
        <f>STDEV(F12:F13)</f>
        <v>0.24907693557472935</v>
      </c>
      <c r="H11" s="138">
        <f t="shared" ref="H11" si="6">G11/J11*100</f>
        <v>3.2571914459945859</v>
      </c>
      <c r="I11" s="19"/>
      <c r="J11" s="123">
        <f>AVERAGE(F12:F13)</f>
        <v>7.6469848243345586</v>
      </c>
      <c r="K11" s="129">
        <v>6.0585890987670936</v>
      </c>
      <c r="L11" s="129">
        <v>8.5492116974655588</v>
      </c>
      <c r="M11" s="129">
        <v>2.7483098898564275</v>
      </c>
      <c r="N11" s="129">
        <f t="shared" ref="N11" si="7">100-J11-L11-K11-M11</f>
        <v>74.996904489576352</v>
      </c>
    </row>
    <row r="12" spans="1:14" x14ac:dyDescent="0.3">
      <c r="A12" s="137"/>
      <c r="B12" s="118">
        <v>0.50319999999999998</v>
      </c>
      <c r="C12" s="118">
        <v>4.9847000000000001</v>
      </c>
      <c r="D12" s="118">
        <v>5.1154999999999999</v>
      </c>
      <c r="E12" s="118">
        <f t="shared" si="0"/>
        <v>4.6123000000000003</v>
      </c>
      <c r="F12" s="118">
        <f t="shared" si="1"/>
        <v>7.4708608341525027</v>
      </c>
      <c r="G12" s="138"/>
      <c r="H12" s="138"/>
      <c r="I12" s="19"/>
      <c r="J12" s="123"/>
      <c r="K12" s="123"/>
      <c r="L12" s="129"/>
      <c r="M12" s="123"/>
      <c r="N12" s="123"/>
    </row>
    <row r="13" spans="1:14" x14ac:dyDescent="0.3">
      <c r="A13" s="137"/>
      <c r="B13" s="118">
        <v>0.50970000000000004</v>
      </c>
      <c r="C13" s="118">
        <v>4.9928999999999997</v>
      </c>
      <c r="D13" s="118">
        <v>5.1120000000000001</v>
      </c>
      <c r="E13" s="118">
        <f t="shared" si="0"/>
        <v>4.6022999999999996</v>
      </c>
      <c r="F13" s="118">
        <f t="shared" si="1"/>
        <v>7.8231088145166146</v>
      </c>
      <c r="G13" s="138"/>
      <c r="H13" s="138"/>
      <c r="I13" s="19"/>
      <c r="J13" s="123"/>
      <c r="K13" s="123"/>
      <c r="L13" s="129"/>
      <c r="M13" s="123"/>
      <c r="N13" s="123"/>
    </row>
    <row r="14" spans="1:14" x14ac:dyDescent="0.3">
      <c r="A14" s="132" t="s">
        <v>5</v>
      </c>
      <c r="B14">
        <v>0.49769999999999998</v>
      </c>
      <c r="C14">
        <v>5.0133999999999999</v>
      </c>
      <c r="D14" s="19">
        <v>5.0411000000000001</v>
      </c>
      <c r="E14" s="19">
        <f t="shared" si="0"/>
        <v>4.5434000000000001</v>
      </c>
      <c r="F14" s="19">
        <f t="shared" si="1"/>
        <v>9.3748753341045941</v>
      </c>
      <c r="G14" s="123">
        <f>STDEV(F14:F16)</f>
        <v>9.0594017072641655E-2</v>
      </c>
      <c r="H14" s="123">
        <f t="shared" ref="H14" si="8">G14/J14*100</f>
        <v>0.97723475253104974</v>
      </c>
      <c r="I14" s="19"/>
      <c r="J14" s="123">
        <f>AVERAGE(F14:F16)</f>
        <v>9.2704456977202323</v>
      </c>
      <c r="K14" s="129">
        <v>1.4086927142221397</v>
      </c>
      <c r="L14" s="129">
        <v>5.1016432202682669</v>
      </c>
      <c r="M14" s="129">
        <v>3.1136232811780524</v>
      </c>
      <c r="N14" s="129">
        <f t="shared" ref="N14" si="9">100-J14-L14-K14-M14</f>
        <v>81.105595086611302</v>
      </c>
    </row>
    <row r="15" spans="1:14" x14ac:dyDescent="0.3">
      <c r="A15" s="132"/>
      <c r="B15">
        <v>0.50529999999999997</v>
      </c>
      <c r="C15">
        <v>4.9843000000000002</v>
      </c>
      <c r="D15" s="19">
        <v>5.0304000000000002</v>
      </c>
      <c r="E15" s="19">
        <f t="shared" si="0"/>
        <v>4.5251000000000001</v>
      </c>
      <c r="F15" s="19">
        <f t="shared" si="1"/>
        <v>9.2129285957907836</v>
      </c>
      <c r="G15" s="123"/>
      <c r="H15" s="123"/>
      <c r="I15" s="19"/>
      <c r="J15" s="123"/>
      <c r="K15" s="123"/>
      <c r="L15" s="129"/>
      <c r="M15" s="123"/>
      <c r="N15" s="123"/>
    </row>
    <row r="16" spans="1:14" x14ac:dyDescent="0.3">
      <c r="A16" s="132"/>
      <c r="B16">
        <v>0.4995</v>
      </c>
      <c r="C16">
        <v>5.0175999999999998</v>
      </c>
      <c r="D16" s="19">
        <v>5.0542999999999996</v>
      </c>
      <c r="E16" s="19">
        <f t="shared" si="0"/>
        <v>4.5547999999999993</v>
      </c>
      <c r="F16" s="19">
        <f t="shared" si="1"/>
        <v>9.2235331632653175</v>
      </c>
      <c r="G16" s="123"/>
      <c r="H16" s="123"/>
      <c r="I16" s="19"/>
      <c r="J16" s="123"/>
      <c r="K16" s="123"/>
      <c r="L16" s="129"/>
      <c r="M16" s="123"/>
      <c r="N16" s="123"/>
    </row>
    <row r="17" spans="1:14" x14ac:dyDescent="0.3">
      <c r="A17" s="124" t="s">
        <v>7</v>
      </c>
      <c r="B17">
        <v>0.49280000000000002</v>
      </c>
      <c r="C17">
        <v>5.0136000000000003</v>
      </c>
      <c r="D17" s="19">
        <v>4.9817999999999998</v>
      </c>
      <c r="E17" s="19">
        <f t="shared" si="0"/>
        <v>4.4889999999999999</v>
      </c>
      <c r="F17" s="19">
        <f t="shared" si="1"/>
        <v>10.463539173448229</v>
      </c>
      <c r="G17" s="123">
        <f>STDEV(F17:F19)</f>
        <v>0.60691012435889902</v>
      </c>
      <c r="H17" s="123">
        <f t="shared" ref="H17" si="10">G17/J17*100</f>
        <v>6.0016717830011865</v>
      </c>
      <c r="I17" s="19"/>
      <c r="J17" s="123">
        <f>AVERAGE(F17:F19)</f>
        <v>10.112351129861494</v>
      </c>
      <c r="K17" s="129">
        <v>3.8906367993386959</v>
      </c>
      <c r="L17" s="129">
        <v>8.0250618856100875</v>
      </c>
      <c r="M17" s="129">
        <v>3.4413864548030504</v>
      </c>
      <c r="N17" s="129">
        <f t="shared" ref="N17" si="11">100-J17-L17-K17-M17</f>
        <v>74.530563730386675</v>
      </c>
    </row>
    <row r="18" spans="1:14" x14ac:dyDescent="0.3">
      <c r="A18" s="124"/>
      <c r="B18">
        <v>0.50390000000000001</v>
      </c>
      <c r="C18">
        <v>5.0133999999999999</v>
      </c>
      <c r="D18" s="19">
        <v>4.9927999999999999</v>
      </c>
      <c r="E18" s="19">
        <f t="shared" si="0"/>
        <v>4.4889000000000001</v>
      </c>
      <c r="F18" s="19">
        <f t="shared" si="1"/>
        <v>10.461961941995447</v>
      </c>
      <c r="G18" s="123"/>
      <c r="H18" s="123"/>
      <c r="I18" s="19"/>
      <c r="J18" s="123"/>
      <c r="K18" s="123"/>
      <c r="L18" s="129"/>
      <c r="M18" s="123"/>
      <c r="N18" s="123"/>
    </row>
    <row r="19" spans="1:14" x14ac:dyDescent="0.3">
      <c r="A19" s="124"/>
      <c r="B19">
        <v>0.51819999999999999</v>
      </c>
      <c r="C19">
        <v>4.9843000000000002</v>
      </c>
      <c r="D19" s="19">
        <v>5.0334000000000003</v>
      </c>
      <c r="E19" s="19">
        <f t="shared" si="0"/>
        <v>4.5152000000000001</v>
      </c>
      <c r="F19" s="19">
        <f t="shared" si="1"/>
        <v>9.4115522741408046</v>
      </c>
      <c r="G19" s="123"/>
      <c r="H19" s="123"/>
      <c r="I19" s="19"/>
      <c r="J19" s="123"/>
      <c r="K19" s="123"/>
      <c r="L19" s="129"/>
      <c r="M19" s="123"/>
      <c r="N19" s="123"/>
    </row>
    <row r="20" spans="1:14" x14ac:dyDescent="0.3">
      <c r="A20" s="124" t="s">
        <v>6</v>
      </c>
      <c r="B20">
        <v>0.51719999999999999</v>
      </c>
      <c r="C20">
        <v>5.0187999999999997</v>
      </c>
      <c r="D20" s="19">
        <v>5.0259999999999998</v>
      </c>
      <c r="E20" s="19">
        <f t="shared" si="0"/>
        <v>4.5087999999999999</v>
      </c>
      <c r="F20" s="19">
        <f t="shared" si="1"/>
        <v>10.161791663345817</v>
      </c>
      <c r="G20" s="123">
        <f>STDEV(F20:F22)</f>
        <v>5.8948152269792359E-2</v>
      </c>
      <c r="H20" s="123">
        <f t="shared" ref="H20" si="12">G20/J20*100</f>
        <v>0.58392873954207503</v>
      </c>
      <c r="I20" s="19"/>
      <c r="J20" s="123">
        <f>AVERAGE(F20:F22)</f>
        <v>10.09509350678994</v>
      </c>
      <c r="K20" s="129">
        <v>4.7537323308898181</v>
      </c>
      <c r="L20" s="129">
        <v>8.5930285178107013</v>
      </c>
      <c r="M20" s="129">
        <v>3.4168102950953867</v>
      </c>
      <c r="N20" s="129">
        <f t="shared" ref="N20" si="13">100-J20-L20-K20-M20</f>
        <v>73.141335349414163</v>
      </c>
    </row>
    <row r="21" spans="1:14" x14ac:dyDescent="0.3">
      <c r="A21" s="124"/>
      <c r="B21">
        <v>0.4955</v>
      </c>
      <c r="C21">
        <v>5.0061999999999998</v>
      </c>
      <c r="D21" s="19">
        <v>4.9973999999999998</v>
      </c>
      <c r="E21" s="19">
        <f t="shared" si="0"/>
        <v>4.5019</v>
      </c>
      <c r="F21" s="19">
        <f t="shared" si="1"/>
        <v>10.073508849027203</v>
      </c>
      <c r="G21" s="123"/>
      <c r="H21" s="123"/>
      <c r="I21" s="19"/>
      <c r="J21" s="123"/>
      <c r="K21" s="123"/>
      <c r="L21" s="129"/>
      <c r="M21" s="123"/>
      <c r="N21" s="123"/>
    </row>
    <row r="22" spans="1:14" x14ac:dyDescent="0.3">
      <c r="A22" s="124"/>
      <c r="B22">
        <v>0.51019999999999999</v>
      </c>
      <c r="C22">
        <v>5.0019999999999998</v>
      </c>
      <c r="D22" s="19">
        <v>5.0095000000000001</v>
      </c>
      <c r="E22" s="19">
        <f t="shared" si="0"/>
        <v>4.4992999999999999</v>
      </c>
      <c r="F22" s="19">
        <f t="shared" si="1"/>
        <v>10.049980007996801</v>
      </c>
      <c r="G22" s="123"/>
      <c r="H22" s="123"/>
      <c r="I22" s="19"/>
      <c r="J22" s="123"/>
      <c r="K22" s="123"/>
      <c r="L22" s="129"/>
      <c r="M22" s="123"/>
      <c r="N22" s="123"/>
    </row>
    <row r="23" spans="1:14" x14ac:dyDescent="0.3">
      <c r="A23" s="132" t="s">
        <v>60</v>
      </c>
      <c r="B23">
        <v>0.5272</v>
      </c>
      <c r="C23">
        <v>4.0049000000000001</v>
      </c>
      <c r="D23" s="19">
        <v>4.1864999999999997</v>
      </c>
      <c r="E23" s="19">
        <f t="shared" si="0"/>
        <v>3.6592999999999996</v>
      </c>
      <c r="F23" s="19">
        <f t="shared" si="1"/>
        <v>8.6294289495368304</v>
      </c>
      <c r="G23" s="123">
        <f>STDEV(F23:F25)</f>
        <v>0.40194414497953374</v>
      </c>
      <c r="H23" s="123">
        <f t="shared" ref="H23" si="14">G23/J23*100</f>
        <v>4.5263447192488808</v>
      </c>
      <c r="I23" s="19"/>
      <c r="J23" s="123">
        <f>AVERAGE(F23:F25)</f>
        <v>8.8801045857204155</v>
      </c>
      <c r="K23" s="129">
        <v>0.50954412470144872</v>
      </c>
      <c r="L23" s="129">
        <v>2.0143358538303655</v>
      </c>
      <c r="M23" s="129">
        <v>5.2222562445053038</v>
      </c>
      <c r="N23" s="129">
        <f t="shared" ref="N23" si="15">100-J23-L23-K23-M23</f>
        <v>83.37375919124247</v>
      </c>
    </row>
    <row r="24" spans="1:14" x14ac:dyDescent="0.3">
      <c r="A24" s="132"/>
      <c r="B24">
        <v>0.49809999999999999</v>
      </c>
      <c r="C24">
        <v>3.9990000000000001</v>
      </c>
      <c r="D24" s="19">
        <v>4.1505000000000001</v>
      </c>
      <c r="E24" s="19">
        <f t="shared" si="0"/>
        <v>3.6524000000000001</v>
      </c>
      <c r="F24" s="19">
        <f t="shared" si="1"/>
        <v>8.6671667916979249</v>
      </c>
      <c r="G24" s="123"/>
      <c r="H24" s="123"/>
      <c r="I24" s="19"/>
      <c r="J24" s="123"/>
      <c r="K24" s="123"/>
      <c r="L24" s="129"/>
      <c r="M24" s="123"/>
      <c r="N24" s="123"/>
    </row>
    <row r="25" spans="1:14" x14ac:dyDescent="0.3">
      <c r="A25" s="132"/>
      <c r="B25">
        <v>0.5151</v>
      </c>
      <c r="C25">
        <v>4.0058999999999996</v>
      </c>
      <c r="D25" s="19">
        <v>4.1467000000000001</v>
      </c>
      <c r="E25" s="19">
        <f t="shared" si="0"/>
        <v>3.6316000000000002</v>
      </c>
      <c r="F25" s="19">
        <f t="shared" si="1"/>
        <v>9.3437180159264948</v>
      </c>
      <c r="G25" s="123"/>
      <c r="H25" s="123"/>
      <c r="I25" s="19"/>
      <c r="J25" s="123"/>
      <c r="K25" s="123"/>
      <c r="L25" s="129"/>
      <c r="M25" s="123"/>
      <c r="N25" s="123"/>
    </row>
    <row r="27" spans="1:14" x14ac:dyDescent="0.3">
      <c r="K27" s="117" t="s">
        <v>453</v>
      </c>
    </row>
    <row r="28" spans="1:14" x14ac:dyDescent="0.3">
      <c r="K28" s="116" t="s">
        <v>452</v>
      </c>
    </row>
  </sheetData>
  <mergeCells count="64">
    <mergeCell ref="G20:G22"/>
    <mergeCell ref="H20:H22"/>
    <mergeCell ref="G23:G25"/>
    <mergeCell ref="H23:H25"/>
    <mergeCell ref="G11:G13"/>
    <mergeCell ref="H11:H13"/>
    <mergeCell ref="G14:G16"/>
    <mergeCell ref="H14:H16"/>
    <mergeCell ref="G17:G19"/>
    <mergeCell ref="H17:H19"/>
    <mergeCell ref="G2:G4"/>
    <mergeCell ref="H2:H4"/>
    <mergeCell ref="G5:G7"/>
    <mergeCell ref="H5:H7"/>
    <mergeCell ref="G8:G10"/>
    <mergeCell ref="H8:H10"/>
    <mergeCell ref="J14:J16"/>
    <mergeCell ref="J17:J19"/>
    <mergeCell ref="J20:J22"/>
    <mergeCell ref="J23:J25"/>
    <mergeCell ref="N5:N7"/>
    <mergeCell ref="N8:N10"/>
    <mergeCell ref="N11:N13"/>
    <mergeCell ref="N14:N16"/>
    <mergeCell ref="N17:N19"/>
    <mergeCell ref="N20:N22"/>
    <mergeCell ref="N23:N25"/>
    <mergeCell ref="M23:M25"/>
    <mergeCell ref="L14:L16"/>
    <mergeCell ref="L23:L25"/>
    <mergeCell ref="L17:L19"/>
    <mergeCell ref="L20:L22"/>
    <mergeCell ref="N2:N4"/>
    <mergeCell ref="J2:J4"/>
    <mergeCell ref="J5:J7"/>
    <mergeCell ref="J8:J10"/>
    <mergeCell ref="J11:J13"/>
    <mergeCell ref="L2:L4"/>
    <mergeCell ref="L5:L7"/>
    <mergeCell ref="L8:L10"/>
    <mergeCell ref="L11:L13"/>
    <mergeCell ref="M2:M4"/>
    <mergeCell ref="M5:M7"/>
    <mergeCell ref="A20:A22"/>
    <mergeCell ref="A23:A25"/>
    <mergeCell ref="A17:A19"/>
    <mergeCell ref="K23:K25"/>
    <mergeCell ref="A2:A4"/>
    <mergeCell ref="A5:A7"/>
    <mergeCell ref="A8:A10"/>
    <mergeCell ref="A11:A13"/>
    <mergeCell ref="A14:A16"/>
    <mergeCell ref="K14:K16"/>
    <mergeCell ref="K2:K4"/>
    <mergeCell ref="K17:K19"/>
    <mergeCell ref="K5:K7"/>
    <mergeCell ref="K20:K22"/>
    <mergeCell ref="K8:K10"/>
    <mergeCell ref="K11:K13"/>
    <mergeCell ref="M17:M19"/>
    <mergeCell ref="M20:M22"/>
    <mergeCell ref="M11:M13"/>
    <mergeCell ref="M8:M10"/>
    <mergeCell ref="M14:M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D4DDE-05D5-49BA-8F36-E2BD0D418436}">
  <sheetPr>
    <tabColor rgb="FFFFC000"/>
  </sheetPr>
  <dimension ref="A1:DX352"/>
  <sheetViews>
    <sheetView zoomScale="80" zoomScaleNormal="80" workbookViewId="0">
      <pane xSplit="2" ySplit="1" topLeftCell="C259" activePane="bottomRight" state="frozen"/>
      <selection pane="topRight" activeCell="C1" sqref="C1"/>
      <selection pane="bottomLeft" activeCell="A2" sqref="A2"/>
      <selection pane="bottomRight" activeCell="U264" sqref="U264"/>
    </sheetView>
  </sheetViews>
  <sheetFormatPr defaultRowHeight="14.4" x14ac:dyDescent="0.3"/>
  <cols>
    <col min="1" max="1" width="32.88671875" customWidth="1"/>
    <col min="3" max="8" width="8.88671875" customWidth="1"/>
    <col min="9" max="9" width="17.77734375" customWidth="1"/>
    <col min="10" max="10" width="18.6640625" customWidth="1"/>
    <col min="11" max="11" width="17.109375" customWidth="1"/>
    <col min="12" max="12" width="17.33203125" customWidth="1"/>
    <col min="13" max="16" width="8.88671875" customWidth="1"/>
    <col min="17" max="17" width="8.88671875" style="19" customWidth="1"/>
    <col min="18" max="20" width="8.88671875" customWidth="1"/>
    <col min="21" max="21" width="8.88671875" style="19" customWidth="1"/>
    <col min="22" max="24" width="8.88671875" customWidth="1"/>
    <col min="25" max="25" width="8.88671875" style="19" customWidth="1"/>
    <col min="26" max="26" width="8.88671875" customWidth="1"/>
    <col min="27" max="27" width="8.88671875" style="21" customWidth="1"/>
    <col min="28" max="28" width="10" customWidth="1"/>
    <col min="29" max="30" width="8.88671875" customWidth="1"/>
    <col min="31" max="31" width="16.5546875" bestFit="1" customWidth="1"/>
    <col min="32" max="32" width="17.44140625" customWidth="1"/>
    <col min="33" max="33" width="18.21875" style="19" customWidth="1"/>
    <col min="34" max="35" width="8.88671875" customWidth="1"/>
    <col min="36" max="41" width="8.88671875" style="11" customWidth="1"/>
    <col min="42" max="48" width="8.88671875" customWidth="1"/>
    <col min="49" max="49" width="8.88671875" style="19" customWidth="1"/>
    <col min="50" max="50" width="8.88671875" customWidth="1"/>
    <col min="51" max="51" width="8.88671875" style="19" customWidth="1"/>
    <col min="52" max="52" width="8.88671875" customWidth="1"/>
    <col min="53" max="53" width="8.88671875" style="19" customWidth="1"/>
    <col min="54" max="54" width="8.88671875" customWidth="1"/>
    <col min="55" max="55" width="8.88671875" style="17" customWidth="1"/>
    <col min="56" max="56" width="8.88671875" customWidth="1"/>
    <col min="57" max="57" width="8.88671875" style="19" customWidth="1"/>
    <col min="58" max="58" width="8.88671875" customWidth="1"/>
    <col min="59" max="59" width="8.88671875" style="19" customWidth="1"/>
    <col min="60" max="60" width="8.88671875" customWidth="1"/>
    <col min="61" max="61" width="8.88671875" style="19" customWidth="1"/>
    <col min="62" max="62" width="8.88671875" customWidth="1"/>
    <col min="63" max="63" width="8.88671875" style="19" customWidth="1"/>
    <col min="64" max="64" width="8.88671875" customWidth="1"/>
    <col min="65" max="65" width="8.88671875" style="19" customWidth="1"/>
    <col min="66" max="66" width="8.88671875" customWidth="1"/>
    <col min="67" max="67" width="8.88671875" style="19" customWidth="1"/>
    <col min="68" max="68" width="8.88671875" customWidth="1"/>
    <col min="69" max="69" width="8.88671875" style="19" customWidth="1"/>
    <col min="70" max="71" width="8.88671875" style="17" customWidth="1"/>
    <col min="72" max="72" width="8.88671875" customWidth="1"/>
    <col min="73" max="73" width="8.88671875" style="19" customWidth="1"/>
    <col min="74" max="74" width="8.88671875" customWidth="1"/>
    <col min="75" max="75" width="8.88671875" style="19" customWidth="1"/>
    <col min="76" max="77" width="8.88671875" style="17" customWidth="1"/>
    <col min="78" max="78" width="8.88671875" customWidth="1"/>
    <col min="79" max="79" width="8.88671875" style="19" customWidth="1"/>
    <col min="80" max="80" width="8.88671875" customWidth="1"/>
    <col min="81" max="81" width="8.88671875" style="19" customWidth="1"/>
    <col min="82" max="82" width="8.88671875" customWidth="1"/>
    <col min="83" max="83" width="8.88671875" style="19" customWidth="1"/>
    <col min="84" max="85" width="8.88671875" style="17" customWidth="1"/>
    <col min="86" max="86" width="8.88671875" customWidth="1"/>
    <col min="87" max="87" width="8.88671875" style="19" customWidth="1"/>
    <col min="88" max="88" width="8.88671875" customWidth="1"/>
    <col min="89" max="89" width="8.88671875" style="19" customWidth="1"/>
    <col min="90" max="90" width="8.88671875" style="17" customWidth="1"/>
    <col min="91" max="91" width="12.109375" customWidth="1"/>
    <col min="92" max="92" width="11" customWidth="1"/>
    <col min="93" max="93" width="10.88671875" customWidth="1"/>
    <col min="94" max="94" width="12.77734375" customWidth="1"/>
    <col min="95" max="95" width="12.5546875" customWidth="1"/>
    <col min="96" max="96" width="14.21875" customWidth="1"/>
    <col min="97" max="97" width="15.77734375" customWidth="1"/>
    <col min="99" max="99" width="11.5546875" customWidth="1"/>
    <col min="100" max="101" width="8.88671875" style="19"/>
    <col min="104" max="105" width="8.88671875" style="19"/>
    <col min="106" max="106" width="10" bestFit="1" customWidth="1"/>
    <col min="107" max="109" width="8.88671875" style="19"/>
    <col min="111" max="111" width="10" bestFit="1" customWidth="1"/>
    <col min="113" max="113" width="10" bestFit="1" customWidth="1"/>
    <col min="116" max="117" width="8.88671875" style="19"/>
  </cols>
  <sheetData>
    <row r="1" spans="1:90" s="1" customFormat="1" ht="27.6" customHeight="1" x14ac:dyDescent="0.3">
      <c r="D1" s="1" t="s">
        <v>147</v>
      </c>
      <c r="E1" s="1" t="s">
        <v>49</v>
      </c>
      <c r="F1" s="1" t="s">
        <v>136</v>
      </c>
      <c r="G1" s="1" t="s">
        <v>137</v>
      </c>
      <c r="H1" s="1" t="s">
        <v>138</v>
      </c>
      <c r="J1" s="1">
        <v>1000</v>
      </c>
      <c r="K1" s="1">
        <v>750</v>
      </c>
      <c r="L1" s="1">
        <v>500</v>
      </c>
      <c r="M1" s="1">
        <v>250</v>
      </c>
      <c r="N1" s="1">
        <v>100</v>
      </c>
      <c r="O1" s="1">
        <v>100</v>
      </c>
      <c r="P1" s="1">
        <v>75</v>
      </c>
      <c r="R1" s="1">
        <v>50</v>
      </c>
      <c r="S1" s="1">
        <v>50</v>
      </c>
      <c r="T1" s="1">
        <v>25</v>
      </c>
      <c r="U1" s="1">
        <v>25</v>
      </c>
      <c r="V1" s="1">
        <v>10</v>
      </c>
      <c r="W1" s="1">
        <v>10</v>
      </c>
      <c r="X1" s="1">
        <v>7.5</v>
      </c>
      <c r="Y1" s="1">
        <v>7.5</v>
      </c>
      <c r="Z1" s="1">
        <v>5</v>
      </c>
      <c r="AA1" s="1">
        <v>5</v>
      </c>
      <c r="AB1" s="1">
        <v>2.5</v>
      </c>
      <c r="AC1" s="1">
        <v>2.5</v>
      </c>
      <c r="AD1" s="1">
        <v>1</v>
      </c>
      <c r="AE1" s="1">
        <v>1</v>
      </c>
      <c r="AF1" s="1">
        <v>0.5</v>
      </c>
      <c r="AG1" s="1">
        <v>0.5</v>
      </c>
      <c r="AH1" s="8">
        <v>0.25</v>
      </c>
      <c r="AI1" s="8">
        <v>0.25</v>
      </c>
      <c r="AJ1" s="29"/>
      <c r="AK1" s="29"/>
      <c r="AL1" s="29"/>
      <c r="AM1" s="29"/>
      <c r="AN1" s="29"/>
      <c r="AO1" s="29"/>
      <c r="AQ1" s="1" t="s">
        <v>196</v>
      </c>
      <c r="AR1" s="1" t="s">
        <v>197</v>
      </c>
      <c r="AS1" s="1" t="s">
        <v>198</v>
      </c>
      <c r="AT1" s="1" t="s">
        <v>199</v>
      </c>
      <c r="BC1" s="30"/>
      <c r="BR1" s="30"/>
      <c r="BS1" s="30"/>
      <c r="BX1" s="30"/>
      <c r="BY1" s="30"/>
      <c r="CF1" s="30"/>
      <c r="CG1" s="30"/>
      <c r="CL1" s="30"/>
    </row>
    <row r="2" spans="1:90" x14ac:dyDescent="0.3">
      <c r="A2" s="5" t="s">
        <v>161</v>
      </c>
      <c r="B2" t="s">
        <v>115</v>
      </c>
      <c r="C2" s="10" t="s">
        <v>162</v>
      </c>
      <c r="D2" s="5">
        <v>43.1</v>
      </c>
      <c r="E2">
        <v>10.5</v>
      </c>
      <c r="F2">
        <f>E2/10</f>
        <v>1.05</v>
      </c>
      <c r="G2">
        <f>F2/10</f>
        <v>0.10500000000000001</v>
      </c>
      <c r="H2" s="10">
        <f>G2/10</f>
        <v>1.0500000000000001E-2</v>
      </c>
      <c r="J2">
        <f>F2*1*1000</f>
        <v>1050</v>
      </c>
      <c r="K2">
        <f>F2*0.75*1000</f>
        <v>787.50000000000011</v>
      </c>
      <c r="L2" s="10">
        <f>F2*0.5*1000</f>
        <v>525</v>
      </c>
      <c r="M2" s="10">
        <f>F2*0.25*1000</f>
        <v>262.5</v>
      </c>
      <c r="N2" s="10">
        <f>F2*0.1*1000</f>
        <v>105.00000000000001</v>
      </c>
      <c r="O2" s="19">
        <f>F2*0.1*1000</f>
        <v>105.00000000000001</v>
      </c>
      <c r="P2" s="10">
        <f t="shared" ref="P2:P21" si="0">G2*0.75*1000</f>
        <v>78.750000000000014</v>
      </c>
      <c r="R2">
        <f t="shared" ref="R2:R21" si="1">G2*0.5*1000</f>
        <v>52.500000000000007</v>
      </c>
      <c r="S2" s="19">
        <f>G2*0.5*1000</f>
        <v>52.500000000000007</v>
      </c>
      <c r="T2">
        <f t="shared" ref="T2:T21" si="2">G2*0.25*1000</f>
        <v>26.250000000000004</v>
      </c>
      <c r="U2" s="19">
        <f>G2*0.25*1000</f>
        <v>26.250000000000004</v>
      </c>
      <c r="V2">
        <f t="shared" ref="V2:V21" si="3">G2*0.1*1000</f>
        <v>10.500000000000002</v>
      </c>
      <c r="W2" s="19">
        <f>G2*0.1*1000</f>
        <v>10.500000000000002</v>
      </c>
      <c r="X2">
        <f t="shared" ref="X2:X21" si="4">H2*0.75*1000</f>
        <v>7.875</v>
      </c>
      <c r="Y2" s="19">
        <f>H2*0.75*1000</f>
        <v>7.875</v>
      </c>
      <c r="Z2">
        <f t="shared" ref="Z2:Z21" si="5">H2*0.5*1000</f>
        <v>5.25</v>
      </c>
      <c r="AA2" s="19">
        <f>H2*0.5*1000</f>
        <v>5.25</v>
      </c>
      <c r="AB2">
        <f t="shared" ref="AB2:AB21" si="6">H2*0.25*1000</f>
        <v>2.625</v>
      </c>
      <c r="AC2" s="19">
        <f>H2*0.25*1000</f>
        <v>2.625</v>
      </c>
      <c r="AD2">
        <f t="shared" ref="AD2:AD21" si="7">H2*0.1*1000</f>
        <v>1.05</v>
      </c>
      <c r="AE2" s="19">
        <f>H2*0.1*1000</f>
        <v>1.05</v>
      </c>
      <c r="AF2">
        <f t="shared" ref="AF2:AF21" si="8">H2*0.05*1000</f>
        <v>0.52500000000000002</v>
      </c>
      <c r="AG2" s="19">
        <f>H2*0.05*1000</f>
        <v>0.52500000000000002</v>
      </c>
      <c r="AH2" s="21">
        <f t="shared" ref="AH2:AH21" si="9">H2*0.025*1000</f>
        <v>0.26250000000000001</v>
      </c>
      <c r="AI2" s="21">
        <f>H2*0.025*1000</f>
        <v>0.26250000000000001</v>
      </c>
      <c r="AQ2" s="7">
        <f>SLOPE(N153:U153,N2:U2)</f>
        <v>1.1361372700742686E-2</v>
      </c>
      <c r="AR2" s="7">
        <f>INTERCEPT(N153:U153,N2:U2)</f>
        <v>-0.30169740864289296</v>
      </c>
      <c r="AS2" s="7">
        <v>0.99819999999999998</v>
      </c>
      <c r="AT2" s="7" t="str">
        <f>U2&amp;" - "&amp;N2</f>
        <v>26.25 - 105</v>
      </c>
      <c r="AU2" s="19"/>
      <c r="AV2" s="5" t="s">
        <v>261</v>
      </c>
      <c r="AW2" s="7" t="s">
        <v>260</v>
      </c>
    </row>
    <row r="3" spans="1:90" x14ac:dyDescent="0.3">
      <c r="A3" s="25" t="s">
        <v>98</v>
      </c>
      <c r="B3" t="s">
        <v>116</v>
      </c>
      <c r="C3" s="10" t="s">
        <v>164</v>
      </c>
      <c r="D3" s="5">
        <v>34.4</v>
      </c>
      <c r="E3">
        <v>9.8000000000000007</v>
      </c>
      <c r="F3" s="10">
        <f t="shared" ref="F3:H21" si="10">E3/10</f>
        <v>0.98000000000000009</v>
      </c>
      <c r="G3" s="10">
        <f t="shared" si="10"/>
        <v>9.8000000000000004E-2</v>
      </c>
      <c r="H3" s="10">
        <f t="shared" si="10"/>
        <v>9.7999999999999997E-3</v>
      </c>
      <c r="J3" s="10">
        <f t="shared" ref="J3:J21" si="11">F3*1*1000</f>
        <v>980.00000000000011</v>
      </c>
      <c r="K3" s="10">
        <f t="shared" ref="K3:K21" si="12">F3*0.75*1000</f>
        <v>735.00000000000011</v>
      </c>
      <c r="L3" s="10">
        <f t="shared" ref="L3:L21" si="13">F3*0.5*1000</f>
        <v>490.00000000000006</v>
      </c>
      <c r="M3" s="10">
        <f t="shared" ref="M3:M21" si="14">F3*0.25*1000</f>
        <v>245.00000000000003</v>
      </c>
      <c r="N3" s="10">
        <f t="shared" ref="N3:N21" si="15">F3*0.1*1000</f>
        <v>98.000000000000014</v>
      </c>
      <c r="O3" s="19">
        <f t="shared" ref="O3:O15" si="16">F3*0.1*1000</f>
        <v>98.000000000000014</v>
      </c>
      <c r="P3" s="15">
        <f t="shared" si="0"/>
        <v>73.500000000000014</v>
      </c>
      <c r="R3" s="10">
        <f t="shared" si="1"/>
        <v>49</v>
      </c>
      <c r="S3" s="19">
        <f t="shared" ref="S3:S21" si="17">G3*0.5*1000</f>
        <v>49</v>
      </c>
      <c r="T3" s="10">
        <f t="shared" si="2"/>
        <v>24.5</v>
      </c>
      <c r="U3" s="19">
        <f t="shared" ref="U3:U21" si="18">G3*0.25*1000</f>
        <v>24.5</v>
      </c>
      <c r="V3" s="10">
        <f t="shared" si="3"/>
        <v>9.8000000000000007</v>
      </c>
      <c r="W3" s="19">
        <f t="shared" ref="W3:W21" si="19">G3*0.1*1000</f>
        <v>9.8000000000000007</v>
      </c>
      <c r="X3" s="10">
        <f t="shared" si="4"/>
        <v>7.35</v>
      </c>
      <c r="Y3" s="19">
        <f t="shared" ref="Y3:Y21" si="20">H3*0.75*1000</f>
        <v>7.35</v>
      </c>
      <c r="Z3" s="10">
        <f t="shared" si="5"/>
        <v>4.8999999999999995</v>
      </c>
      <c r="AA3" s="19">
        <f t="shared" ref="AA3:AA21" si="21">H3*0.5*1000</f>
        <v>4.8999999999999995</v>
      </c>
      <c r="AB3" s="10">
        <f t="shared" si="6"/>
        <v>2.4499999999999997</v>
      </c>
      <c r="AC3" s="19">
        <f t="shared" ref="AC3:AC21" si="22">H3*0.25*1000</f>
        <v>2.4499999999999997</v>
      </c>
      <c r="AD3" s="10">
        <f t="shared" si="7"/>
        <v>0.98</v>
      </c>
      <c r="AE3" s="19">
        <f t="shared" ref="AE3:AE21" si="23">H3*0.1*1000</f>
        <v>0.98</v>
      </c>
      <c r="AF3" s="10">
        <f t="shared" si="8"/>
        <v>0.49</v>
      </c>
      <c r="AG3" s="19">
        <f t="shared" ref="AG3:AG21" si="24">H3*0.05*1000</f>
        <v>0.49</v>
      </c>
      <c r="AH3" s="21">
        <f t="shared" si="9"/>
        <v>0.245</v>
      </c>
      <c r="AI3" s="21">
        <f t="shared" ref="AI3:AI21" si="25">H3*0.025*1000</f>
        <v>0.245</v>
      </c>
      <c r="AQ3" s="7">
        <f>SLOPE(N154:AI154,N3:AI3)</f>
        <v>0.19219974645331972</v>
      </c>
      <c r="AR3" s="7">
        <f>INTERCEPT(N154:AI154,N3:AI3)</f>
        <v>0.21262883913250041</v>
      </c>
      <c r="AS3" s="7">
        <v>0.99719999999999998</v>
      </c>
      <c r="AT3" s="7" t="str">
        <f>AH3&amp;" - "&amp;N3</f>
        <v>0.245 - 98</v>
      </c>
      <c r="AU3" s="19"/>
    </row>
    <row r="4" spans="1:90" x14ac:dyDescent="0.3">
      <c r="A4" s="25" t="s">
        <v>99</v>
      </c>
      <c r="B4" t="s">
        <v>117</v>
      </c>
      <c r="C4" s="10" t="s">
        <v>156</v>
      </c>
      <c r="D4" s="5">
        <v>361</v>
      </c>
      <c r="E4">
        <v>9.5</v>
      </c>
      <c r="F4" s="10">
        <f t="shared" si="10"/>
        <v>0.95</v>
      </c>
      <c r="G4" s="10">
        <f t="shared" si="10"/>
        <v>9.5000000000000001E-2</v>
      </c>
      <c r="H4" s="10">
        <f t="shared" si="10"/>
        <v>9.4999999999999998E-3</v>
      </c>
      <c r="J4" s="10">
        <f t="shared" si="11"/>
        <v>950</v>
      </c>
      <c r="K4" s="10">
        <f t="shared" si="12"/>
        <v>712.49999999999989</v>
      </c>
      <c r="L4" s="10">
        <f t="shared" si="13"/>
        <v>475</v>
      </c>
      <c r="M4" s="10">
        <f t="shared" si="14"/>
        <v>237.5</v>
      </c>
      <c r="N4" s="10">
        <f t="shared" si="15"/>
        <v>95</v>
      </c>
      <c r="O4" s="19">
        <f t="shared" si="16"/>
        <v>95</v>
      </c>
      <c r="P4" s="15">
        <f t="shared" si="0"/>
        <v>71.250000000000014</v>
      </c>
      <c r="R4" s="10">
        <f t="shared" si="1"/>
        <v>47.5</v>
      </c>
      <c r="S4" s="19">
        <f t="shared" si="17"/>
        <v>47.5</v>
      </c>
      <c r="T4" s="10">
        <f t="shared" si="2"/>
        <v>23.75</v>
      </c>
      <c r="U4" s="19">
        <f t="shared" si="18"/>
        <v>23.75</v>
      </c>
      <c r="V4" s="10">
        <f t="shared" si="3"/>
        <v>9.5000000000000018</v>
      </c>
      <c r="W4" s="19">
        <f t="shared" si="19"/>
        <v>9.5000000000000018</v>
      </c>
      <c r="X4" s="10">
        <f t="shared" si="4"/>
        <v>7.1249999999999991</v>
      </c>
      <c r="Y4" s="19">
        <f t="shared" si="20"/>
        <v>7.1249999999999991</v>
      </c>
      <c r="Z4" s="10">
        <f t="shared" si="5"/>
        <v>4.75</v>
      </c>
      <c r="AA4" s="19">
        <f t="shared" si="21"/>
        <v>4.75</v>
      </c>
      <c r="AB4" s="10">
        <f t="shared" si="6"/>
        <v>2.375</v>
      </c>
      <c r="AC4" s="19">
        <f t="shared" si="22"/>
        <v>2.375</v>
      </c>
      <c r="AD4" s="10">
        <f t="shared" si="7"/>
        <v>0.95</v>
      </c>
      <c r="AE4" s="19">
        <f t="shared" si="23"/>
        <v>0.95</v>
      </c>
      <c r="AF4" s="10">
        <f t="shared" si="8"/>
        <v>0.47499999999999998</v>
      </c>
      <c r="AG4" s="19">
        <f t="shared" si="24"/>
        <v>0.47499999999999998</v>
      </c>
      <c r="AH4" s="21">
        <f t="shared" si="9"/>
        <v>0.23749999999999999</v>
      </c>
      <c r="AI4" s="21">
        <f t="shared" si="25"/>
        <v>0.23749999999999999</v>
      </c>
      <c r="AQ4" s="7">
        <f>SLOPE(V155:AI155,V4:AI4)</f>
        <v>0.24152064073313262</v>
      </c>
      <c r="AR4" s="7">
        <f>INTERCEPT(V155:AI155,V4:AI4)</f>
        <v>3.9641243933738246E-2</v>
      </c>
      <c r="AS4" s="7">
        <v>0.99309999999999998</v>
      </c>
      <c r="AT4" s="7" t="str">
        <f>AH4&amp;" - "&amp;V4</f>
        <v>0.2375 - 9.5</v>
      </c>
      <c r="AU4" s="19"/>
    </row>
    <row r="5" spans="1:90" x14ac:dyDescent="0.3">
      <c r="A5" s="25" t="s">
        <v>200</v>
      </c>
      <c r="B5" t="s">
        <v>118</v>
      </c>
      <c r="C5" s="10" t="s">
        <v>154</v>
      </c>
      <c r="D5" s="5">
        <v>58.5</v>
      </c>
      <c r="E5">
        <v>10</v>
      </c>
      <c r="F5" s="10">
        <f t="shared" si="10"/>
        <v>1</v>
      </c>
      <c r="G5" s="10">
        <f t="shared" si="10"/>
        <v>0.1</v>
      </c>
      <c r="H5" s="10">
        <f t="shared" si="10"/>
        <v>0.01</v>
      </c>
      <c r="J5" s="10">
        <f t="shared" si="11"/>
        <v>1000</v>
      </c>
      <c r="K5" s="10">
        <f t="shared" si="12"/>
        <v>750</v>
      </c>
      <c r="L5" s="10">
        <f t="shared" si="13"/>
        <v>500</v>
      </c>
      <c r="M5" s="10">
        <f t="shared" si="14"/>
        <v>250</v>
      </c>
      <c r="N5" s="10">
        <f t="shared" si="15"/>
        <v>100</v>
      </c>
      <c r="O5" s="19">
        <f t="shared" si="16"/>
        <v>100</v>
      </c>
      <c r="P5" s="15">
        <f t="shared" si="0"/>
        <v>75.000000000000014</v>
      </c>
      <c r="R5" s="10">
        <f t="shared" si="1"/>
        <v>50</v>
      </c>
      <c r="S5" s="19">
        <f t="shared" si="17"/>
        <v>50</v>
      </c>
      <c r="T5" s="10">
        <f t="shared" si="2"/>
        <v>25</v>
      </c>
      <c r="U5" s="19">
        <f t="shared" si="18"/>
        <v>25</v>
      </c>
      <c r="V5" s="10">
        <f t="shared" si="3"/>
        <v>10.000000000000002</v>
      </c>
      <c r="W5" s="19">
        <f t="shared" si="19"/>
        <v>10.000000000000002</v>
      </c>
      <c r="X5" s="10">
        <f t="shared" si="4"/>
        <v>7.5</v>
      </c>
      <c r="Y5" s="19">
        <f t="shared" si="20"/>
        <v>7.5</v>
      </c>
      <c r="Z5" s="10">
        <f t="shared" si="5"/>
        <v>5</v>
      </c>
      <c r="AA5" s="19">
        <f t="shared" si="21"/>
        <v>5</v>
      </c>
      <c r="AB5" s="10">
        <f t="shared" si="6"/>
        <v>2.5</v>
      </c>
      <c r="AC5" s="19">
        <f t="shared" si="22"/>
        <v>2.5</v>
      </c>
      <c r="AD5" s="10">
        <f t="shared" si="7"/>
        <v>1</v>
      </c>
      <c r="AE5" s="19">
        <f t="shared" si="23"/>
        <v>1</v>
      </c>
      <c r="AF5" s="10">
        <f t="shared" si="8"/>
        <v>0.5</v>
      </c>
      <c r="AG5" s="19">
        <f t="shared" si="24"/>
        <v>0.5</v>
      </c>
      <c r="AH5" s="21">
        <f t="shared" si="9"/>
        <v>0.25</v>
      </c>
      <c r="AI5" s="21">
        <f t="shared" si="25"/>
        <v>0.25</v>
      </c>
      <c r="AQ5" s="7">
        <f>SLOPE(R156:AI156,R5:AI5)</f>
        <v>0.21240828437358805</v>
      </c>
      <c r="AR5" s="7">
        <f>INTERCEPT(R156:AI156,R5:AI5)</f>
        <v>0.39985133887514568</v>
      </c>
      <c r="AS5" s="7">
        <v>0.97289999999999999</v>
      </c>
      <c r="AT5" s="7" t="str">
        <f>AH5&amp;" - "&amp;R5</f>
        <v>0.25 - 50</v>
      </c>
      <c r="AU5" s="19"/>
    </row>
    <row r="6" spans="1:90" x14ac:dyDescent="0.3">
      <c r="A6" s="25" t="s">
        <v>100</v>
      </c>
      <c r="B6" t="s">
        <v>133</v>
      </c>
      <c r="C6" s="10" t="s">
        <v>168</v>
      </c>
      <c r="D6" s="6">
        <v>5.39</v>
      </c>
      <c r="E6">
        <v>9.6999999999999993</v>
      </c>
      <c r="F6" s="10">
        <f t="shared" si="10"/>
        <v>0.97</v>
      </c>
      <c r="G6" s="10">
        <f t="shared" si="10"/>
        <v>9.7000000000000003E-2</v>
      </c>
      <c r="H6" s="10">
        <f t="shared" si="10"/>
        <v>9.7000000000000003E-3</v>
      </c>
      <c r="J6" s="10">
        <f>F6*1*1000</f>
        <v>970</v>
      </c>
      <c r="K6" s="10">
        <f t="shared" si="12"/>
        <v>727.5</v>
      </c>
      <c r="L6" s="10">
        <f t="shared" si="13"/>
        <v>485</v>
      </c>
      <c r="M6" s="10">
        <f t="shared" si="14"/>
        <v>242.5</v>
      </c>
      <c r="N6" s="10">
        <f t="shared" si="15"/>
        <v>97</v>
      </c>
      <c r="O6" s="19">
        <f t="shared" si="16"/>
        <v>97</v>
      </c>
      <c r="P6" s="15">
        <f t="shared" si="0"/>
        <v>72.750000000000014</v>
      </c>
      <c r="R6" s="10">
        <f t="shared" si="1"/>
        <v>48.5</v>
      </c>
      <c r="S6" s="19">
        <f t="shared" si="17"/>
        <v>48.5</v>
      </c>
      <c r="T6" s="10">
        <f t="shared" si="2"/>
        <v>24.25</v>
      </c>
      <c r="U6" s="19">
        <f t="shared" si="18"/>
        <v>24.25</v>
      </c>
      <c r="V6" s="10">
        <f t="shared" si="3"/>
        <v>9.7000000000000011</v>
      </c>
      <c r="W6" s="19">
        <f t="shared" si="19"/>
        <v>9.7000000000000011</v>
      </c>
      <c r="X6" s="10">
        <f t="shared" si="4"/>
        <v>7.2750000000000004</v>
      </c>
      <c r="Y6" s="19">
        <f t="shared" si="20"/>
        <v>7.2750000000000004</v>
      </c>
      <c r="Z6" s="10">
        <f t="shared" si="5"/>
        <v>4.8500000000000005</v>
      </c>
      <c r="AA6" s="19">
        <f t="shared" si="21"/>
        <v>4.8500000000000005</v>
      </c>
      <c r="AB6" s="10">
        <f t="shared" si="6"/>
        <v>2.4250000000000003</v>
      </c>
      <c r="AC6" s="19">
        <f t="shared" si="22"/>
        <v>2.4250000000000003</v>
      </c>
      <c r="AD6" s="10">
        <f t="shared" si="7"/>
        <v>0.97000000000000008</v>
      </c>
      <c r="AE6" s="19">
        <f t="shared" si="23"/>
        <v>0.97000000000000008</v>
      </c>
      <c r="AF6" s="10">
        <f t="shared" si="8"/>
        <v>0.48500000000000004</v>
      </c>
      <c r="AG6" s="19">
        <f t="shared" si="24"/>
        <v>0.48500000000000004</v>
      </c>
      <c r="AH6" s="21">
        <f t="shared" si="9"/>
        <v>0.24250000000000002</v>
      </c>
      <c r="AI6" s="21">
        <f t="shared" si="25"/>
        <v>0.24250000000000002</v>
      </c>
      <c r="AQ6" s="7">
        <f>SLOPE(N157:AI157,N6:AI6)</f>
        <v>0.15365813047977345</v>
      </c>
      <c r="AR6" s="7">
        <f>INTERCEPT(N157:AI157,N6:AI6)</f>
        <v>6.7111418543355228E-3</v>
      </c>
      <c r="AS6" s="7">
        <v>0.96899999999999997</v>
      </c>
      <c r="AT6" s="7" t="str">
        <f>AH6&amp;" - "&amp;N6</f>
        <v>0.2425 - 97</v>
      </c>
      <c r="AU6" s="19"/>
    </row>
    <row r="7" spans="1:90" s="5" customFormat="1" x14ac:dyDescent="0.3">
      <c r="A7" s="6" t="s">
        <v>101</v>
      </c>
      <c r="B7" s="5" t="s">
        <v>119</v>
      </c>
      <c r="C7" s="5" t="s">
        <v>155</v>
      </c>
      <c r="D7" s="5">
        <v>45.6</v>
      </c>
      <c r="E7" s="5">
        <v>10</v>
      </c>
      <c r="F7" s="5">
        <f t="shared" si="10"/>
        <v>1</v>
      </c>
      <c r="G7" s="5">
        <f t="shared" si="10"/>
        <v>0.1</v>
      </c>
      <c r="H7" s="5">
        <f t="shared" si="10"/>
        <v>0.01</v>
      </c>
      <c r="J7" s="5">
        <f t="shared" si="11"/>
        <v>1000</v>
      </c>
      <c r="K7" s="5">
        <f t="shared" si="12"/>
        <v>750</v>
      </c>
      <c r="L7" s="5">
        <f t="shared" si="13"/>
        <v>500</v>
      </c>
      <c r="M7" s="5">
        <f t="shared" si="14"/>
        <v>250</v>
      </c>
      <c r="N7" s="5">
        <f t="shared" si="15"/>
        <v>100</v>
      </c>
      <c r="O7" s="19">
        <f t="shared" si="16"/>
        <v>100</v>
      </c>
      <c r="P7" s="5">
        <f t="shared" si="0"/>
        <v>75.000000000000014</v>
      </c>
      <c r="R7" s="5">
        <f t="shared" si="1"/>
        <v>50</v>
      </c>
      <c r="S7" s="19">
        <f t="shared" si="17"/>
        <v>50</v>
      </c>
      <c r="T7" s="5">
        <f t="shared" si="2"/>
        <v>25</v>
      </c>
      <c r="U7" s="19">
        <f t="shared" si="18"/>
        <v>25</v>
      </c>
      <c r="V7" s="5">
        <f t="shared" si="3"/>
        <v>10.000000000000002</v>
      </c>
      <c r="W7" s="19">
        <f t="shared" si="19"/>
        <v>10.000000000000002</v>
      </c>
      <c r="X7" s="5">
        <f t="shared" si="4"/>
        <v>7.5</v>
      </c>
      <c r="Y7" s="19">
        <f t="shared" si="20"/>
        <v>7.5</v>
      </c>
      <c r="Z7" s="5">
        <f t="shared" si="5"/>
        <v>5</v>
      </c>
      <c r="AA7" s="19">
        <f t="shared" si="21"/>
        <v>5</v>
      </c>
      <c r="AB7" s="5">
        <f t="shared" si="6"/>
        <v>2.5</v>
      </c>
      <c r="AC7" s="19">
        <f t="shared" si="22"/>
        <v>2.5</v>
      </c>
      <c r="AD7" s="5">
        <f t="shared" si="7"/>
        <v>1</v>
      </c>
      <c r="AE7" s="19">
        <f t="shared" si="23"/>
        <v>1</v>
      </c>
      <c r="AF7" s="5">
        <f t="shared" si="8"/>
        <v>0.5</v>
      </c>
      <c r="AG7" s="19">
        <f t="shared" si="24"/>
        <v>0.5</v>
      </c>
      <c r="AH7" s="5">
        <f t="shared" si="9"/>
        <v>0.25</v>
      </c>
      <c r="AI7" s="21">
        <f t="shared" si="25"/>
        <v>0.25</v>
      </c>
      <c r="AJ7" s="11"/>
      <c r="AK7" s="11"/>
      <c r="AL7" s="11"/>
      <c r="AM7" s="11"/>
      <c r="AN7" s="11"/>
      <c r="AO7" s="11"/>
      <c r="AQ7" s="5">
        <f>SLOPE(N158:AE158,N7:AE7)</f>
        <v>6.8643014752595377E-2</v>
      </c>
      <c r="AR7" s="5">
        <f>INTERCEPT(N158:AE158,N7:AE7)</f>
        <v>6.148879523171491E-2</v>
      </c>
      <c r="AS7" s="5">
        <v>0.98929999999999996</v>
      </c>
      <c r="AT7" s="5" t="str">
        <f>AD7&amp;" - "&amp;N7</f>
        <v>1 - 100</v>
      </c>
      <c r="BC7" s="17"/>
      <c r="BR7" s="17"/>
      <c r="BS7" s="17"/>
      <c r="BX7" s="17"/>
      <c r="BY7" s="17"/>
      <c r="CF7" s="17"/>
      <c r="CG7" s="17"/>
      <c r="CL7" s="17"/>
    </row>
    <row r="8" spans="1:90" x14ac:dyDescent="0.3">
      <c r="A8" s="25" t="s">
        <v>102</v>
      </c>
      <c r="B8" t="s">
        <v>120</v>
      </c>
      <c r="C8" s="10" t="s">
        <v>159</v>
      </c>
      <c r="D8" s="6">
        <v>26.9</v>
      </c>
      <c r="E8">
        <v>10.199999999999999</v>
      </c>
      <c r="F8" s="10">
        <f t="shared" si="10"/>
        <v>1.02</v>
      </c>
      <c r="G8" s="10">
        <f t="shared" si="10"/>
        <v>0.10200000000000001</v>
      </c>
      <c r="H8" s="10">
        <f t="shared" si="10"/>
        <v>1.0200000000000001E-2</v>
      </c>
      <c r="J8" s="10">
        <f t="shared" si="11"/>
        <v>1020</v>
      </c>
      <c r="K8" s="10">
        <f t="shared" si="12"/>
        <v>765</v>
      </c>
      <c r="L8" s="10">
        <f t="shared" si="13"/>
        <v>510</v>
      </c>
      <c r="M8" s="10">
        <f t="shared" si="14"/>
        <v>255</v>
      </c>
      <c r="N8" s="10">
        <f t="shared" si="15"/>
        <v>102.00000000000001</v>
      </c>
      <c r="O8" s="19">
        <f t="shared" si="16"/>
        <v>102.00000000000001</v>
      </c>
      <c r="P8" s="15">
        <f t="shared" si="0"/>
        <v>76.500000000000014</v>
      </c>
      <c r="R8" s="10">
        <f t="shared" si="1"/>
        <v>51.000000000000007</v>
      </c>
      <c r="S8" s="19">
        <f t="shared" si="17"/>
        <v>51.000000000000007</v>
      </c>
      <c r="T8" s="10">
        <f t="shared" si="2"/>
        <v>25.500000000000004</v>
      </c>
      <c r="U8" s="19">
        <f t="shared" si="18"/>
        <v>25.500000000000004</v>
      </c>
      <c r="V8" s="10">
        <f t="shared" si="3"/>
        <v>10.200000000000001</v>
      </c>
      <c r="W8" s="19">
        <f t="shared" si="19"/>
        <v>10.200000000000001</v>
      </c>
      <c r="X8" s="10">
        <f t="shared" si="4"/>
        <v>7.65</v>
      </c>
      <c r="Y8" s="19">
        <f t="shared" si="20"/>
        <v>7.65</v>
      </c>
      <c r="Z8" s="10">
        <f t="shared" si="5"/>
        <v>5.1000000000000005</v>
      </c>
      <c r="AA8" s="19">
        <f t="shared" si="21"/>
        <v>5.1000000000000005</v>
      </c>
      <c r="AB8" s="10">
        <f t="shared" si="6"/>
        <v>2.5500000000000003</v>
      </c>
      <c r="AC8" s="19">
        <f t="shared" si="22"/>
        <v>2.5500000000000003</v>
      </c>
      <c r="AD8" s="10">
        <f t="shared" si="7"/>
        <v>1.02</v>
      </c>
      <c r="AE8" s="19">
        <f t="shared" si="23"/>
        <v>1.02</v>
      </c>
      <c r="AF8" s="10">
        <f t="shared" si="8"/>
        <v>0.51</v>
      </c>
      <c r="AG8" s="19">
        <f t="shared" si="24"/>
        <v>0.51</v>
      </c>
      <c r="AH8" s="21">
        <f t="shared" si="9"/>
        <v>0.255</v>
      </c>
      <c r="AI8" s="21">
        <f t="shared" si="25"/>
        <v>0.255</v>
      </c>
      <c r="AQ8" s="7">
        <f>SLOPE(Z159:AI159,Z8:AI8)</f>
        <v>0.20371685069038958</v>
      </c>
      <c r="AR8" s="7">
        <f>INTERCEPT(Z159:AI159,Z8:AI8)</f>
        <v>2.3694240098407093E-2</v>
      </c>
      <c r="AS8" s="7">
        <v>0.98809999999999998</v>
      </c>
      <c r="AT8" s="7" t="str">
        <f>AH8&amp;" - "&amp;Z8</f>
        <v>0.255 - 5.1</v>
      </c>
      <c r="AU8" s="19"/>
    </row>
    <row r="9" spans="1:90" x14ac:dyDescent="0.3">
      <c r="A9" s="25" t="s">
        <v>103</v>
      </c>
      <c r="B9" t="s">
        <v>121</v>
      </c>
      <c r="C9" s="10" t="s">
        <v>165</v>
      </c>
      <c r="D9" s="6">
        <v>0.47899999999999998</v>
      </c>
      <c r="E9">
        <v>2.4</v>
      </c>
      <c r="F9" s="10">
        <f t="shared" si="10"/>
        <v>0.24</v>
      </c>
      <c r="G9" s="11">
        <f>F9*4/10</f>
        <v>9.6000000000000002E-2</v>
      </c>
      <c r="H9" s="11">
        <f t="shared" si="10"/>
        <v>9.6000000000000009E-3</v>
      </c>
      <c r="J9" s="10"/>
      <c r="K9" s="10"/>
      <c r="L9" s="10"/>
      <c r="M9" s="10">
        <f>F9*1*1000</f>
        <v>240</v>
      </c>
      <c r="N9" s="10">
        <f>G9*1*1000</f>
        <v>96</v>
      </c>
      <c r="O9" s="19">
        <f>G9*1*1000</f>
        <v>96</v>
      </c>
      <c r="P9" s="15">
        <f t="shared" si="0"/>
        <v>72.000000000000014</v>
      </c>
      <c r="R9" s="10">
        <f t="shared" si="1"/>
        <v>48</v>
      </c>
      <c r="S9" s="19">
        <f t="shared" si="17"/>
        <v>48</v>
      </c>
      <c r="T9" s="10">
        <f t="shared" si="2"/>
        <v>24</v>
      </c>
      <c r="U9" s="19">
        <f t="shared" si="18"/>
        <v>24</v>
      </c>
      <c r="V9" s="10">
        <f t="shared" si="3"/>
        <v>9.6000000000000014</v>
      </c>
      <c r="W9" s="19">
        <f t="shared" si="19"/>
        <v>9.6000000000000014</v>
      </c>
      <c r="X9" s="10">
        <f t="shared" si="4"/>
        <v>7.2000000000000011</v>
      </c>
      <c r="Y9" s="19">
        <f t="shared" si="20"/>
        <v>7.2000000000000011</v>
      </c>
      <c r="Z9" s="10">
        <f t="shared" si="5"/>
        <v>4.8000000000000007</v>
      </c>
      <c r="AA9" s="19">
        <f t="shared" si="21"/>
        <v>4.8000000000000007</v>
      </c>
      <c r="AB9" s="10">
        <f t="shared" si="6"/>
        <v>2.4000000000000004</v>
      </c>
      <c r="AC9" s="19">
        <f t="shared" si="22"/>
        <v>2.4000000000000004</v>
      </c>
      <c r="AD9" s="10">
        <f t="shared" si="7"/>
        <v>0.96000000000000019</v>
      </c>
      <c r="AE9" s="19">
        <f t="shared" si="23"/>
        <v>0.96000000000000019</v>
      </c>
      <c r="AF9" s="10">
        <f t="shared" si="8"/>
        <v>0.48000000000000009</v>
      </c>
      <c r="AG9" s="19">
        <f t="shared" si="24"/>
        <v>0.48000000000000009</v>
      </c>
      <c r="AH9" s="21">
        <f t="shared" si="9"/>
        <v>0.24000000000000005</v>
      </c>
      <c r="AI9" s="21">
        <f t="shared" si="25"/>
        <v>0.24000000000000005</v>
      </c>
      <c r="AQ9" s="7">
        <f>SLOPE(N160:AI160,N9:AI9)</f>
        <v>0.17925743138876263</v>
      </c>
      <c r="AR9" s="7">
        <f>INTERCEPT(N160:AI160,N9:AI9)</f>
        <v>0.11694437175469607</v>
      </c>
      <c r="AS9" s="7">
        <v>0.97919999999999996</v>
      </c>
      <c r="AT9" s="7" t="str">
        <f>AH9&amp;" - "&amp;N9</f>
        <v>0.24 - 96</v>
      </c>
      <c r="AU9" s="19"/>
    </row>
    <row r="10" spans="1:90" x14ac:dyDescent="0.3">
      <c r="A10" s="5" t="s">
        <v>104</v>
      </c>
      <c r="B10" t="s">
        <v>122</v>
      </c>
      <c r="C10" s="10" t="s">
        <v>167</v>
      </c>
      <c r="D10" s="5">
        <v>29.4</v>
      </c>
      <c r="E10">
        <v>9.6999999999999993</v>
      </c>
      <c r="F10" s="10">
        <f t="shared" si="10"/>
        <v>0.97</v>
      </c>
      <c r="G10" s="10">
        <f t="shared" si="10"/>
        <v>9.7000000000000003E-2</v>
      </c>
      <c r="H10" s="10">
        <f t="shared" si="10"/>
        <v>9.7000000000000003E-3</v>
      </c>
      <c r="J10" s="10">
        <f t="shared" si="11"/>
        <v>970</v>
      </c>
      <c r="K10" s="10">
        <f t="shared" si="12"/>
        <v>727.5</v>
      </c>
      <c r="L10" s="10">
        <f t="shared" si="13"/>
        <v>485</v>
      </c>
      <c r="M10" s="10">
        <f t="shared" si="14"/>
        <v>242.5</v>
      </c>
      <c r="N10" s="10">
        <f t="shared" si="15"/>
        <v>97</v>
      </c>
      <c r="O10" s="19">
        <f t="shared" si="16"/>
        <v>97</v>
      </c>
      <c r="P10" s="15">
        <f t="shared" si="0"/>
        <v>72.750000000000014</v>
      </c>
      <c r="R10" s="10">
        <f t="shared" si="1"/>
        <v>48.5</v>
      </c>
      <c r="S10" s="19">
        <f t="shared" si="17"/>
        <v>48.5</v>
      </c>
      <c r="T10" s="10">
        <f t="shared" si="2"/>
        <v>24.25</v>
      </c>
      <c r="U10" s="19">
        <f t="shared" si="18"/>
        <v>24.25</v>
      </c>
      <c r="V10" s="10">
        <f t="shared" si="3"/>
        <v>9.7000000000000011</v>
      </c>
      <c r="W10" s="19">
        <f t="shared" si="19"/>
        <v>9.7000000000000011</v>
      </c>
      <c r="X10" s="10">
        <f t="shared" si="4"/>
        <v>7.2750000000000004</v>
      </c>
      <c r="Y10" s="19">
        <f t="shared" si="20"/>
        <v>7.2750000000000004</v>
      </c>
      <c r="Z10" s="10">
        <f t="shared" si="5"/>
        <v>4.8500000000000005</v>
      </c>
      <c r="AA10" s="19">
        <f t="shared" si="21"/>
        <v>4.8500000000000005</v>
      </c>
      <c r="AB10" s="10">
        <f t="shared" si="6"/>
        <v>2.4250000000000003</v>
      </c>
      <c r="AC10" s="19">
        <f t="shared" si="22"/>
        <v>2.4250000000000003</v>
      </c>
      <c r="AD10" s="10">
        <f t="shared" si="7"/>
        <v>0.97000000000000008</v>
      </c>
      <c r="AE10" s="19">
        <f t="shared" si="23"/>
        <v>0.97000000000000008</v>
      </c>
      <c r="AF10" s="10">
        <f t="shared" si="8"/>
        <v>0.48500000000000004</v>
      </c>
      <c r="AG10" s="19">
        <f t="shared" si="24"/>
        <v>0.48500000000000004</v>
      </c>
      <c r="AH10" s="21">
        <f t="shared" si="9"/>
        <v>0.24250000000000002</v>
      </c>
      <c r="AI10" s="21">
        <f t="shared" si="25"/>
        <v>0.24250000000000002</v>
      </c>
      <c r="AP10" s="5"/>
      <c r="AQ10" s="5">
        <f>SLOPE(N161:AI161,N10:AI10)</f>
        <v>0.13267107089869637</v>
      </c>
      <c r="AR10" s="5">
        <f>INTERCEPT(N161:AI161,N10:AI10)</f>
        <v>-0.27997782204977106</v>
      </c>
      <c r="AS10" s="5">
        <v>0.99199999999999999</v>
      </c>
      <c r="AT10" s="5" t="str">
        <f>AI10&amp;" - "&amp;N10</f>
        <v>0.2425 - 97</v>
      </c>
      <c r="AU10" s="5"/>
    </row>
    <row r="11" spans="1:90" x14ac:dyDescent="0.3">
      <c r="A11" s="25" t="s">
        <v>105</v>
      </c>
      <c r="B11" t="s">
        <v>123</v>
      </c>
      <c r="C11" s="10" t="s">
        <v>152</v>
      </c>
      <c r="D11" s="5">
        <v>249</v>
      </c>
      <c r="E11">
        <v>9.6999999999999993</v>
      </c>
      <c r="F11" s="10">
        <f t="shared" si="10"/>
        <v>0.97</v>
      </c>
      <c r="G11" s="10">
        <f t="shared" si="10"/>
        <v>9.7000000000000003E-2</v>
      </c>
      <c r="H11" s="10">
        <f t="shared" si="10"/>
        <v>9.7000000000000003E-3</v>
      </c>
      <c r="J11" s="10">
        <f t="shared" si="11"/>
        <v>970</v>
      </c>
      <c r="K11" s="10">
        <f t="shared" si="12"/>
        <v>727.5</v>
      </c>
      <c r="L11" s="10">
        <f t="shared" si="13"/>
        <v>485</v>
      </c>
      <c r="M11" s="10">
        <f t="shared" si="14"/>
        <v>242.5</v>
      </c>
      <c r="N11" s="10">
        <f t="shared" si="15"/>
        <v>97</v>
      </c>
      <c r="O11" s="19">
        <f t="shared" si="16"/>
        <v>97</v>
      </c>
      <c r="P11" s="15">
        <f t="shared" si="0"/>
        <v>72.750000000000014</v>
      </c>
      <c r="R11" s="10">
        <f t="shared" si="1"/>
        <v>48.5</v>
      </c>
      <c r="S11" s="19">
        <f t="shared" si="17"/>
        <v>48.5</v>
      </c>
      <c r="T11" s="10">
        <f t="shared" si="2"/>
        <v>24.25</v>
      </c>
      <c r="U11" s="19">
        <f t="shared" si="18"/>
        <v>24.25</v>
      </c>
      <c r="V11" s="10">
        <f t="shared" si="3"/>
        <v>9.7000000000000011</v>
      </c>
      <c r="W11" s="19">
        <f t="shared" si="19"/>
        <v>9.7000000000000011</v>
      </c>
      <c r="X11" s="10">
        <f t="shared" si="4"/>
        <v>7.2750000000000004</v>
      </c>
      <c r="Y11" s="19">
        <f t="shared" si="20"/>
        <v>7.2750000000000004</v>
      </c>
      <c r="Z11" s="10">
        <f t="shared" si="5"/>
        <v>4.8500000000000005</v>
      </c>
      <c r="AA11" s="19">
        <f t="shared" si="21"/>
        <v>4.8500000000000005</v>
      </c>
      <c r="AB11" s="10">
        <f t="shared" si="6"/>
        <v>2.4250000000000003</v>
      </c>
      <c r="AC11" s="19">
        <f t="shared" si="22"/>
        <v>2.4250000000000003</v>
      </c>
      <c r="AD11" s="10">
        <f t="shared" si="7"/>
        <v>0.97000000000000008</v>
      </c>
      <c r="AE11" s="19">
        <f t="shared" si="23"/>
        <v>0.97000000000000008</v>
      </c>
      <c r="AF11" s="10">
        <f t="shared" si="8"/>
        <v>0.48500000000000004</v>
      </c>
      <c r="AG11" s="19">
        <f t="shared" si="24"/>
        <v>0.48500000000000004</v>
      </c>
      <c r="AH11" s="21">
        <f t="shared" si="9"/>
        <v>0.24250000000000002</v>
      </c>
      <c r="AI11" s="21">
        <f t="shared" si="25"/>
        <v>0.24250000000000002</v>
      </c>
      <c r="AQ11" s="7">
        <f>SLOPE(N162:AI162,N11:AI11)</f>
        <v>0.32214704545965261</v>
      </c>
      <c r="AR11" s="7">
        <f>INTERCEPT(N162:AI162,N11:AI11)</f>
        <v>1.0006041341650338</v>
      </c>
      <c r="AS11" s="7">
        <v>0.99180000000000001</v>
      </c>
      <c r="AT11" s="7" t="str">
        <f>AH11&amp;" - "&amp;N11</f>
        <v>0.2425 - 97</v>
      </c>
      <c r="AU11" s="19"/>
    </row>
    <row r="12" spans="1:90" x14ac:dyDescent="0.3">
      <c r="A12" s="5" t="s">
        <v>106</v>
      </c>
      <c r="B12" t="s">
        <v>124</v>
      </c>
      <c r="C12" s="10" t="s">
        <v>40</v>
      </c>
      <c r="D12" s="6">
        <v>13.4</v>
      </c>
      <c r="E12">
        <v>10.199999999999999</v>
      </c>
      <c r="F12" s="10">
        <f t="shared" si="10"/>
        <v>1.02</v>
      </c>
      <c r="G12" s="10">
        <f t="shared" si="10"/>
        <v>0.10200000000000001</v>
      </c>
      <c r="H12" s="10">
        <f t="shared" si="10"/>
        <v>1.0200000000000001E-2</v>
      </c>
      <c r="J12" s="10">
        <f t="shared" si="11"/>
        <v>1020</v>
      </c>
      <c r="K12" s="10">
        <f t="shared" si="12"/>
        <v>765</v>
      </c>
      <c r="L12" s="10">
        <f t="shared" si="13"/>
        <v>510</v>
      </c>
      <c r="M12" s="10">
        <f t="shared" si="14"/>
        <v>255</v>
      </c>
      <c r="N12" s="10">
        <f t="shared" si="15"/>
        <v>102.00000000000001</v>
      </c>
      <c r="O12" s="19">
        <f t="shared" si="16"/>
        <v>102.00000000000001</v>
      </c>
      <c r="P12" s="15">
        <f t="shared" si="0"/>
        <v>76.500000000000014</v>
      </c>
      <c r="R12" s="10">
        <f t="shared" si="1"/>
        <v>51.000000000000007</v>
      </c>
      <c r="S12" s="19">
        <f t="shared" si="17"/>
        <v>51.000000000000007</v>
      </c>
      <c r="T12" s="10">
        <f t="shared" si="2"/>
        <v>25.500000000000004</v>
      </c>
      <c r="U12" s="19">
        <f t="shared" si="18"/>
        <v>25.500000000000004</v>
      </c>
      <c r="V12" s="10">
        <f t="shared" si="3"/>
        <v>10.200000000000001</v>
      </c>
      <c r="W12" s="19">
        <f t="shared" si="19"/>
        <v>10.200000000000001</v>
      </c>
      <c r="X12" s="10">
        <f t="shared" si="4"/>
        <v>7.65</v>
      </c>
      <c r="Y12" s="19">
        <f t="shared" si="20"/>
        <v>7.65</v>
      </c>
      <c r="Z12" s="10">
        <f t="shared" si="5"/>
        <v>5.1000000000000005</v>
      </c>
      <c r="AA12" s="19">
        <f t="shared" si="21"/>
        <v>5.1000000000000005</v>
      </c>
      <c r="AB12" s="10">
        <f t="shared" si="6"/>
        <v>2.5500000000000003</v>
      </c>
      <c r="AC12" s="19">
        <f t="shared" si="22"/>
        <v>2.5500000000000003</v>
      </c>
      <c r="AD12" s="10">
        <f t="shared" si="7"/>
        <v>1.02</v>
      </c>
      <c r="AE12" s="19">
        <f t="shared" si="23"/>
        <v>1.02</v>
      </c>
      <c r="AF12" s="10">
        <f t="shared" si="8"/>
        <v>0.51</v>
      </c>
      <c r="AG12" s="19">
        <f t="shared" si="24"/>
        <v>0.51</v>
      </c>
      <c r="AH12" s="21">
        <f t="shared" si="9"/>
        <v>0.255</v>
      </c>
      <c r="AI12" s="21">
        <f t="shared" si="25"/>
        <v>0.255</v>
      </c>
      <c r="AQ12" s="7">
        <f>SLOPE(N163:AI163,N12:AI12)</f>
        <v>0.33887592039852177</v>
      </c>
      <c r="AR12" s="7">
        <f>INTERCEPT(N163:AI163,N12:AI12)</f>
        <v>0.3315801468925379</v>
      </c>
      <c r="AS12" s="7">
        <v>0.99490000000000001</v>
      </c>
      <c r="AT12" s="7" t="str">
        <f>AH12&amp;" - "&amp;N12</f>
        <v>0.255 - 102</v>
      </c>
      <c r="AU12" s="19"/>
    </row>
    <row r="13" spans="1:90" x14ac:dyDescent="0.3">
      <c r="A13" s="25" t="s">
        <v>107</v>
      </c>
      <c r="B13" t="s">
        <v>125</v>
      </c>
      <c r="C13" s="10" t="s">
        <v>157</v>
      </c>
      <c r="D13" s="5">
        <v>97</v>
      </c>
      <c r="E13">
        <v>9.5</v>
      </c>
      <c r="F13" s="10">
        <f t="shared" si="10"/>
        <v>0.95</v>
      </c>
      <c r="G13" s="10">
        <f t="shared" si="10"/>
        <v>9.5000000000000001E-2</v>
      </c>
      <c r="H13" s="10">
        <f t="shared" si="10"/>
        <v>9.4999999999999998E-3</v>
      </c>
      <c r="J13" s="10">
        <f t="shared" si="11"/>
        <v>950</v>
      </c>
      <c r="K13" s="10">
        <f t="shared" si="12"/>
        <v>712.49999999999989</v>
      </c>
      <c r="L13" s="10">
        <f t="shared" si="13"/>
        <v>475</v>
      </c>
      <c r="M13" s="10">
        <f t="shared" si="14"/>
        <v>237.5</v>
      </c>
      <c r="N13" s="10">
        <f t="shared" si="15"/>
        <v>95</v>
      </c>
      <c r="O13" s="19">
        <f t="shared" si="16"/>
        <v>95</v>
      </c>
      <c r="P13" s="15">
        <f t="shared" si="0"/>
        <v>71.250000000000014</v>
      </c>
      <c r="R13" s="10">
        <f t="shared" si="1"/>
        <v>47.5</v>
      </c>
      <c r="S13" s="19">
        <f t="shared" si="17"/>
        <v>47.5</v>
      </c>
      <c r="T13" s="10">
        <f t="shared" si="2"/>
        <v>23.75</v>
      </c>
      <c r="U13" s="19">
        <f t="shared" si="18"/>
        <v>23.75</v>
      </c>
      <c r="V13" s="10">
        <f t="shared" si="3"/>
        <v>9.5000000000000018</v>
      </c>
      <c r="W13" s="19">
        <f t="shared" si="19"/>
        <v>9.5000000000000018</v>
      </c>
      <c r="X13" s="10">
        <f t="shared" si="4"/>
        <v>7.1249999999999991</v>
      </c>
      <c r="Y13" s="19">
        <f t="shared" si="20"/>
        <v>7.1249999999999991</v>
      </c>
      <c r="Z13" s="10">
        <f t="shared" si="5"/>
        <v>4.75</v>
      </c>
      <c r="AA13" s="19">
        <f t="shared" si="21"/>
        <v>4.75</v>
      </c>
      <c r="AB13" s="10">
        <f t="shared" si="6"/>
        <v>2.375</v>
      </c>
      <c r="AC13" s="19">
        <f t="shared" si="22"/>
        <v>2.375</v>
      </c>
      <c r="AD13" s="10">
        <f t="shared" si="7"/>
        <v>0.95</v>
      </c>
      <c r="AE13" s="19">
        <f t="shared" si="23"/>
        <v>0.95</v>
      </c>
      <c r="AF13" s="10">
        <f t="shared" si="8"/>
        <v>0.47499999999999998</v>
      </c>
      <c r="AG13" s="19">
        <f t="shared" si="24"/>
        <v>0.47499999999999998</v>
      </c>
      <c r="AH13" s="21">
        <f t="shared" si="9"/>
        <v>0.23749999999999999</v>
      </c>
      <c r="AI13" s="21">
        <f t="shared" si="25"/>
        <v>0.23749999999999999</v>
      </c>
      <c r="AQ13" s="7">
        <f>SLOPE(N164:AI164,N13:AI13)</f>
        <v>0.39225103596577837</v>
      </c>
      <c r="AR13" s="7">
        <f>INTERCEPT(N164:AI164,N13:AI13)</f>
        <v>0.44188649618747533</v>
      </c>
      <c r="AS13" s="7">
        <v>0.98409999999999997</v>
      </c>
      <c r="AT13" s="7" t="str">
        <f>AH13&amp;" - "&amp;N13</f>
        <v>0.2375 - 95</v>
      </c>
      <c r="AU13" s="19"/>
    </row>
    <row r="14" spans="1:90" s="24" customFormat="1" x14ac:dyDescent="0.3">
      <c r="A14" s="25" t="s">
        <v>252</v>
      </c>
      <c r="B14" s="24" t="s">
        <v>126</v>
      </c>
      <c r="C14" s="24" t="s">
        <v>166</v>
      </c>
      <c r="D14" s="24">
        <v>182</v>
      </c>
      <c r="E14" s="24">
        <v>9.8000000000000007</v>
      </c>
      <c r="F14" s="24">
        <f t="shared" si="10"/>
        <v>0.98000000000000009</v>
      </c>
      <c r="G14" s="24">
        <f t="shared" si="10"/>
        <v>9.8000000000000004E-2</v>
      </c>
      <c r="H14" s="24">
        <f t="shared" si="10"/>
        <v>9.7999999999999997E-3</v>
      </c>
      <c r="J14" s="24">
        <f t="shared" si="11"/>
        <v>980.00000000000011</v>
      </c>
      <c r="K14" s="24">
        <f t="shared" si="12"/>
        <v>735.00000000000011</v>
      </c>
      <c r="L14" s="24">
        <f t="shared" si="13"/>
        <v>490.00000000000006</v>
      </c>
      <c r="M14" s="24">
        <f t="shared" si="14"/>
        <v>245.00000000000003</v>
      </c>
      <c r="N14" s="24">
        <f t="shared" si="15"/>
        <v>98.000000000000014</v>
      </c>
      <c r="O14" s="19">
        <f t="shared" si="16"/>
        <v>98.000000000000014</v>
      </c>
      <c r="P14" s="24">
        <f t="shared" si="0"/>
        <v>73.500000000000014</v>
      </c>
      <c r="R14" s="24">
        <f t="shared" si="1"/>
        <v>49</v>
      </c>
      <c r="S14" s="19">
        <f t="shared" si="17"/>
        <v>49</v>
      </c>
      <c r="T14" s="24">
        <f t="shared" si="2"/>
        <v>24.5</v>
      </c>
      <c r="U14" s="19">
        <f t="shared" si="18"/>
        <v>24.5</v>
      </c>
      <c r="V14" s="24">
        <f t="shared" si="3"/>
        <v>9.8000000000000007</v>
      </c>
      <c r="W14" s="19">
        <f t="shared" si="19"/>
        <v>9.8000000000000007</v>
      </c>
      <c r="X14" s="24">
        <f t="shared" si="4"/>
        <v>7.35</v>
      </c>
      <c r="Y14" s="19">
        <f t="shared" si="20"/>
        <v>7.35</v>
      </c>
      <c r="Z14" s="24">
        <f t="shared" si="5"/>
        <v>4.8999999999999995</v>
      </c>
      <c r="AA14" s="19">
        <f t="shared" si="21"/>
        <v>4.8999999999999995</v>
      </c>
      <c r="AB14" s="24">
        <f t="shared" si="6"/>
        <v>2.4499999999999997</v>
      </c>
      <c r="AC14" s="19">
        <f t="shared" si="22"/>
        <v>2.4499999999999997</v>
      </c>
      <c r="AD14" s="24">
        <f t="shared" si="7"/>
        <v>0.98</v>
      </c>
      <c r="AE14" s="19">
        <f t="shared" si="23"/>
        <v>0.98</v>
      </c>
      <c r="AF14" s="24">
        <f t="shared" si="8"/>
        <v>0.49</v>
      </c>
      <c r="AG14" s="19">
        <f t="shared" si="24"/>
        <v>0.49</v>
      </c>
      <c r="AH14" s="24">
        <f t="shared" si="9"/>
        <v>0.245</v>
      </c>
      <c r="AI14" s="21">
        <f t="shared" si="25"/>
        <v>0.245</v>
      </c>
      <c r="AJ14" s="11"/>
      <c r="AK14" s="11"/>
      <c r="AL14" s="11"/>
      <c r="AM14" s="11"/>
      <c r="AN14" s="11"/>
      <c r="AO14" s="11"/>
      <c r="AP14" s="5"/>
      <c r="AQ14" s="5">
        <f>SLOPE(R165:Z165,R14:Z14)</f>
        <v>6.198786799209198E-2</v>
      </c>
      <c r="AR14" s="5">
        <f>INTERCEPT(R165:Z165,R14:Z14)</f>
        <v>-0.1495374063220285</v>
      </c>
      <c r="AS14" s="5">
        <v>0.99719999999999998</v>
      </c>
      <c r="AT14" s="5" t="str">
        <f>Z14&amp;" - "&amp;R14</f>
        <v>4.9 - 49</v>
      </c>
      <c r="AU14" s="5"/>
      <c r="AV14" s="5"/>
      <c r="BC14" s="17"/>
      <c r="BR14" s="17"/>
      <c r="BS14" s="17"/>
      <c r="BX14" s="17"/>
      <c r="BY14" s="17"/>
      <c r="CF14" s="17"/>
      <c r="CG14" s="17"/>
      <c r="CL14" s="17"/>
    </row>
    <row r="15" spans="1:90" x14ac:dyDescent="0.3">
      <c r="A15" s="5" t="s">
        <v>109</v>
      </c>
      <c r="B15" t="s">
        <v>127</v>
      </c>
      <c r="C15" s="10" t="s">
        <v>158</v>
      </c>
      <c r="D15" s="5">
        <v>56.6</v>
      </c>
      <c r="E15">
        <v>9.6</v>
      </c>
      <c r="F15" s="10">
        <f t="shared" si="10"/>
        <v>0.96</v>
      </c>
      <c r="G15" s="10">
        <f t="shared" si="10"/>
        <v>9.6000000000000002E-2</v>
      </c>
      <c r="H15" s="10">
        <f t="shared" si="10"/>
        <v>9.6000000000000009E-3</v>
      </c>
      <c r="J15" s="10">
        <f t="shared" si="11"/>
        <v>960</v>
      </c>
      <c r="K15" s="10">
        <f t="shared" si="12"/>
        <v>720</v>
      </c>
      <c r="L15" s="10">
        <f t="shared" si="13"/>
        <v>480</v>
      </c>
      <c r="M15" s="10">
        <f t="shared" si="14"/>
        <v>240</v>
      </c>
      <c r="N15" s="10">
        <f t="shared" si="15"/>
        <v>96</v>
      </c>
      <c r="O15" s="19">
        <f t="shared" si="16"/>
        <v>96</v>
      </c>
      <c r="P15" s="15">
        <f t="shared" si="0"/>
        <v>72.000000000000014</v>
      </c>
      <c r="R15" s="10">
        <f t="shared" si="1"/>
        <v>48</v>
      </c>
      <c r="S15" s="19">
        <f t="shared" si="17"/>
        <v>48</v>
      </c>
      <c r="T15" s="10">
        <f t="shared" si="2"/>
        <v>24</v>
      </c>
      <c r="U15" s="19">
        <f t="shared" si="18"/>
        <v>24</v>
      </c>
      <c r="V15" s="10">
        <f t="shared" si="3"/>
        <v>9.6000000000000014</v>
      </c>
      <c r="W15" s="19">
        <f t="shared" si="19"/>
        <v>9.6000000000000014</v>
      </c>
      <c r="X15" s="10">
        <f t="shared" si="4"/>
        <v>7.2000000000000011</v>
      </c>
      <c r="Y15" s="19">
        <f t="shared" si="20"/>
        <v>7.2000000000000011</v>
      </c>
      <c r="Z15" s="10">
        <f t="shared" si="5"/>
        <v>4.8000000000000007</v>
      </c>
      <c r="AA15" s="19">
        <f t="shared" si="21"/>
        <v>4.8000000000000007</v>
      </c>
      <c r="AB15" s="10">
        <f t="shared" si="6"/>
        <v>2.4000000000000004</v>
      </c>
      <c r="AC15" s="19">
        <f t="shared" si="22"/>
        <v>2.4000000000000004</v>
      </c>
      <c r="AD15" s="10">
        <f t="shared" si="7"/>
        <v>0.96000000000000019</v>
      </c>
      <c r="AE15" s="19">
        <f t="shared" si="23"/>
        <v>0.96000000000000019</v>
      </c>
      <c r="AF15" s="10">
        <f t="shared" si="8"/>
        <v>0.48000000000000009</v>
      </c>
      <c r="AG15" s="19">
        <f t="shared" si="24"/>
        <v>0.48000000000000009</v>
      </c>
      <c r="AH15" s="21">
        <f t="shared" si="9"/>
        <v>0.24000000000000005</v>
      </c>
      <c r="AI15" s="21">
        <f t="shared" si="25"/>
        <v>0.24000000000000005</v>
      </c>
      <c r="AP15" s="5"/>
      <c r="AQ15" s="5">
        <f>SLOPE(N166:W166,N15:W15)</f>
        <v>4.517386445806351E-4</v>
      </c>
      <c r="AR15" s="5">
        <f>INTERCEPT(N166:W166,N15:W15)</f>
        <v>2.5927644798455985E-2</v>
      </c>
      <c r="AS15" s="5">
        <v>0.99419999999999997</v>
      </c>
      <c r="AT15" s="5" t="str">
        <f>V15&amp;" - "&amp;N15</f>
        <v>9.6 - 96</v>
      </c>
      <c r="AU15" s="5"/>
    </row>
    <row r="16" spans="1:90" x14ac:dyDescent="0.3">
      <c r="A16" s="25" t="s">
        <v>110</v>
      </c>
      <c r="B16" t="s">
        <v>128</v>
      </c>
      <c r="C16" s="10" t="s">
        <v>150</v>
      </c>
      <c r="D16" s="5">
        <v>277</v>
      </c>
      <c r="E16">
        <v>10</v>
      </c>
      <c r="F16" s="10">
        <f t="shared" si="10"/>
        <v>1</v>
      </c>
      <c r="G16" s="10">
        <f t="shared" si="10"/>
        <v>0.1</v>
      </c>
      <c r="H16" s="10">
        <f t="shared" si="10"/>
        <v>0.01</v>
      </c>
      <c r="J16" s="10">
        <f t="shared" si="11"/>
        <v>1000</v>
      </c>
      <c r="K16" s="10">
        <f t="shared" si="12"/>
        <v>750</v>
      </c>
      <c r="L16" s="10">
        <f t="shared" si="13"/>
        <v>500</v>
      </c>
      <c r="M16" s="10">
        <f t="shared" si="14"/>
        <v>250</v>
      </c>
      <c r="N16" s="10">
        <f t="shared" si="15"/>
        <v>100</v>
      </c>
      <c r="O16" s="19">
        <f t="shared" ref="O16:O21" si="26">F16*0.1*1000</f>
        <v>100</v>
      </c>
      <c r="P16" s="15">
        <f t="shared" si="0"/>
        <v>75.000000000000014</v>
      </c>
      <c r="R16" s="10">
        <f t="shared" si="1"/>
        <v>50</v>
      </c>
      <c r="S16" s="19">
        <f t="shared" si="17"/>
        <v>50</v>
      </c>
      <c r="T16" s="10">
        <f t="shared" si="2"/>
        <v>25</v>
      </c>
      <c r="U16" s="19">
        <f t="shared" si="18"/>
        <v>25</v>
      </c>
      <c r="V16" s="10">
        <f t="shared" si="3"/>
        <v>10.000000000000002</v>
      </c>
      <c r="W16" s="19">
        <f t="shared" si="19"/>
        <v>10.000000000000002</v>
      </c>
      <c r="X16" s="10">
        <f t="shared" si="4"/>
        <v>7.5</v>
      </c>
      <c r="Y16" s="19">
        <f t="shared" si="20"/>
        <v>7.5</v>
      </c>
      <c r="Z16" s="10">
        <f t="shared" si="5"/>
        <v>5</v>
      </c>
      <c r="AA16" s="19">
        <f t="shared" si="21"/>
        <v>5</v>
      </c>
      <c r="AB16" s="10">
        <f t="shared" si="6"/>
        <v>2.5</v>
      </c>
      <c r="AC16" s="19">
        <f t="shared" si="22"/>
        <v>2.5</v>
      </c>
      <c r="AD16" s="10">
        <f t="shared" si="7"/>
        <v>1</v>
      </c>
      <c r="AE16" s="19">
        <f t="shared" si="23"/>
        <v>1</v>
      </c>
      <c r="AF16" s="10">
        <f t="shared" si="8"/>
        <v>0.5</v>
      </c>
      <c r="AG16" s="19">
        <f t="shared" si="24"/>
        <v>0.5</v>
      </c>
      <c r="AH16" s="21">
        <f t="shared" si="9"/>
        <v>0.25</v>
      </c>
      <c r="AI16" s="21">
        <f t="shared" si="25"/>
        <v>0.25</v>
      </c>
      <c r="AQ16" s="7">
        <f>SLOPE(T167:AE167,T16:AE16)</f>
        <v>4.5932271266924979E-2</v>
      </c>
      <c r="AR16" s="7">
        <f>INTERCEPT(T167:AE167,T16:AE16)</f>
        <v>0.10656369434798357</v>
      </c>
      <c r="AS16" s="7">
        <v>0.95479999999999998</v>
      </c>
      <c r="AT16" s="7" t="str">
        <f>AE16&amp;" - "&amp;T16</f>
        <v>1 - 25</v>
      </c>
      <c r="AU16" s="19"/>
    </row>
    <row r="17" spans="1:124" x14ac:dyDescent="0.3">
      <c r="A17" s="25" t="s">
        <v>111</v>
      </c>
      <c r="B17" t="s">
        <v>129</v>
      </c>
      <c r="C17" s="10" t="s">
        <v>151</v>
      </c>
      <c r="D17" s="5">
        <v>164</v>
      </c>
      <c r="E17">
        <v>10.3</v>
      </c>
      <c r="F17" s="10">
        <f t="shared" si="10"/>
        <v>1.03</v>
      </c>
      <c r="G17" s="10">
        <f t="shared" si="10"/>
        <v>0.10300000000000001</v>
      </c>
      <c r="H17" s="10">
        <f t="shared" si="10"/>
        <v>1.03E-2</v>
      </c>
      <c r="J17" s="10">
        <f t="shared" si="11"/>
        <v>1030</v>
      </c>
      <c r="K17" s="10">
        <f t="shared" si="12"/>
        <v>772.5</v>
      </c>
      <c r="L17" s="10">
        <f t="shared" si="13"/>
        <v>515</v>
      </c>
      <c r="M17" s="10">
        <f t="shared" si="14"/>
        <v>257.5</v>
      </c>
      <c r="N17" s="10">
        <f t="shared" si="15"/>
        <v>103.00000000000001</v>
      </c>
      <c r="O17" s="19">
        <f t="shared" si="26"/>
        <v>103.00000000000001</v>
      </c>
      <c r="P17" s="15">
        <f t="shared" si="0"/>
        <v>77.250000000000014</v>
      </c>
      <c r="R17" s="10">
        <f t="shared" si="1"/>
        <v>51.500000000000007</v>
      </c>
      <c r="S17" s="19">
        <f t="shared" si="17"/>
        <v>51.500000000000007</v>
      </c>
      <c r="T17" s="10">
        <f t="shared" si="2"/>
        <v>25.750000000000004</v>
      </c>
      <c r="U17" s="19">
        <f t="shared" si="18"/>
        <v>25.750000000000004</v>
      </c>
      <c r="V17" s="10">
        <f t="shared" si="3"/>
        <v>10.300000000000002</v>
      </c>
      <c r="W17" s="19">
        <f t="shared" si="19"/>
        <v>10.300000000000002</v>
      </c>
      <c r="X17" s="10">
        <f t="shared" si="4"/>
        <v>7.7250000000000005</v>
      </c>
      <c r="Y17" s="19">
        <f t="shared" si="20"/>
        <v>7.7250000000000005</v>
      </c>
      <c r="Z17" s="10">
        <f t="shared" si="5"/>
        <v>5.15</v>
      </c>
      <c r="AA17" s="19">
        <f t="shared" si="21"/>
        <v>5.15</v>
      </c>
      <c r="AB17" s="10">
        <f t="shared" si="6"/>
        <v>2.5750000000000002</v>
      </c>
      <c r="AC17" s="19">
        <f t="shared" si="22"/>
        <v>2.5750000000000002</v>
      </c>
      <c r="AD17" s="10">
        <f t="shared" si="7"/>
        <v>1.03</v>
      </c>
      <c r="AE17" s="19">
        <f t="shared" si="23"/>
        <v>1.03</v>
      </c>
      <c r="AF17" s="10">
        <f t="shared" si="8"/>
        <v>0.51500000000000001</v>
      </c>
      <c r="AG17" s="19">
        <f t="shared" si="24"/>
        <v>0.51500000000000001</v>
      </c>
      <c r="AH17" s="21">
        <f t="shared" si="9"/>
        <v>0.25750000000000001</v>
      </c>
      <c r="AI17" s="21">
        <f t="shared" si="25"/>
        <v>0.25750000000000001</v>
      </c>
      <c r="AP17" s="5"/>
      <c r="AQ17" s="5">
        <f>SLOPE(N168:AI168,N17:AI17)</f>
        <v>0.17059418094506673</v>
      </c>
      <c r="AR17" s="5">
        <f>INTERCEPT(N168:AI168,N17:AI17)</f>
        <v>0.13756093599261066</v>
      </c>
      <c r="AS17" s="5">
        <v>0.99919999999999998</v>
      </c>
      <c r="AT17" s="5" t="str">
        <f>AH17&amp;" - "&amp;N17</f>
        <v>0.2575 - 103</v>
      </c>
      <c r="AU17" s="5"/>
    </row>
    <row r="18" spans="1:124" x14ac:dyDescent="0.3">
      <c r="A18" s="25" t="s">
        <v>112</v>
      </c>
      <c r="B18" t="s">
        <v>130</v>
      </c>
      <c r="C18" s="10" t="s">
        <v>163</v>
      </c>
      <c r="D18" s="6">
        <v>8.57</v>
      </c>
      <c r="E18">
        <v>10</v>
      </c>
      <c r="F18" s="10">
        <f t="shared" si="10"/>
        <v>1</v>
      </c>
      <c r="G18" s="10">
        <f t="shared" si="10"/>
        <v>0.1</v>
      </c>
      <c r="H18" s="10">
        <f t="shared" si="10"/>
        <v>0.01</v>
      </c>
      <c r="J18" s="10">
        <f t="shared" si="11"/>
        <v>1000</v>
      </c>
      <c r="K18" s="10">
        <f t="shared" si="12"/>
        <v>750</v>
      </c>
      <c r="L18" s="10">
        <f t="shared" si="13"/>
        <v>500</v>
      </c>
      <c r="M18" s="10">
        <f t="shared" si="14"/>
        <v>250</v>
      </c>
      <c r="N18" s="10">
        <f t="shared" si="15"/>
        <v>100</v>
      </c>
      <c r="O18" s="19">
        <f t="shared" si="26"/>
        <v>100</v>
      </c>
      <c r="P18" s="15">
        <f t="shared" si="0"/>
        <v>75.000000000000014</v>
      </c>
      <c r="R18" s="10">
        <f t="shared" si="1"/>
        <v>50</v>
      </c>
      <c r="S18" s="19">
        <f t="shared" si="17"/>
        <v>50</v>
      </c>
      <c r="T18" s="10">
        <f t="shared" si="2"/>
        <v>25</v>
      </c>
      <c r="U18" s="19">
        <f t="shared" si="18"/>
        <v>25</v>
      </c>
      <c r="V18" s="10">
        <f t="shared" si="3"/>
        <v>10.000000000000002</v>
      </c>
      <c r="W18" s="19">
        <f t="shared" si="19"/>
        <v>10.000000000000002</v>
      </c>
      <c r="X18" s="10">
        <f t="shared" si="4"/>
        <v>7.5</v>
      </c>
      <c r="Y18" s="19">
        <f t="shared" si="20"/>
        <v>7.5</v>
      </c>
      <c r="Z18" s="10">
        <f t="shared" si="5"/>
        <v>5</v>
      </c>
      <c r="AA18" s="19">
        <f t="shared" si="21"/>
        <v>5</v>
      </c>
      <c r="AB18" s="10">
        <f t="shared" si="6"/>
        <v>2.5</v>
      </c>
      <c r="AC18" s="19">
        <f t="shared" si="22"/>
        <v>2.5</v>
      </c>
      <c r="AD18" s="10">
        <f t="shared" si="7"/>
        <v>1</v>
      </c>
      <c r="AE18" s="19">
        <f t="shared" si="23"/>
        <v>1</v>
      </c>
      <c r="AF18" s="10">
        <f t="shared" si="8"/>
        <v>0.5</v>
      </c>
      <c r="AG18" s="19">
        <f t="shared" si="24"/>
        <v>0.5</v>
      </c>
      <c r="AH18" s="21">
        <f t="shared" si="9"/>
        <v>0.25</v>
      </c>
      <c r="AI18" s="21">
        <f t="shared" si="25"/>
        <v>0.25</v>
      </c>
      <c r="AP18" s="5"/>
      <c r="AQ18" s="5">
        <f>SLOPE(R169:Y169,R18:Y18)</f>
        <v>7.9298999163391046E-2</v>
      </c>
      <c r="AR18" s="5">
        <f>INTERCEPT(R169:Y169,R18:Y18)</f>
        <v>-0.32602333363315306</v>
      </c>
      <c r="AS18" s="5">
        <v>0.94079999999999997</v>
      </c>
      <c r="AT18" s="5" t="str">
        <f>Y18&amp;" - "&amp;R18</f>
        <v>7.5 - 50</v>
      </c>
      <c r="AU18" s="5"/>
    </row>
    <row r="19" spans="1:124" x14ac:dyDescent="0.3">
      <c r="A19" s="25" t="s">
        <v>113</v>
      </c>
      <c r="B19" t="s">
        <v>131</v>
      </c>
      <c r="C19" s="10" t="s">
        <v>153</v>
      </c>
      <c r="D19" s="5">
        <v>425</v>
      </c>
      <c r="E19">
        <v>9.6999999999999993</v>
      </c>
      <c r="F19" s="10">
        <f t="shared" si="10"/>
        <v>0.97</v>
      </c>
      <c r="G19" s="10">
        <f t="shared" si="10"/>
        <v>9.7000000000000003E-2</v>
      </c>
      <c r="H19" s="10">
        <f t="shared" si="10"/>
        <v>9.7000000000000003E-3</v>
      </c>
      <c r="J19" s="10">
        <f t="shared" si="11"/>
        <v>970</v>
      </c>
      <c r="K19" s="10">
        <f t="shared" si="12"/>
        <v>727.5</v>
      </c>
      <c r="L19" s="10">
        <f t="shared" si="13"/>
        <v>485</v>
      </c>
      <c r="M19" s="10">
        <f t="shared" si="14"/>
        <v>242.5</v>
      </c>
      <c r="N19" s="10">
        <f t="shared" si="15"/>
        <v>97</v>
      </c>
      <c r="O19" s="19">
        <f t="shared" si="26"/>
        <v>97</v>
      </c>
      <c r="P19" s="15">
        <f t="shared" si="0"/>
        <v>72.750000000000014</v>
      </c>
      <c r="R19" s="10">
        <f t="shared" si="1"/>
        <v>48.5</v>
      </c>
      <c r="S19" s="19">
        <f t="shared" si="17"/>
        <v>48.5</v>
      </c>
      <c r="T19" s="10">
        <f t="shared" si="2"/>
        <v>24.25</v>
      </c>
      <c r="U19" s="19">
        <f t="shared" si="18"/>
        <v>24.25</v>
      </c>
      <c r="V19" s="10">
        <f t="shared" si="3"/>
        <v>9.7000000000000011</v>
      </c>
      <c r="W19" s="19">
        <f t="shared" si="19"/>
        <v>9.7000000000000011</v>
      </c>
      <c r="X19" s="10">
        <f t="shared" si="4"/>
        <v>7.2750000000000004</v>
      </c>
      <c r="Y19" s="19">
        <f t="shared" si="20"/>
        <v>7.2750000000000004</v>
      </c>
      <c r="Z19" s="10">
        <f t="shared" si="5"/>
        <v>4.8500000000000005</v>
      </c>
      <c r="AA19" s="19">
        <f t="shared" si="21"/>
        <v>4.8500000000000005</v>
      </c>
      <c r="AB19" s="10">
        <f t="shared" si="6"/>
        <v>2.4250000000000003</v>
      </c>
      <c r="AC19" s="19">
        <f t="shared" si="22"/>
        <v>2.4250000000000003</v>
      </c>
      <c r="AD19" s="10">
        <f t="shared" si="7"/>
        <v>0.97000000000000008</v>
      </c>
      <c r="AE19" s="19">
        <f t="shared" si="23"/>
        <v>0.97000000000000008</v>
      </c>
      <c r="AF19" s="10">
        <f t="shared" si="8"/>
        <v>0.48500000000000004</v>
      </c>
      <c r="AG19" s="19">
        <f t="shared" si="24"/>
        <v>0.48500000000000004</v>
      </c>
      <c r="AH19" s="21">
        <f t="shared" si="9"/>
        <v>0.24250000000000002</v>
      </c>
      <c r="AI19" s="21">
        <f t="shared" si="25"/>
        <v>0.24250000000000002</v>
      </c>
      <c r="AQ19" s="7">
        <f>SLOPE(N170:AI170,N19:AI19)</f>
        <v>0.27429114796002085</v>
      </c>
      <c r="AR19" s="7">
        <f>INTERCEPT(N170:AI170,N19:AI19)</f>
        <v>-2.2824542301407291E-2</v>
      </c>
      <c r="AS19" s="7">
        <v>0.98860000000000003</v>
      </c>
      <c r="AT19" s="7" t="str">
        <f>AH19&amp;" - "&amp;N19</f>
        <v>0.2425 - 97</v>
      </c>
      <c r="AU19" s="19"/>
    </row>
    <row r="20" spans="1:124" x14ac:dyDescent="0.3">
      <c r="A20" s="25" t="s">
        <v>114</v>
      </c>
      <c r="B20" t="s">
        <v>132</v>
      </c>
      <c r="C20" s="10" t="s">
        <v>160</v>
      </c>
      <c r="D20" s="5">
        <v>1000</v>
      </c>
      <c r="E20">
        <v>10.199999999999999</v>
      </c>
      <c r="F20" s="10">
        <f t="shared" si="10"/>
        <v>1.02</v>
      </c>
      <c r="G20" s="10">
        <f t="shared" si="10"/>
        <v>0.10200000000000001</v>
      </c>
      <c r="H20" s="10">
        <f t="shared" si="10"/>
        <v>1.0200000000000001E-2</v>
      </c>
      <c r="J20" s="10">
        <f t="shared" si="11"/>
        <v>1020</v>
      </c>
      <c r="K20" s="10">
        <f t="shared" si="12"/>
        <v>765</v>
      </c>
      <c r="L20" s="10">
        <f t="shared" si="13"/>
        <v>510</v>
      </c>
      <c r="M20" s="10">
        <f t="shared" si="14"/>
        <v>255</v>
      </c>
      <c r="N20" s="10">
        <f t="shared" si="15"/>
        <v>102.00000000000001</v>
      </c>
      <c r="O20" s="19">
        <f t="shared" si="26"/>
        <v>102.00000000000001</v>
      </c>
      <c r="P20" s="15">
        <f t="shared" si="0"/>
        <v>76.500000000000014</v>
      </c>
      <c r="R20" s="10">
        <f t="shared" si="1"/>
        <v>51.000000000000007</v>
      </c>
      <c r="S20" s="19">
        <f t="shared" si="17"/>
        <v>51.000000000000007</v>
      </c>
      <c r="T20" s="10">
        <f t="shared" si="2"/>
        <v>25.500000000000004</v>
      </c>
      <c r="U20" s="19">
        <f t="shared" si="18"/>
        <v>25.500000000000004</v>
      </c>
      <c r="V20" s="10">
        <f t="shared" si="3"/>
        <v>10.200000000000001</v>
      </c>
      <c r="W20" s="19">
        <f t="shared" si="19"/>
        <v>10.200000000000001</v>
      </c>
      <c r="X20" s="10">
        <f t="shared" si="4"/>
        <v>7.65</v>
      </c>
      <c r="Y20" s="19">
        <f t="shared" si="20"/>
        <v>7.65</v>
      </c>
      <c r="Z20" s="10">
        <f t="shared" si="5"/>
        <v>5.1000000000000005</v>
      </c>
      <c r="AA20" s="19">
        <f t="shared" si="21"/>
        <v>5.1000000000000005</v>
      </c>
      <c r="AB20" s="10">
        <f t="shared" si="6"/>
        <v>2.5500000000000003</v>
      </c>
      <c r="AC20" s="19">
        <f t="shared" si="22"/>
        <v>2.5500000000000003</v>
      </c>
      <c r="AD20" s="10">
        <f t="shared" si="7"/>
        <v>1.02</v>
      </c>
      <c r="AE20" s="19">
        <f t="shared" si="23"/>
        <v>1.02</v>
      </c>
      <c r="AF20" s="10">
        <f t="shared" si="8"/>
        <v>0.51</v>
      </c>
      <c r="AG20" s="19">
        <f t="shared" si="24"/>
        <v>0.51</v>
      </c>
      <c r="AH20" s="21">
        <f t="shared" si="9"/>
        <v>0.255</v>
      </c>
      <c r="AI20" s="21">
        <f t="shared" si="25"/>
        <v>0.255</v>
      </c>
      <c r="AQ20" s="7">
        <f>SLOPE(N171:AI171,N20:AI20)</f>
        <v>0.15215843821302522</v>
      </c>
      <c r="AR20" s="7">
        <f>INTERCEPT(N171:AI171,N20:AI20)</f>
        <v>0.11034815227610739</v>
      </c>
      <c r="AS20" s="7">
        <v>0.99099999999999999</v>
      </c>
      <c r="AT20" s="7" t="str">
        <f>AH20&amp;" - "&amp;N20</f>
        <v>0.255 - 102</v>
      </c>
      <c r="AU20" s="19"/>
    </row>
    <row r="21" spans="1:124" x14ac:dyDescent="0.3">
      <c r="A21" s="25" t="s">
        <v>134</v>
      </c>
      <c r="B21" t="s">
        <v>135</v>
      </c>
      <c r="C21" s="10" t="s">
        <v>38</v>
      </c>
      <c r="D21" s="6">
        <v>21.5</v>
      </c>
      <c r="E21">
        <v>10.1</v>
      </c>
      <c r="F21" s="10">
        <f t="shared" si="10"/>
        <v>1.01</v>
      </c>
      <c r="G21" s="10">
        <f t="shared" si="10"/>
        <v>0.10100000000000001</v>
      </c>
      <c r="H21" s="10">
        <f t="shared" si="10"/>
        <v>1.0100000000000001E-2</v>
      </c>
      <c r="J21" s="10">
        <f t="shared" si="11"/>
        <v>1010</v>
      </c>
      <c r="K21" s="10">
        <f t="shared" si="12"/>
        <v>757.50000000000011</v>
      </c>
      <c r="L21" s="10">
        <f t="shared" si="13"/>
        <v>505</v>
      </c>
      <c r="M21" s="10">
        <f t="shared" si="14"/>
        <v>252.5</v>
      </c>
      <c r="N21" s="10">
        <f t="shared" si="15"/>
        <v>101</v>
      </c>
      <c r="O21" s="19">
        <f t="shared" si="26"/>
        <v>101</v>
      </c>
      <c r="P21" s="15">
        <f t="shared" si="0"/>
        <v>75.750000000000014</v>
      </c>
      <c r="R21" s="10">
        <f t="shared" si="1"/>
        <v>50.5</v>
      </c>
      <c r="S21" s="19">
        <f t="shared" si="17"/>
        <v>50.5</v>
      </c>
      <c r="T21" s="10">
        <f t="shared" si="2"/>
        <v>25.25</v>
      </c>
      <c r="U21" s="19">
        <f t="shared" si="18"/>
        <v>25.25</v>
      </c>
      <c r="V21" s="10">
        <f t="shared" si="3"/>
        <v>10.100000000000001</v>
      </c>
      <c r="W21" s="19">
        <f t="shared" si="19"/>
        <v>10.100000000000001</v>
      </c>
      <c r="X21" s="10">
        <f t="shared" si="4"/>
        <v>7.5750000000000011</v>
      </c>
      <c r="Y21" s="19">
        <f t="shared" si="20"/>
        <v>7.5750000000000011</v>
      </c>
      <c r="Z21" s="10">
        <f t="shared" si="5"/>
        <v>5.0500000000000007</v>
      </c>
      <c r="AA21" s="19">
        <f t="shared" si="21"/>
        <v>5.0500000000000007</v>
      </c>
      <c r="AB21" s="10">
        <f t="shared" si="6"/>
        <v>2.5250000000000004</v>
      </c>
      <c r="AC21" s="19">
        <f t="shared" si="22"/>
        <v>2.5250000000000004</v>
      </c>
      <c r="AD21" s="10">
        <f t="shared" si="7"/>
        <v>1.0100000000000002</v>
      </c>
      <c r="AE21" s="19">
        <f t="shared" si="23"/>
        <v>1.0100000000000002</v>
      </c>
      <c r="AF21" s="10">
        <f t="shared" si="8"/>
        <v>0.50500000000000012</v>
      </c>
      <c r="AG21" s="19">
        <f t="shared" si="24"/>
        <v>0.50500000000000012</v>
      </c>
      <c r="AH21" s="21">
        <f t="shared" si="9"/>
        <v>0.25250000000000006</v>
      </c>
      <c r="AI21" s="21">
        <f t="shared" si="25"/>
        <v>0.25250000000000006</v>
      </c>
      <c r="AQ21" s="19">
        <f>SLOPE(R172:AE172,R21:AE21)</f>
        <v>0.1551780829169376</v>
      </c>
      <c r="AR21" s="19">
        <f>INTERCEPT(R172:AE172,R21:AE21)</f>
        <v>0.62911250208720393</v>
      </c>
      <c r="AS21">
        <v>0.98770000000000002</v>
      </c>
      <c r="AT21" t="str">
        <f>AE20&amp;" - "&amp;R20</f>
        <v>1.02 - 51</v>
      </c>
      <c r="AU21" s="19"/>
    </row>
    <row r="22" spans="1:124" s="11" customFormat="1" x14ac:dyDescent="0.3">
      <c r="AH22" s="21"/>
      <c r="AI22" s="21"/>
      <c r="BC22" s="17"/>
      <c r="BR22" s="17"/>
      <c r="BS22" s="17"/>
      <c r="BX22" s="17"/>
      <c r="BY22" s="17"/>
      <c r="CF22" s="17"/>
      <c r="CG22" s="17"/>
      <c r="CL22" s="17"/>
    </row>
    <row r="23" spans="1:124" s="11" customFormat="1" x14ac:dyDescent="0.3">
      <c r="AH23" s="21"/>
      <c r="AI23" s="21"/>
      <c r="AP23" s="11" t="s">
        <v>202</v>
      </c>
      <c r="BC23" s="17"/>
      <c r="BR23" s="17"/>
      <c r="BS23" s="17"/>
      <c r="BX23" s="17"/>
      <c r="BY23" s="17"/>
      <c r="CF23" s="17"/>
      <c r="CG23" s="17"/>
      <c r="CL23" s="17"/>
      <c r="CZ23" s="119" t="s">
        <v>461</v>
      </c>
      <c r="DC23" s="119"/>
      <c r="DD23" s="119"/>
      <c r="DE23" s="119"/>
    </row>
    <row r="24" spans="1:124" s="7" customFormat="1" x14ac:dyDescent="0.3">
      <c r="A24" s="7" t="s">
        <v>195</v>
      </c>
      <c r="J24" s="7">
        <v>1000</v>
      </c>
      <c r="K24" s="7">
        <v>750</v>
      </c>
      <c r="L24" s="7">
        <v>500</v>
      </c>
      <c r="M24" s="7">
        <v>250</v>
      </c>
      <c r="N24" s="7">
        <v>100</v>
      </c>
      <c r="O24" s="7">
        <v>100</v>
      </c>
      <c r="P24" s="7">
        <v>75</v>
      </c>
      <c r="R24" s="7">
        <v>50</v>
      </c>
      <c r="S24" s="7">
        <v>50</v>
      </c>
      <c r="T24" s="7">
        <v>25</v>
      </c>
      <c r="U24" s="7">
        <v>25</v>
      </c>
      <c r="V24" s="7">
        <v>10</v>
      </c>
      <c r="W24" s="7">
        <v>10</v>
      </c>
      <c r="X24" s="7">
        <v>7.5</v>
      </c>
      <c r="Y24" s="7">
        <v>7.5</v>
      </c>
      <c r="Z24" s="7">
        <v>5</v>
      </c>
      <c r="AA24" s="7">
        <v>5</v>
      </c>
      <c r="AB24" s="7">
        <v>2.5</v>
      </c>
      <c r="AC24" s="7">
        <v>2.5</v>
      </c>
      <c r="AD24" s="7">
        <v>1</v>
      </c>
      <c r="AE24" s="7">
        <v>1</v>
      </c>
      <c r="AF24" s="7">
        <v>0.5</v>
      </c>
      <c r="AG24" s="7">
        <v>0.5</v>
      </c>
      <c r="AH24" s="21">
        <v>0.25</v>
      </c>
      <c r="AI24" s="21">
        <v>0.25</v>
      </c>
      <c r="AJ24" s="11"/>
      <c r="AK24" s="11"/>
      <c r="AL24" s="11"/>
      <c r="AM24" s="11"/>
      <c r="AN24" s="11"/>
      <c r="AO24" s="11"/>
      <c r="AP24" s="7" t="s">
        <v>201</v>
      </c>
      <c r="AR24" s="7" t="s">
        <v>205</v>
      </c>
      <c r="AT24" s="7" t="s">
        <v>206</v>
      </c>
      <c r="AV24" s="7" t="s">
        <v>85</v>
      </c>
      <c r="AX24" s="7" t="s">
        <v>90</v>
      </c>
      <c r="AZ24" s="7" t="s">
        <v>95</v>
      </c>
      <c r="BB24" s="7" t="s">
        <v>213</v>
      </c>
      <c r="BC24" s="17"/>
      <c r="BD24" s="7" t="s">
        <v>214</v>
      </c>
      <c r="BF24" s="7" t="s">
        <v>215</v>
      </c>
      <c r="BH24" s="7" t="s">
        <v>41</v>
      </c>
      <c r="BJ24" s="7" t="s">
        <v>42</v>
      </c>
      <c r="BL24" s="7" t="s">
        <v>43</v>
      </c>
      <c r="BN24" s="7" t="s">
        <v>54</v>
      </c>
      <c r="BP24" s="7" t="s">
        <v>55</v>
      </c>
      <c r="BR24" s="17" t="s">
        <v>56</v>
      </c>
      <c r="BS24" s="17"/>
      <c r="BT24" s="7" t="s">
        <v>57</v>
      </c>
      <c r="BV24" s="7" t="s">
        <v>58</v>
      </c>
      <c r="BX24" s="17" t="s">
        <v>59</v>
      </c>
      <c r="BY24" s="17"/>
      <c r="BZ24" s="7" t="s">
        <v>45</v>
      </c>
      <c r="CB24" s="7" t="s">
        <v>46</v>
      </c>
      <c r="CD24" s="7" t="s">
        <v>47</v>
      </c>
      <c r="CF24" s="17" t="s">
        <v>51</v>
      </c>
      <c r="CG24" s="17"/>
      <c r="CH24" s="7" t="s">
        <v>52</v>
      </c>
      <c r="CJ24" s="7" t="s">
        <v>53</v>
      </c>
      <c r="CL24" s="17" t="s">
        <v>217</v>
      </c>
      <c r="CM24" s="6" t="s">
        <v>218</v>
      </c>
      <c r="CN24" s="6" t="s">
        <v>219</v>
      </c>
      <c r="CO24" s="6" t="s">
        <v>220</v>
      </c>
      <c r="CP24" s="6" t="s">
        <v>221</v>
      </c>
      <c r="CQ24" s="6" t="s">
        <v>222</v>
      </c>
      <c r="CR24" s="6" t="s">
        <v>225</v>
      </c>
      <c r="CS24" s="6" t="s">
        <v>226</v>
      </c>
      <c r="CT24" s="6" t="s">
        <v>227</v>
      </c>
      <c r="CU24" s="6" t="s">
        <v>233</v>
      </c>
      <c r="CV24" s="6"/>
      <c r="CW24" s="6"/>
      <c r="CX24" s="6" t="s">
        <v>234</v>
      </c>
      <c r="CZ24" s="6" t="s">
        <v>225</v>
      </c>
      <c r="DA24" s="6" t="s">
        <v>225</v>
      </c>
      <c r="DB24" s="7" t="s">
        <v>462</v>
      </c>
      <c r="DC24" s="7" t="s">
        <v>462</v>
      </c>
      <c r="DD24" s="7" t="s">
        <v>466</v>
      </c>
      <c r="DE24" s="7" t="s">
        <v>466</v>
      </c>
      <c r="DF24" s="7" t="s">
        <v>463</v>
      </c>
      <c r="DG24" s="7" t="s">
        <v>463</v>
      </c>
      <c r="DH24" s="7" t="s">
        <v>464</v>
      </c>
      <c r="DI24" s="7" t="s">
        <v>464</v>
      </c>
      <c r="DJ24" s="7" t="s">
        <v>465</v>
      </c>
      <c r="DK24" s="7" t="s">
        <v>465</v>
      </c>
      <c r="DL24" s="7" t="s">
        <v>470</v>
      </c>
      <c r="DM24" s="7" t="s">
        <v>470</v>
      </c>
      <c r="DN24" s="7" t="s">
        <v>468</v>
      </c>
      <c r="DO24" s="7" t="s">
        <v>468</v>
      </c>
      <c r="DP24" s="7" t="s">
        <v>469</v>
      </c>
      <c r="DQ24" s="7" t="s">
        <v>469</v>
      </c>
      <c r="DT24" s="6" t="s">
        <v>226</v>
      </c>
    </row>
    <row r="25" spans="1:124" s="11" customFormat="1" x14ac:dyDescent="0.3">
      <c r="A25" s="20" t="s">
        <v>467</v>
      </c>
      <c r="B25" s="20">
        <v>6.2</v>
      </c>
      <c r="DB25" s="20">
        <v>42200704</v>
      </c>
      <c r="DC25" s="20"/>
      <c r="DD25" s="20"/>
      <c r="DE25" s="20"/>
    </row>
    <row r="26" spans="1:124" s="11" customFormat="1" x14ac:dyDescent="0.3">
      <c r="A26" s="9" t="s">
        <v>185</v>
      </c>
      <c r="B26" s="9">
        <v>8.5129999999999999</v>
      </c>
      <c r="J26" s="5">
        <v>7599734</v>
      </c>
      <c r="K26" s="15"/>
      <c r="L26" s="15"/>
      <c r="M26" s="9">
        <v>18976156</v>
      </c>
      <c r="N26" s="9">
        <v>2409877</v>
      </c>
      <c r="O26" s="20">
        <v>12171376</v>
      </c>
      <c r="P26" s="5">
        <v>171733</v>
      </c>
      <c r="Q26" s="5"/>
      <c r="R26" s="5">
        <v>3039109</v>
      </c>
      <c r="S26" s="5"/>
      <c r="T26" s="9">
        <v>2284325</v>
      </c>
      <c r="U26" s="20"/>
      <c r="V26" s="9">
        <v>213985</v>
      </c>
      <c r="W26" s="20"/>
      <c r="X26" s="15"/>
      <c r="Y26" s="19"/>
      <c r="Z26" s="15"/>
      <c r="AA26" s="19"/>
      <c r="AB26" s="15"/>
      <c r="AC26" s="19"/>
      <c r="AD26" s="15"/>
      <c r="AE26" s="19"/>
      <c r="AF26" s="15"/>
      <c r="AG26" s="19"/>
      <c r="AH26" s="21">
        <v>10760</v>
      </c>
      <c r="AI26" s="21"/>
      <c r="AP26" s="5">
        <v>80876</v>
      </c>
      <c r="AQ26" s="5"/>
      <c r="AR26" s="5">
        <v>672550</v>
      </c>
      <c r="AS26" s="5"/>
      <c r="AT26" s="5">
        <v>530319</v>
      </c>
      <c r="AU26" s="5"/>
      <c r="AV26" s="16"/>
      <c r="AW26" s="16"/>
      <c r="AX26" s="16"/>
      <c r="AY26" s="16"/>
      <c r="AZ26" s="16"/>
      <c r="BA26" s="16"/>
      <c r="BB26" s="16"/>
      <c r="BC26" s="17"/>
      <c r="BD26" s="16"/>
      <c r="BE26" s="16"/>
      <c r="BF26" s="16"/>
      <c r="BG26" s="16"/>
      <c r="BN26" s="5">
        <v>1542258</v>
      </c>
      <c r="BO26" s="5"/>
      <c r="BP26" s="20">
        <v>75377</v>
      </c>
      <c r="BQ26" s="20"/>
      <c r="BR26" s="17"/>
      <c r="BS26" s="17"/>
      <c r="BT26" s="5">
        <v>106117</v>
      </c>
      <c r="BU26" s="5"/>
      <c r="BV26" s="5">
        <v>247438</v>
      </c>
      <c r="BW26" s="5"/>
      <c r="BX26" s="17"/>
      <c r="BY26" s="17"/>
      <c r="BZ26" s="5">
        <v>48997</v>
      </c>
      <c r="CA26" s="5"/>
      <c r="CB26" s="5">
        <v>63774</v>
      </c>
      <c r="CC26" s="5"/>
      <c r="CF26" s="17"/>
      <c r="CG26" s="17"/>
      <c r="CL26" s="17"/>
      <c r="CM26" s="20">
        <v>78533</v>
      </c>
      <c r="CN26" s="20">
        <v>166406</v>
      </c>
      <c r="CO26" s="17"/>
      <c r="CP26" s="5">
        <v>124658</v>
      </c>
      <c r="CQ26" s="5">
        <v>183519</v>
      </c>
      <c r="CR26" s="20">
        <v>68626014</v>
      </c>
      <c r="CS26" s="20">
        <v>13568321</v>
      </c>
      <c r="CZ26" s="20">
        <v>68626014</v>
      </c>
      <c r="DA26" s="20">
        <v>17308439</v>
      </c>
      <c r="DN26" s="20">
        <v>16239848</v>
      </c>
      <c r="DP26" s="20">
        <v>35021675</v>
      </c>
      <c r="DQ26" s="20">
        <v>19949484</v>
      </c>
      <c r="DT26" s="20">
        <v>13568321</v>
      </c>
    </row>
    <row r="27" spans="1:124" x14ac:dyDescent="0.3">
      <c r="A27" s="9" t="s">
        <v>169</v>
      </c>
      <c r="B27" s="9">
        <v>8.7349999999999994</v>
      </c>
      <c r="D27" s="10"/>
      <c r="E27" s="10"/>
      <c r="J27" s="9">
        <v>339583556</v>
      </c>
      <c r="K27" s="9">
        <v>8122386</v>
      </c>
      <c r="L27" s="9">
        <v>428821024</v>
      </c>
      <c r="M27" s="9">
        <v>276952327</v>
      </c>
      <c r="N27" s="9">
        <v>181486390</v>
      </c>
      <c r="O27" s="20">
        <v>70412619</v>
      </c>
      <c r="P27" s="5">
        <v>229950</v>
      </c>
      <c r="Q27" s="5"/>
      <c r="R27" s="9">
        <v>99423024</v>
      </c>
      <c r="S27" s="20">
        <v>108080992</v>
      </c>
      <c r="T27" s="9">
        <v>51326081</v>
      </c>
      <c r="U27" s="20">
        <v>60455574</v>
      </c>
      <c r="V27" s="9">
        <v>24105536</v>
      </c>
      <c r="W27" s="20">
        <v>25880700</v>
      </c>
      <c r="X27" s="9">
        <v>17317560</v>
      </c>
      <c r="Y27" s="20">
        <v>18664172</v>
      </c>
      <c r="Z27" s="9">
        <v>11735301</v>
      </c>
      <c r="AA27" s="20">
        <v>18952553</v>
      </c>
      <c r="AB27" s="9">
        <v>8497059</v>
      </c>
      <c r="AC27" s="20"/>
      <c r="AD27" s="5">
        <v>4005527</v>
      </c>
      <c r="AE27" s="5"/>
      <c r="AF27" s="5">
        <v>3175568</v>
      </c>
      <c r="AG27" s="5"/>
      <c r="AH27" s="21">
        <v>1810444</v>
      </c>
      <c r="AI27" s="21"/>
      <c r="AP27" s="9">
        <v>55497566</v>
      </c>
      <c r="AQ27" s="20">
        <v>130087715</v>
      </c>
      <c r="AR27" s="9">
        <v>62949028</v>
      </c>
      <c r="AS27" s="20">
        <v>90628427</v>
      </c>
      <c r="AT27" s="9">
        <v>116652509</v>
      </c>
      <c r="AU27" s="20">
        <v>99876606</v>
      </c>
      <c r="AV27" s="5">
        <v>4025900</v>
      </c>
      <c r="AW27" s="5"/>
      <c r="AX27" s="5">
        <v>2819276</v>
      </c>
      <c r="AY27" s="5"/>
      <c r="AZ27" s="5">
        <v>3669527</v>
      </c>
      <c r="BA27" s="5"/>
      <c r="BB27" s="16"/>
      <c r="BD27" s="5">
        <v>4513336</v>
      </c>
      <c r="BE27" s="20">
        <v>4958635</v>
      </c>
      <c r="BF27" s="5">
        <v>3755995</v>
      </c>
      <c r="BG27" s="5"/>
      <c r="BH27" s="20">
        <v>3379584</v>
      </c>
      <c r="BI27" s="20"/>
      <c r="BJ27" s="5">
        <v>4362716</v>
      </c>
      <c r="BK27" s="5"/>
      <c r="BL27" s="20">
        <v>6343512</v>
      </c>
      <c r="BM27" s="20"/>
      <c r="BN27" s="20">
        <v>475005</v>
      </c>
      <c r="BO27" s="20"/>
      <c r="BP27" s="20">
        <v>5684699</v>
      </c>
      <c r="BQ27" s="20"/>
      <c r="BT27" s="5">
        <v>4050944</v>
      </c>
      <c r="BU27" s="5"/>
      <c r="BV27" s="20">
        <v>2824473</v>
      </c>
      <c r="BW27" s="20"/>
      <c r="BZ27" s="5">
        <v>5182509</v>
      </c>
      <c r="CA27" s="5"/>
      <c r="CB27" s="5">
        <v>4751631</v>
      </c>
      <c r="CC27" s="5"/>
      <c r="CD27" s="5">
        <v>5090364</v>
      </c>
      <c r="CE27" s="5"/>
      <c r="CH27" s="20">
        <v>29871201</v>
      </c>
      <c r="CI27" s="20">
        <v>31689795</v>
      </c>
      <c r="CJ27" s="20">
        <v>75409773</v>
      </c>
      <c r="CK27" s="20">
        <v>59240748</v>
      </c>
      <c r="CM27" s="20">
        <v>29702774</v>
      </c>
      <c r="CN27" s="20">
        <v>30731613</v>
      </c>
      <c r="CO27" s="17"/>
      <c r="CP27" s="20">
        <v>50249149</v>
      </c>
      <c r="CQ27" s="20">
        <v>56526917</v>
      </c>
      <c r="CR27" s="20">
        <v>38993353</v>
      </c>
      <c r="CS27" s="20">
        <v>251618788</v>
      </c>
      <c r="CT27" s="20">
        <v>100477152</v>
      </c>
      <c r="CU27" s="20">
        <v>81931612</v>
      </c>
      <c r="CV27" s="20"/>
      <c r="CW27" s="20"/>
      <c r="CX27" s="20">
        <v>146110639</v>
      </c>
      <c r="CZ27" s="20">
        <v>38993353</v>
      </c>
      <c r="DA27" s="20">
        <v>78537369</v>
      </c>
      <c r="DB27" s="20">
        <v>108721760</v>
      </c>
      <c r="DC27" s="20">
        <v>138892974</v>
      </c>
      <c r="DD27" s="20">
        <v>254844553</v>
      </c>
      <c r="DE27" s="20">
        <v>122593718</v>
      </c>
      <c r="DF27" s="20">
        <v>19925971</v>
      </c>
      <c r="DG27" s="20">
        <v>143801523</v>
      </c>
      <c r="DH27" s="20">
        <v>121240506</v>
      </c>
      <c r="DI27" s="20">
        <v>95047867</v>
      </c>
      <c r="DJ27" s="20">
        <v>179032902</v>
      </c>
      <c r="DK27" s="20">
        <v>53134234</v>
      </c>
      <c r="DL27" s="20">
        <v>214246335</v>
      </c>
      <c r="DM27" s="20">
        <v>139852333</v>
      </c>
      <c r="DN27" s="20">
        <v>171069679</v>
      </c>
      <c r="DO27" s="20">
        <v>101017546</v>
      </c>
      <c r="DP27" s="20">
        <v>191986886</v>
      </c>
      <c r="DQ27" s="20">
        <v>103795898</v>
      </c>
      <c r="DT27" s="20">
        <v>251618788</v>
      </c>
    </row>
    <row r="28" spans="1:124" x14ac:dyDescent="0.3">
      <c r="A28" s="9" t="s">
        <v>169</v>
      </c>
      <c r="B28" s="9">
        <v>8.7349999999999994</v>
      </c>
      <c r="D28" s="10"/>
      <c r="E28" s="10"/>
      <c r="J28" s="9">
        <v>141212651</v>
      </c>
      <c r="K28" s="9">
        <v>60517961</v>
      </c>
      <c r="L28" s="9"/>
      <c r="M28" s="9"/>
      <c r="N28" s="9"/>
      <c r="O28" s="20">
        <v>101137795</v>
      </c>
      <c r="P28" s="15"/>
      <c r="R28" s="15"/>
      <c r="S28" s="19"/>
      <c r="T28" s="15"/>
      <c r="V28" s="15"/>
      <c r="W28" s="19"/>
      <c r="X28" s="9"/>
      <c r="Y28" s="20"/>
      <c r="Z28" s="9"/>
      <c r="AA28" s="20"/>
      <c r="AB28" s="9"/>
      <c r="AC28" s="20"/>
      <c r="AD28" s="15"/>
      <c r="AE28" s="19"/>
      <c r="AF28" s="15"/>
      <c r="AH28" s="21"/>
      <c r="AI28" s="21"/>
      <c r="AP28" s="9">
        <v>59609232</v>
      </c>
      <c r="AQ28" s="9"/>
      <c r="AR28" s="9">
        <v>53275709</v>
      </c>
      <c r="AS28" s="9"/>
      <c r="AU28" s="20">
        <v>95831002</v>
      </c>
      <c r="AV28" s="16"/>
      <c r="AW28" s="16"/>
      <c r="AX28" s="16"/>
      <c r="AY28" s="16"/>
      <c r="AZ28" s="16"/>
      <c r="BA28" s="16"/>
      <c r="BB28" s="16"/>
      <c r="BD28" s="16"/>
      <c r="BE28" s="16"/>
      <c r="BF28" s="16"/>
      <c r="BG28" s="16"/>
      <c r="CH28" s="20">
        <v>42240609</v>
      </c>
      <c r="CI28" s="20">
        <v>42282255</v>
      </c>
      <c r="CK28" s="20">
        <v>34609796</v>
      </c>
      <c r="CO28" s="17"/>
      <c r="CR28" s="20">
        <v>128034652</v>
      </c>
      <c r="CT28" s="20">
        <v>38609395</v>
      </c>
      <c r="CX28" s="20">
        <v>109581136</v>
      </c>
      <c r="CZ28" s="20">
        <v>128034652</v>
      </c>
      <c r="DA28" s="20">
        <v>176967759</v>
      </c>
      <c r="DB28" s="20">
        <v>137974764</v>
      </c>
      <c r="DC28" s="20">
        <v>128914454</v>
      </c>
      <c r="DD28" s="20"/>
      <c r="DE28" s="20">
        <v>63620033</v>
      </c>
      <c r="DF28" s="20">
        <v>140673953</v>
      </c>
      <c r="DG28" s="20">
        <v>165012519</v>
      </c>
      <c r="DH28" s="20">
        <v>207711456</v>
      </c>
      <c r="DI28" s="20">
        <v>72631075</v>
      </c>
      <c r="DJ28" s="20">
        <v>143021813</v>
      </c>
      <c r="DK28" s="20">
        <v>97243960</v>
      </c>
      <c r="DL28" s="20">
        <v>111750256</v>
      </c>
      <c r="DM28" s="20">
        <v>60105541</v>
      </c>
      <c r="DN28" s="20">
        <v>84705650</v>
      </c>
      <c r="DO28" s="20">
        <v>93151297</v>
      </c>
      <c r="DP28" s="20">
        <v>95722795</v>
      </c>
      <c r="DQ28" s="20">
        <v>90055065</v>
      </c>
      <c r="DT28" s="19"/>
    </row>
    <row r="29" spans="1:124" x14ac:dyDescent="0.3">
      <c r="A29" s="9" t="s">
        <v>169</v>
      </c>
      <c r="B29" s="9">
        <v>8.7349999999999994</v>
      </c>
      <c r="D29" s="10"/>
      <c r="E29" s="10"/>
      <c r="J29" s="9">
        <v>93636157</v>
      </c>
      <c r="K29" s="9">
        <v>326761474</v>
      </c>
      <c r="L29" s="9"/>
      <c r="M29" s="9"/>
      <c r="N29" s="9"/>
      <c r="O29" s="20"/>
      <c r="P29" s="15"/>
      <c r="R29" s="15"/>
      <c r="S29" s="19"/>
      <c r="T29" s="15"/>
      <c r="V29" s="15"/>
      <c r="W29" s="19"/>
      <c r="X29" s="9"/>
      <c r="Y29" s="20"/>
      <c r="Z29" s="9"/>
      <c r="AA29" s="20"/>
      <c r="AB29" s="9"/>
      <c r="AC29" s="20"/>
      <c r="AD29" s="15"/>
      <c r="AE29" s="19"/>
      <c r="AF29" s="15"/>
      <c r="AH29" s="21"/>
      <c r="AI29" s="21"/>
      <c r="AQ29" s="15"/>
      <c r="AS29" s="15"/>
      <c r="AU29" s="19"/>
      <c r="AV29" s="16"/>
      <c r="AW29" s="16"/>
      <c r="AX29" s="16"/>
      <c r="AY29" s="16"/>
      <c r="AZ29" s="16"/>
      <c r="BA29" s="16"/>
      <c r="BB29" s="16"/>
      <c r="BD29" s="16"/>
      <c r="BE29" s="16"/>
      <c r="BF29" s="16"/>
      <c r="BG29" s="16"/>
      <c r="CO29" s="17"/>
      <c r="CR29" s="20">
        <v>153166329</v>
      </c>
      <c r="CT29" s="20">
        <v>106807675</v>
      </c>
      <c r="CZ29" s="20">
        <v>153166329</v>
      </c>
      <c r="DB29" s="20">
        <v>199677563</v>
      </c>
      <c r="DC29" s="20">
        <v>142413886</v>
      </c>
      <c r="DD29" s="20"/>
      <c r="DE29" s="20">
        <v>42646853</v>
      </c>
      <c r="DF29" s="20">
        <v>162139897</v>
      </c>
      <c r="DG29" s="20">
        <v>242476516</v>
      </c>
      <c r="DH29" s="20">
        <v>69949029</v>
      </c>
      <c r="DI29" s="20">
        <v>43517076</v>
      </c>
      <c r="DJ29" s="20">
        <v>224624332</v>
      </c>
      <c r="DK29" s="20">
        <v>123297734</v>
      </c>
      <c r="DL29" s="20">
        <v>118121599</v>
      </c>
      <c r="DM29" s="20"/>
      <c r="DT29" s="19"/>
    </row>
    <row r="30" spans="1:124" x14ac:dyDescent="0.3">
      <c r="A30" s="9" t="s">
        <v>169</v>
      </c>
      <c r="B30" s="9">
        <v>8.7349999999999994</v>
      </c>
      <c r="D30" s="10"/>
      <c r="E30" s="10"/>
      <c r="J30" s="9">
        <v>364636142</v>
      </c>
      <c r="K30" s="9">
        <v>245748585</v>
      </c>
      <c r="L30" s="9"/>
      <c r="M30" s="9"/>
      <c r="N30" s="9"/>
      <c r="O30" s="20"/>
      <c r="P30" s="15"/>
      <c r="R30" s="15"/>
      <c r="S30" s="19"/>
      <c r="T30" s="15"/>
      <c r="V30" s="15"/>
      <c r="W30" s="19"/>
      <c r="X30" s="9"/>
      <c r="Y30" s="20"/>
      <c r="Z30" s="9"/>
      <c r="AA30" s="20"/>
      <c r="AB30" s="9"/>
      <c r="AC30" s="20"/>
      <c r="AD30" s="15"/>
      <c r="AE30" s="19"/>
      <c r="AF30" s="15"/>
      <c r="AH30" s="21"/>
      <c r="AI30" s="21"/>
      <c r="AQ30" s="15"/>
      <c r="AS30" s="15"/>
      <c r="AU30" s="19"/>
      <c r="AV30" s="16"/>
      <c r="AW30" s="16"/>
      <c r="AX30" s="16"/>
      <c r="AY30" s="16"/>
      <c r="AZ30" s="16"/>
      <c r="BA30" s="16"/>
      <c r="BB30" s="16"/>
      <c r="BD30" s="16"/>
      <c r="BE30" s="16"/>
      <c r="BF30" s="16"/>
      <c r="BG30" s="16"/>
      <c r="CO30" s="17"/>
      <c r="CR30" s="20">
        <v>111142295</v>
      </c>
      <c r="CZ30" s="20">
        <v>111142295</v>
      </c>
      <c r="DB30" s="20">
        <v>75419712</v>
      </c>
      <c r="DC30" s="20">
        <v>116035062</v>
      </c>
      <c r="DD30" s="20"/>
      <c r="DE30" s="20"/>
      <c r="DF30" s="20">
        <v>200957108</v>
      </c>
      <c r="DH30" s="20">
        <v>106038328</v>
      </c>
      <c r="DI30" s="20">
        <v>95602547</v>
      </c>
      <c r="DJ30" s="20">
        <v>159476173</v>
      </c>
      <c r="DT30" s="19"/>
    </row>
    <row r="31" spans="1:124" x14ac:dyDescent="0.3">
      <c r="A31" s="9" t="s">
        <v>169</v>
      </c>
      <c r="B31" s="9">
        <v>8.7349999999999994</v>
      </c>
      <c r="D31" s="10"/>
      <c r="E31" s="10"/>
      <c r="J31" s="15"/>
      <c r="K31" s="9">
        <v>215718859</v>
      </c>
      <c r="L31" s="9"/>
      <c r="M31" s="9"/>
      <c r="N31" s="9"/>
      <c r="O31" s="20"/>
      <c r="P31" s="15"/>
      <c r="R31" s="15"/>
      <c r="S31" s="19"/>
      <c r="T31" s="15"/>
      <c r="V31" s="15"/>
      <c r="W31" s="19"/>
      <c r="X31" s="9"/>
      <c r="Y31" s="20"/>
      <c r="Z31" s="9"/>
      <c r="AA31" s="20"/>
      <c r="AB31" s="9"/>
      <c r="AC31" s="20"/>
      <c r="AD31" s="15"/>
      <c r="AE31" s="19"/>
      <c r="AF31" s="15"/>
      <c r="AH31" s="21"/>
      <c r="AI31" s="21"/>
      <c r="AQ31" s="15"/>
      <c r="AS31" s="15"/>
      <c r="AU31" s="19"/>
      <c r="AV31" s="16"/>
      <c r="AW31" s="16"/>
      <c r="AX31" s="16"/>
      <c r="AY31" s="16"/>
      <c r="AZ31" s="16"/>
      <c r="BA31" s="16"/>
      <c r="BB31" s="16"/>
      <c r="BD31" s="16"/>
      <c r="BE31" s="16"/>
      <c r="BF31" s="16"/>
      <c r="BG31" s="16"/>
      <c r="CO31" s="17"/>
      <c r="DF31" s="20">
        <v>138326476</v>
      </c>
      <c r="DI31" s="20">
        <v>106501222</v>
      </c>
      <c r="DT31" s="19"/>
    </row>
    <row r="32" spans="1:124" x14ac:dyDescent="0.3">
      <c r="A32" s="9" t="s">
        <v>186</v>
      </c>
      <c r="B32" s="9">
        <v>9.2550000000000008</v>
      </c>
      <c r="D32" s="10"/>
      <c r="E32" s="10"/>
      <c r="J32" s="9">
        <v>333689328</v>
      </c>
      <c r="K32" s="9">
        <v>63267252</v>
      </c>
      <c r="L32" s="9">
        <v>79213929</v>
      </c>
      <c r="M32" s="9">
        <v>27304751</v>
      </c>
      <c r="N32" s="9">
        <v>5851683</v>
      </c>
      <c r="O32" s="20">
        <v>15256268</v>
      </c>
      <c r="P32" s="4"/>
      <c r="Q32" s="21"/>
      <c r="R32" s="9">
        <v>1799404</v>
      </c>
      <c r="S32" s="20">
        <v>7062001</v>
      </c>
      <c r="T32" s="9">
        <v>599343</v>
      </c>
      <c r="U32" s="20">
        <v>3389003</v>
      </c>
      <c r="V32" s="15"/>
      <c r="W32" s="19"/>
      <c r="X32" s="9"/>
      <c r="Y32" s="20">
        <v>983890</v>
      </c>
      <c r="Z32" s="9"/>
      <c r="AA32" s="20">
        <v>981594</v>
      </c>
      <c r="AB32" s="9"/>
      <c r="AC32" s="20"/>
      <c r="AD32" s="9"/>
      <c r="AE32" s="20"/>
      <c r="AF32" s="9"/>
      <c r="AG32" s="20"/>
      <c r="AH32" s="21"/>
      <c r="AI32" s="21"/>
      <c r="AP32" s="5"/>
      <c r="AQ32" s="5"/>
      <c r="AR32" s="5"/>
      <c r="AS32" s="5"/>
      <c r="AT32" s="5"/>
      <c r="AU32" s="20">
        <v>17512238</v>
      </c>
      <c r="AV32" s="16"/>
      <c r="AW32" s="16"/>
      <c r="AX32" s="16"/>
      <c r="AY32" s="16"/>
      <c r="AZ32" s="16"/>
      <c r="BA32" s="16"/>
      <c r="BB32" s="16"/>
      <c r="BD32" s="16"/>
      <c r="BE32" s="16"/>
      <c r="BF32" s="16"/>
      <c r="BG32" s="16"/>
      <c r="CO32" s="17"/>
      <c r="CR32" s="20">
        <v>64745134</v>
      </c>
      <c r="CS32" s="20">
        <v>3661949</v>
      </c>
      <c r="CT32" s="20">
        <v>1682639</v>
      </c>
      <c r="CZ32" s="20">
        <v>64745134</v>
      </c>
      <c r="DA32" s="20">
        <v>30861075</v>
      </c>
      <c r="DB32" s="20">
        <v>86309477</v>
      </c>
      <c r="DC32" s="20">
        <v>79221936</v>
      </c>
      <c r="DD32" s="20">
        <v>22765251</v>
      </c>
      <c r="DE32" s="20">
        <v>12357714</v>
      </c>
      <c r="DF32" s="20">
        <v>95016367</v>
      </c>
      <c r="DG32" s="20">
        <v>115621284</v>
      </c>
      <c r="DH32" s="20">
        <v>12131164</v>
      </c>
      <c r="DI32" s="20">
        <v>76771460</v>
      </c>
      <c r="DJ32" s="20">
        <v>79161908</v>
      </c>
      <c r="DK32" s="20">
        <v>16652839</v>
      </c>
      <c r="DL32" s="20">
        <v>14530113</v>
      </c>
      <c r="DM32" s="20">
        <v>11430801</v>
      </c>
      <c r="DN32" s="20">
        <v>11886111</v>
      </c>
      <c r="DO32" s="20">
        <v>7863866</v>
      </c>
      <c r="DP32" s="20">
        <v>12036222</v>
      </c>
      <c r="DQ32" s="20">
        <v>8755327</v>
      </c>
      <c r="DT32" s="20">
        <v>3661949</v>
      </c>
    </row>
    <row r="33" spans="1:124" x14ac:dyDescent="0.3">
      <c r="A33" s="9" t="s">
        <v>186</v>
      </c>
      <c r="B33" s="9">
        <v>9.2550000000000008</v>
      </c>
      <c r="D33" s="10"/>
      <c r="E33" s="10"/>
      <c r="J33" s="15"/>
      <c r="K33" s="9">
        <v>31509013</v>
      </c>
      <c r="L33" s="9"/>
      <c r="M33" s="9"/>
      <c r="N33" s="9"/>
      <c r="O33" s="20"/>
      <c r="P33" s="15"/>
      <c r="R33" s="15"/>
      <c r="S33" s="19"/>
      <c r="T33" s="15"/>
      <c r="V33" s="15"/>
      <c r="W33" s="20">
        <v>1671343</v>
      </c>
      <c r="X33" s="9"/>
      <c r="Y33" s="20"/>
      <c r="Z33" s="9"/>
      <c r="AA33" s="20"/>
      <c r="AB33" s="9"/>
      <c r="AC33" s="20"/>
      <c r="AD33" s="9"/>
      <c r="AE33" s="20"/>
      <c r="AF33" s="9"/>
      <c r="AG33" s="20"/>
      <c r="AH33" s="21"/>
      <c r="AI33" s="21"/>
      <c r="AQ33" s="15"/>
      <c r="AS33" s="15"/>
      <c r="AU33" s="20">
        <v>74952946</v>
      </c>
      <c r="AV33" s="16"/>
      <c r="AW33" s="16"/>
      <c r="AX33" s="16"/>
      <c r="AY33" s="16"/>
      <c r="AZ33" s="16"/>
      <c r="BA33" s="16"/>
      <c r="BB33" s="16"/>
      <c r="BD33" s="16"/>
      <c r="BE33" s="16"/>
      <c r="BF33" s="16"/>
      <c r="BG33" s="16"/>
      <c r="CJ33" s="20"/>
      <c r="CK33" s="20"/>
      <c r="CO33" s="17"/>
      <c r="CR33" s="20">
        <v>89556893</v>
      </c>
      <c r="CS33" s="20">
        <v>22367819</v>
      </c>
      <c r="CZ33" s="20">
        <v>89556893</v>
      </c>
      <c r="DA33" s="20">
        <v>23566652</v>
      </c>
      <c r="DB33" s="20">
        <v>20309311</v>
      </c>
      <c r="DC33" s="20">
        <v>162058778</v>
      </c>
      <c r="DD33" s="20">
        <v>28999555</v>
      </c>
      <c r="DE33" s="20">
        <v>24832869</v>
      </c>
      <c r="DF33" s="20">
        <v>157969348</v>
      </c>
      <c r="DG33" s="20">
        <v>86284725</v>
      </c>
      <c r="DH33" s="20">
        <v>139439145</v>
      </c>
      <c r="DI33" s="20">
        <v>191865460</v>
      </c>
      <c r="DJ33" s="20">
        <v>103385798</v>
      </c>
      <c r="DK33" s="20">
        <v>93341207</v>
      </c>
      <c r="DL33" s="20">
        <v>30598018</v>
      </c>
      <c r="DM33" s="20">
        <v>33523041</v>
      </c>
      <c r="DN33" s="20">
        <v>40635471</v>
      </c>
      <c r="DO33" s="20">
        <v>34282464</v>
      </c>
      <c r="DP33" s="20">
        <v>36482247</v>
      </c>
      <c r="DQ33" s="20">
        <v>31821674</v>
      </c>
      <c r="DT33" s="20">
        <v>22367819</v>
      </c>
    </row>
    <row r="34" spans="1:124" s="19" customFormat="1" x14ac:dyDescent="0.3">
      <c r="A34" s="20" t="s">
        <v>186</v>
      </c>
      <c r="B34" s="20"/>
      <c r="K34" s="20"/>
      <c r="L34" s="20"/>
      <c r="M34" s="20"/>
      <c r="N34" s="20"/>
      <c r="O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1"/>
      <c r="AI34" s="21"/>
      <c r="AJ34" s="11"/>
      <c r="AK34" s="11"/>
      <c r="AL34" s="11"/>
      <c r="AM34" s="11"/>
      <c r="AN34" s="11"/>
      <c r="AO34" s="11"/>
      <c r="AU34" s="20"/>
      <c r="AV34" s="16"/>
      <c r="AW34" s="16"/>
      <c r="AX34" s="16"/>
      <c r="AY34" s="16"/>
      <c r="AZ34" s="16"/>
      <c r="BA34" s="16"/>
      <c r="BB34" s="16"/>
      <c r="BC34" s="17"/>
      <c r="BD34" s="16"/>
      <c r="BE34" s="16"/>
      <c r="BF34" s="16"/>
      <c r="BG34" s="16"/>
      <c r="BR34" s="17"/>
      <c r="BS34" s="17"/>
      <c r="BX34" s="17"/>
      <c r="BY34" s="17"/>
      <c r="CF34" s="17"/>
      <c r="CG34" s="17"/>
      <c r="CJ34" s="20"/>
      <c r="CK34" s="20"/>
      <c r="CL34" s="17"/>
      <c r="CO34" s="17"/>
      <c r="CR34" s="20"/>
      <c r="CS34" s="20"/>
      <c r="CZ34" s="20"/>
      <c r="DA34" s="20">
        <v>107308389</v>
      </c>
      <c r="DB34" s="20">
        <v>175529547</v>
      </c>
      <c r="DC34" s="20">
        <v>116964623</v>
      </c>
      <c r="DD34" s="20"/>
      <c r="DE34" s="20">
        <v>22946714</v>
      </c>
      <c r="DF34" s="20">
        <v>122308628</v>
      </c>
      <c r="DG34" s="20">
        <v>32611295</v>
      </c>
      <c r="DH34" s="20">
        <v>100175207</v>
      </c>
      <c r="DJ34" s="20">
        <v>156760108</v>
      </c>
      <c r="DK34" s="20">
        <v>96107711</v>
      </c>
      <c r="DL34" s="20"/>
      <c r="DM34" s="20"/>
      <c r="DT34" s="20"/>
    </row>
    <row r="35" spans="1:124" s="19" customFormat="1" x14ac:dyDescent="0.3">
      <c r="A35" s="20" t="s">
        <v>186</v>
      </c>
      <c r="B35" s="20"/>
      <c r="K35" s="20"/>
      <c r="L35" s="20"/>
      <c r="M35" s="20"/>
      <c r="N35" s="20"/>
      <c r="O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  <c r="AI35" s="21"/>
      <c r="AJ35" s="11"/>
      <c r="AK35" s="11"/>
      <c r="AL35" s="11"/>
      <c r="AM35" s="11"/>
      <c r="AN35" s="11"/>
      <c r="AO35" s="11"/>
      <c r="AU35" s="20"/>
      <c r="AV35" s="16"/>
      <c r="AW35" s="16"/>
      <c r="AX35" s="16"/>
      <c r="AY35" s="16"/>
      <c r="AZ35" s="16"/>
      <c r="BA35" s="16"/>
      <c r="BB35" s="16"/>
      <c r="BC35" s="17"/>
      <c r="BD35" s="16"/>
      <c r="BE35" s="16"/>
      <c r="BF35" s="16"/>
      <c r="BG35" s="16"/>
      <c r="BR35" s="17"/>
      <c r="BS35" s="17"/>
      <c r="BX35" s="17"/>
      <c r="BY35" s="17"/>
      <c r="CF35" s="17"/>
      <c r="CG35" s="17"/>
      <c r="CJ35" s="20"/>
      <c r="CK35" s="20"/>
      <c r="CL35" s="17"/>
      <c r="CO35" s="17"/>
      <c r="CR35" s="20"/>
      <c r="CS35" s="20"/>
      <c r="CZ35" s="20"/>
      <c r="DB35" s="20">
        <v>125888999</v>
      </c>
      <c r="DC35" s="20"/>
      <c r="DD35" s="20"/>
      <c r="DE35" s="20"/>
      <c r="DG35" s="20">
        <v>161090475</v>
      </c>
      <c r="DH35" s="20">
        <v>109462110</v>
      </c>
      <c r="DK35" s="20">
        <v>42366341</v>
      </c>
      <c r="DL35" s="20"/>
      <c r="DM35" s="20"/>
      <c r="DT35" s="20"/>
    </row>
    <row r="36" spans="1:124" x14ac:dyDescent="0.3">
      <c r="A36" s="9" t="s">
        <v>170</v>
      </c>
      <c r="B36" s="9">
        <v>11.582000000000001</v>
      </c>
      <c r="D36" s="10"/>
      <c r="E36" s="10"/>
      <c r="J36" s="9">
        <v>475974431</v>
      </c>
      <c r="K36" s="9">
        <v>51430534</v>
      </c>
      <c r="L36" s="9">
        <v>346984851</v>
      </c>
      <c r="M36" s="9">
        <v>278523920</v>
      </c>
      <c r="N36" s="9">
        <v>168164043</v>
      </c>
      <c r="O36" s="20">
        <v>294180752</v>
      </c>
      <c r="P36" s="5">
        <v>361671</v>
      </c>
      <c r="Q36" s="5"/>
      <c r="R36" s="9">
        <v>25101215</v>
      </c>
      <c r="S36" s="20">
        <v>190754754</v>
      </c>
      <c r="T36" s="9">
        <v>64281928</v>
      </c>
      <c r="U36" s="20">
        <v>28149004</v>
      </c>
      <c r="V36" s="9">
        <v>31583548</v>
      </c>
      <c r="W36" s="20">
        <v>53255798</v>
      </c>
      <c r="X36" s="9">
        <v>24574177</v>
      </c>
      <c r="Y36" s="20">
        <v>40383521</v>
      </c>
      <c r="Z36" s="9">
        <v>19544666</v>
      </c>
      <c r="AA36" s="20">
        <v>29499301</v>
      </c>
      <c r="AB36" s="9">
        <v>10557705</v>
      </c>
      <c r="AC36" s="20">
        <v>16387652</v>
      </c>
      <c r="AD36" s="9">
        <v>4711517</v>
      </c>
      <c r="AE36" s="20">
        <v>7170789</v>
      </c>
      <c r="AF36" s="9">
        <v>2269083</v>
      </c>
      <c r="AG36" s="20">
        <v>4132013</v>
      </c>
      <c r="AH36" s="21">
        <v>1255757</v>
      </c>
      <c r="AI36" s="21"/>
      <c r="AP36" s="9">
        <v>33246821</v>
      </c>
      <c r="AQ36" s="20">
        <v>32802179</v>
      </c>
      <c r="AR36" s="9">
        <v>32043852</v>
      </c>
      <c r="AS36" s="20">
        <v>25447796</v>
      </c>
      <c r="AT36" s="9">
        <v>33077521</v>
      </c>
      <c r="AU36" s="20">
        <v>22032663</v>
      </c>
      <c r="AV36" s="5">
        <v>2298743</v>
      </c>
      <c r="AW36" s="20">
        <v>4755123</v>
      </c>
      <c r="AX36" s="16"/>
      <c r="AY36" s="20">
        <v>3519481</v>
      </c>
      <c r="AZ36" s="5">
        <v>536268</v>
      </c>
      <c r="BA36" s="5"/>
      <c r="BB36" s="16"/>
      <c r="BD36" s="5">
        <v>2098629</v>
      </c>
      <c r="BE36" s="20">
        <v>4406164</v>
      </c>
      <c r="BF36" s="16"/>
      <c r="BG36" s="20">
        <v>2630554</v>
      </c>
      <c r="BK36" s="20">
        <v>5733376</v>
      </c>
      <c r="BL36" s="5">
        <v>2694778</v>
      </c>
      <c r="BM36" s="20">
        <v>4822168</v>
      </c>
      <c r="BN36" s="20">
        <v>1142369</v>
      </c>
      <c r="BO36" s="20">
        <v>5681478</v>
      </c>
      <c r="BP36" s="20">
        <v>3313849</v>
      </c>
      <c r="BQ36" s="20"/>
      <c r="BT36" s="20">
        <v>2466803</v>
      </c>
      <c r="BU36" s="20"/>
      <c r="CB36" s="5">
        <v>2010595</v>
      </c>
      <c r="CC36" s="5"/>
      <c r="CH36" s="20">
        <v>18519514</v>
      </c>
      <c r="CI36" s="20">
        <v>25673482</v>
      </c>
      <c r="CJ36" s="20">
        <v>19054280</v>
      </c>
      <c r="CK36" s="20">
        <v>23941515</v>
      </c>
      <c r="CM36" s="20">
        <v>8489855</v>
      </c>
      <c r="CN36" s="20">
        <v>9176455</v>
      </c>
      <c r="CO36" s="17"/>
      <c r="CP36" s="20">
        <v>19527005</v>
      </c>
      <c r="CQ36" s="20">
        <v>18132810</v>
      </c>
      <c r="CR36" s="20">
        <v>97455180</v>
      </c>
      <c r="CS36" s="20">
        <v>179113675</v>
      </c>
      <c r="CT36" s="20">
        <v>163248354</v>
      </c>
      <c r="CU36" s="20">
        <v>29573853</v>
      </c>
      <c r="CV36" s="20"/>
      <c r="CW36" s="20"/>
      <c r="CX36" s="20">
        <v>157996333</v>
      </c>
      <c r="CZ36" s="20">
        <v>97455180</v>
      </c>
      <c r="DA36" s="20">
        <v>13905327</v>
      </c>
      <c r="DB36" s="20">
        <v>286410848</v>
      </c>
      <c r="DC36" s="20">
        <v>244776066</v>
      </c>
      <c r="DD36" s="20">
        <v>35640182</v>
      </c>
      <c r="DE36" s="20">
        <v>182283999</v>
      </c>
      <c r="DF36" s="20">
        <v>573995087</v>
      </c>
      <c r="DG36" s="20"/>
      <c r="DH36" s="20">
        <v>49129129</v>
      </c>
      <c r="DI36" s="20">
        <v>335918675</v>
      </c>
      <c r="DJ36" s="20">
        <v>272260691</v>
      </c>
      <c r="DK36" s="20">
        <v>228532736</v>
      </c>
      <c r="DL36" s="20">
        <v>63714541</v>
      </c>
      <c r="DM36" s="20">
        <v>176026613</v>
      </c>
      <c r="DN36" s="20">
        <v>228992277</v>
      </c>
      <c r="DO36" s="20">
        <v>174162039</v>
      </c>
      <c r="DP36" s="20">
        <v>227841198</v>
      </c>
      <c r="DQ36" s="20">
        <v>177425147</v>
      </c>
      <c r="DT36" s="20">
        <v>179113675</v>
      </c>
    </row>
    <row r="37" spans="1:124" x14ac:dyDescent="0.3">
      <c r="A37" s="9" t="s">
        <v>170</v>
      </c>
      <c r="B37" s="9">
        <v>11.582000000000001</v>
      </c>
      <c r="D37" s="10"/>
      <c r="E37" s="10"/>
      <c r="J37" s="9">
        <v>143348126</v>
      </c>
      <c r="K37" s="9">
        <v>3699548</v>
      </c>
      <c r="L37" s="9">
        <v>229625371</v>
      </c>
      <c r="M37" s="9"/>
      <c r="N37" s="9"/>
      <c r="O37" s="20"/>
      <c r="P37" s="5"/>
      <c r="Q37" s="5"/>
      <c r="R37" s="9">
        <v>111188762</v>
      </c>
      <c r="S37" s="20"/>
      <c r="T37" s="15"/>
      <c r="U37" s="20">
        <v>112692348</v>
      </c>
      <c r="V37" s="15"/>
      <c r="X37" s="9"/>
      <c r="Y37" s="20"/>
      <c r="Z37" s="9"/>
      <c r="AA37" s="20"/>
      <c r="AB37" s="9"/>
      <c r="AC37" s="20"/>
      <c r="AD37" s="9"/>
      <c r="AE37" s="20"/>
      <c r="AF37" s="9"/>
      <c r="AG37" s="20"/>
      <c r="AH37" s="21"/>
      <c r="AI37" s="21"/>
      <c r="AQ37" s="15"/>
      <c r="AS37" s="15"/>
      <c r="AU37" s="20">
        <v>23474963</v>
      </c>
      <c r="AV37" s="16"/>
      <c r="AW37" s="16"/>
      <c r="AX37" s="16"/>
      <c r="AY37" s="16"/>
      <c r="AZ37" s="16"/>
      <c r="BA37" s="16"/>
      <c r="BB37" s="16"/>
      <c r="BD37" s="16"/>
      <c r="BE37" s="16"/>
      <c r="BF37" s="16"/>
      <c r="BG37" s="16"/>
      <c r="CO37" s="17"/>
      <c r="CR37" s="20">
        <v>437248801</v>
      </c>
      <c r="CS37" s="20">
        <v>61988703</v>
      </c>
      <c r="CU37" s="20">
        <v>47626674</v>
      </c>
      <c r="CV37" s="20"/>
      <c r="CW37" s="20"/>
      <c r="CX37" s="20">
        <v>111973925</v>
      </c>
      <c r="CZ37" s="20">
        <v>437248801</v>
      </c>
      <c r="DA37" s="20">
        <v>62526715</v>
      </c>
      <c r="DB37" s="20">
        <v>155913795</v>
      </c>
      <c r="DC37" s="20"/>
      <c r="DD37" s="20">
        <v>223177661</v>
      </c>
      <c r="DE37" s="20"/>
      <c r="DG37" s="20"/>
      <c r="DH37" s="20">
        <v>142665855</v>
      </c>
      <c r="DI37" s="20"/>
      <c r="DJ37" s="20">
        <v>79656908</v>
      </c>
      <c r="DK37" s="20">
        <v>77500349</v>
      </c>
      <c r="DL37" s="20">
        <v>210402318</v>
      </c>
      <c r="DM37" s="20"/>
      <c r="DT37" s="20">
        <v>61988703</v>
      </c>
    </row>
    <row r="38" spans="1:124" x14ac:dyDescent="0.3">
      <c r="A38" s="9" t="s">
        <v>170</v>
      </c>
      <c r="B38" s="9">
        <v>11.582000000000001</v>
      </c>
      <c r="D38" s="10"/>
      <c r="E38" s="10"/>
      <c r="J38" s="9">
        <v>171549803</v>
      </c>
      <c r="K38" s="9">
        <v>72274186</v>
      </c>
      <c r="L38" s="9"/>
      <c r="M38" s="9"/>
      <c r="N38" s="9"/>
      <c r="O38" s="20"/>
      <c r="P38" s="15"/>
      <c r="R38" s="15"/>
      <c r="S38" s="19"/>
      <c r="T38" s="15"/>
      <c r="V38" s="15"/>
      <c r="W38" s="19"/>
      <c r="X38" s="9"/>
      <c r="Y38" s="20"/>
      <c r="Z38" s="9"/>
      <c r="AA38" s="20"/>
      <c r="AB38" s="9"/>
      <c r="AC38" s="20"/>
      <c r="AD38" s="9"/>
      <c r="AE38" s="20"/>
      <c r="AF38" s="9"/>
      <c r="AG38" s="20"/>
      <c r="AH38" s="21"/>
      <c r="AI38" s="21"/>
      <c r="AQ38" s="15"/>
      <c r="AS38" s="15"/>
      <c r="AU38" s="19"/>
      <c r="AV38" s="16"/>
      <c r="AW38" s="16"/>
      <c r="AX38" s="16"/>
      <c r="AY38" s="16"/>
      <c r="AZ38" s="16"/>
      <c r="BA38" s="16"/>
      <c r="BB38" s="16"/>
      <c r="BD38" s="16"/>
      <c r="BE38" s="16"/>
      <c r="BF38" s="16"/>
      <c r="BG38" s="16"/>
      <c r="CO38" s="17"/>
      <c r="CS38" s="20">
        <v>61486033</v>
      </c>
      <c r="DA38" s="20">
        <v>227896232</v>
      </c>
      <c r="DB38" s="20"/>
      <c r="DC38" s="20"/>
      <c r="DD38" s="20">
        <v>44073137</v>
      </c>
      <c r="DE38" s="20"/>
      <c r="DG38" s="20">
        <v>143277504</v>
      </c>
      <c r="DH38" s="20">
        <v>63087485</v>
      </c>
      <c r="DI38" s="20"/>
      <c r="DJ38" s="20">
        <v>206687084</v>
      </c>
      <c r="DL38" s="20">
        <v>69283909</v>
      </c>
      <c r="DT38" s="20">
        <v>61486033</v>
      </c>
    </row>
    <row r="39" spans="1:124" s="19" customFormat="1" x14ac:dyDescent="0.3">
      <c r="A39" s="20" t="s">
        <v>170</v>
      </c>
      <c r="B39" s="20"/>
      <c r="J39" s="20"/>
      <c r="K39" s="20"/>
      <c r="L39" s="20"/>
      <c r="M39" s="20"/>
      <c r="N39" s="20"/>
      <c r="O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1"/>
      <c r="AI39" s="21"/>
      <c r="AJ39" s="11"/>
      <c r="AK39" s="11"/>
      <c r="AL39" s="11"/>
      <c r="AM39" s="11"/>
      <c r="AN39" s="11"/>
      <c r="AO39" s="11"/>
      <c r="AV39" s="16"/>
      <c r="AW39" s="16"/>
      <c r="AX39" s="16"/>
      <c r="AY39" s="16"/>
      <c r="AZ39" s="16"/>
      <c r="BA39" s="16"/>
      <c r="BB39" s="16"/>
      <c r="BC39" s="17"/>
      <c r="BD39" s="16"/>
      <c r="BE39" s="16"/>
      <c r="BF39" s="16"/>
      <c r="BG39" s="16"/>
      <c r="BR39" s="17"/>
      <c r="BS39" s="17"/>
      <c r="BX39" s="17"/>
      <c r="BY39" s="17"/>
      <c r="CF39" s="17"/>
      <c r="CG39" s="17"/>
      <c r="CL39" s="17"/>
      <c r="CO39" s="17"/>
      <c r="CS39" s="20"/>
      <c r="DA39" s="20">
        <v>216763050</v>
      </c>
      <c r="DB39" s="20"/>
      <c r="DC39" s="20"/>
      <c r="DD39" s="20"/>
      <c r="DE39" s="20"/>
      <c r="DG39" s="20"/>
      <c r="DH39" s="20">
        <v>122969591</v>
      </c>
      <c r="DT39" s="20"/>
    </row>
    <row r="40" spans="1:124" s="19" customFormat="1" x14ac:dyDescent="0.3">
      <c r="A40" s="20" t="s">
        <v>170</v>
      </c>
      <c r="B40" s="20"/>
      <c r="J40" s="20"/>
      <c r="K40" s="20"/>
      <c r="L40" s="20"/>
      <c r="M40" s="20"/>
      <c r="N40" s="20"/>
      <c r="O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1"/>
      <c r="AI40" s="21"/>
      <c r="AJ40" s="11"/>
      <c r="AK40" s="11"/>
      <c r="AL40" s="11"/>
      <c r="AM40" s="11"/>
      <c r="AN40" s="11"/>
      <c r="AO40" s="11"/>
      <c r="AV40" s="16"/>
      <c r="AW40" s="16"/>
      <c r="AX40" s="16"/>
      <c r="AY40" s="16"/>
      <c r="AZ40" s="16"/>
      <c r="BA40" s="16"/>
      <c r="BB40" s="16"/>
      <c r="BC40" s="17"/>
      <c r="BD40" s="16"/>
      <c r="BE40" s="16"/>
      <c r="BF40" s="16"/>
      <c r="BG40" s="16"/>
      <c r="BR40" s="17"/>
      <c r="BS40" s="17"/>
      <c r="BX40" s="17"/>
      <c r="BY40" s="17"/>
      <c r="CF40" s="17"/>
      <c r="CG40" s="17"/>
      <c r="CL40" s="17"/>
      <c r="CO40" s="17"/>
      <c r="CS40" s="20"/>
      <c r="DB40" s="20"/>
      <c r="DC40" s="20"/>
      <c r="DD40" s="20"/>
      <c r="DE40" s="20"/>
      <c r="DG40" s="20"/>
      <c r="DH40" s="20">
        <v>178471328</v>
      </c>
      <c r="DT40" s="20"/>
    </row>
    <row r="41" spans="1:124" x14ac:dyDescent="0.3">
      <c r="A41" s="9" t="s">
        <v>187</v>
      </c>
      <c r="B41" s="9">
        <v>12.635</v>
      </c>
      <c r="D41" s="10"/>
      <c r="E41" s="10"/>
      <c r="J41" s="9">
        <v>69026584</v>
      </c>
      <c r="K41" s="9">
        <v>16523464</v>
      </c>
      <c r="L41" s="9">
        <v>38325545</v>
      </c>
      <c r="M41" s="9">
        <v>16609185</v>
      </c>
      <c r="N41" s="9"/>
      <c r="O41" s="20">
        <v>8014024</v>
      </c>
      <c r="P41" s="5">
        <v>76984</v>
      </c>
      <c r="Q41" s="5"/>
      <c r="R41" s="15"/>
      <c r="S41" s="19"/>
      <c r="T41" s="15"/>
      <c r="V41" s="15"/>
      <c r="W41" s="19"/>
      <c r="X41" s="9"/>
      <c r="Y41" s="20"/>
      <c r="Z41" s="9"/>
      <c r="AA41" s="20"/>
      <c r="AB41" s="9"/>
      <c r="AC41" s="20"/>
      <c r="AD41" s="9"/>
      <c r="AE41" s="20"/>
      <c r="AF41" s="9"/>
      <c r="AG41" s="20"/>
      <c r="AH41" s="21">
        <v>681057</v>
      </c>
      <c r="AI41" s="21"/>
      <c r="AP41" s="5"/>
      <c r="AQ41" s="5"/>
      <c r="AR41" s="5"/>
      <c r="AS41" s="5"/>
      <c r="AT41" s="5"/>
      <c r="AU41" s="5"/>
      <c r="AV41" s="16"/>
      <c r="AW41" s="16"/>
      <c r="AX41" s="16"/>
      <c r="AY41" s="16"/>
      <c r="AZ41" s="5">
        <v>671008</v>
      </c>
      <c r="BA41" s="5"/>
      <c r="BB41" s="5">
        <v>127428</v>
      </c>
      <c r="BD41" s="5">
        <v>1233642</v>
      </c>
      <c r="BE41" s="5"/>
      <c r="BF41" s="16"/>
      <c r="BG41" s="16"/>
      <c r="BN41" s="20">
        <v>1108848</v>
      </c>
      <c r="BO41" s="20"/>
      <c r="BP41" s="20">
        <v>1427314</v>
      </c>
      <c r="BQ41" s="20"/>
      <c r="BT41" s="20">
        <v>1329852</v>
      </c>
      <c r="BU41" s="20"/>
      <c r="CO41" s="17"/>
      <c r="DE41" s="20">
        <v>59164149</v>
      </c>
      <c r="DM41" s="20">
        <v>36254159</v>
      </c>
      <c r="DN41" s="20">
        <v>36676262</v>
      </c>
      <c r="DO41" s="20">
        <v>27659961</v>
      </c>
      <c r="DP41" s="20">
        <v>33501693</v>
      </c>
      <c r="DQ41" s="20">
        <v>29141132</v>
      </c>
      <c r="DT41" s="19"/>
    </row>
    <row r="42" spans="1:124" x14ac:dyDescent="0.3">
      <c r="A42" s="9" t="s">
        <v>187</v>
      </c>
      <c r="B42" s="9">
        <v>12.635</v>
      </c>
      <c r="D42" s="10"/>
      <c r="E42" s="10"/>
      <c r="J42" s="9"/>
      <c r="K42" s="9"/>
      <c r="L42" s="9"/>
      <c r="M42" s="9"/>
      <c r="N42" s="9"/>
      <c r="O42" s="20"/>
      <c r="P42" s="15"/>
      <c r="R42" s="15"/>
      <c r="S42" s="19"/>
      <c r="T42" s="15"/>
      <c r="V42" s="15"/>
      <c r="W42" s="19"/>
      <c r="X42" s="9"/>
      <c r="Y42" s="20"/>
      <c r="Z42" s="9"/>
      <c r="AA42" s="20"/>
      <c r="AB42" s="9"/>
      <c r="AC42" s="20"/>
      <c r="AD42" s="9"/>
      <c r="AE42" s="20"/>
      <c r="AF42" s="9"/>
      <c r="AG42" s="20"/>
      <c r="AH42" s="21"/>
      <c r="AI42" s="21"/>
      <c r="AQ42" s="15"/>
      <c r="AS42" s="15"/>
      <c r="AU42" s="19"/>
      <c r="AV42" s="16"/>
      <c r="AW42" s="16"/>
      <c r="AX42" s="16"/>
      <c r="AY42" s="16"/>
      <c r="AZ42" s="16"/>
      <c r="BA42" s="16"/>
      <c r="BB42" s="9"/>
      <c r="BD42" s="16"/>
      <c r="BE42" s="16"/>
      <c r="BF42" s="16"/>
      <c r="BG42" s="16"/>
      <c r="CO42" s="17"/>
      <c r="CS42" s="5">
        <v>14001432</v>
      </c>
      <c r="DT42" s="5">
        <v>14001432</v>
      </c>
    </row>
    <row r="43" spans="1:124" x14ac:dyDescent="0.3">
      <c r="A43" s="9" t="s">
        <v>187</v>
      </c>
      <c r="B43" s="9">
        <v>12.635</v>
      </c>
      <c r="D43" s="10"/>
      <c r="E43" s="10"/>
      <c r="J43" s="9">
        <v>785315</v>
      </c>
      <c r="K43" s="9"/>
      <c r="L43" s="9"/>
      <c r="M43" s="9"/>
      <c r="N43" s="9"/>
      <c r="O43" s="20"/>
      <c r="P43" s="15"/>
      <c r="R43" s="15"/>
      <c r="S43" s="19"/>
      <c r="T43" s="15"/>
      <c r="V43" s="15"/>
      <c r="W43" s="19"/>
      <c r="X43" s="9"/>
      <c r="Y43" s="20"/>
      <c r="Z43" s="9"/>
      <c r="AA43" s="20"/>
      <c r="AB43" s="9"/>
      <c r="AC43" s="20"/>
      <c r="AD43" s="9"/>
      <c r="AE43" s="20"/>
      <c r="AF43" s="9"/>
      <c r="AG43" s="20"/>
      <c r="AH43" s="21"/>
      <c r="AI43" s="21"/>
      <c r="AQ43" s="15"/>
      <c r="AS43" s="15"/>
      <c r="AU43" s="19"/>
      <c r="AV43" s="16"/>
      <c r="AW43" s="16"/>
      <c r="AX43" s="16"/>
      <c r="AY43" s="16"/>
      <c r="AZ43" s="16"/>
      <c r="BA43" s="16"/>
      <c r="BB43" s="16"/>
      <c r="BD43" s="16"/>
      <c r="BE43" s="16"/>
      <c r="BF43" s="16"/>
      <c r="BG43" s="16"/>
      <c r="CO43" s="17"/>
      <c r="DT43" s="19"/>
    </row>
    <row r="44" spans="1:124" x14ac:dyDescent="0.3">
      <c r="A44" s="9" t="s">
        <v>171</v>
      </c>
      <c r="B44" s="9">
        <v>13.622</v>
      </c>
      <c r="D44" s="10"/>
      <c r="E44" s="10"/>
      <c r="J44" s="9">
        <v>275231589</v>
      </c>
      <c r="K44" s="9">
        <v>71756346</v>
      </c>
      <c r="L44" s="9">
        <v>133518405</v>
      </c>
      <c r="M44" s="9">
        <v>64113740</v>
      </c>
      <c r="N44" s="9">
        <v>189654932</v>
      </c>
      <c r="O44" s="20">
        <v>68852343</v>
      </c>
      <c r="P44" s="15"/>
      <c r="R44" s="9">
        <v>111958183</v>
      </c>
      <c r="S44" s="20">
        <v>198045229</v>
      </c>
      <c r="T44" s="9">
        <v>62888138</v>
      </c>
      <c r="U44" s="20">
        <v>114849064</v>
      </c>
      <c r="V44" s="9">
        <v>28821878</v>
      </c>
      <c r="X44" s="9"/>
      <c r="Z44" s="9">
        <v>14982786</v>
      </c>
      <c r="AB44" s="9">
        <v>7999765</v>
      </c>
      <c r="AC44" s="20">
        <v>1342753</v>
      </c>
      <c r="AD44" s="9">
        <v>4066746</v>
      </c>
      <c r="AF44" s="9">
        <v>1739441</v>
      </c>
      <c r="AG44" s="20">
        <v>2931215</v>
      </c>
      <c r="AH44" s="21">
        <v>575686</v>
      </c>
      <c r="AI44" s="21"/>
      <c r="AQ44" s="9"/>
      <c r="AS44" s="9"/>
      <c r="AU44" s="20"/>
      <c r="BF44" s="16"/>
      <c r="BG44" s="16"/>
      <c r="BN44" s="20">
        <v>2130661</v>
      </c>
      <c r="BO44" s="20"/>
      <c r="BP44" s="20">
        <v>3108143</v>
      </c>
      <c r="BQ44" s="20"/>
      <c r="CO44" s="17"/>
      <c r="CQ44" s="20"/>
      <c r="CR44" s="23">
        <v>8098576</v>
      </c>
      <c r="CT44" s="20">
        <v>130615619</v>
      </c>
      <c r="CU44" s="20">
        <v>49016994</v>
      </c>
      <c r="CV44" s="20"/>
      <c r="CW44" s="20"/>
      <c r="CX44" s="20">
        <v>238604479</v>
      </c>
      <c r="CZ44" s="23">
        <v>8098576</v>
      </c>
      <c r="DF44" s="20">
        <v>284471019</v>
      </c>
      <c r="DM44" s="20">
        <v>211492262</v>
      </c>
      <c r="DN44" s="20">
        <v>262902110</v>
      </c>
      <c r="DO44" s="20">
        <v>130149099</v>
      </c>
      <c r="DP44" s="20">
        <v>123401986</v>
      </c>
      <c r="DQ44" s="20">
        <v>120966795</v>
      </c>
      <c r="DT44" s="19"/>
    </row>
    <row r="45" spans="1:124" x14ac:dyDescent="0.3">
      <c r="A45" s="9" t="s">
        <v>171</v>
      </c>
      <c r="B45" s="9">
        <v>13.622</v>
      </c>
      <c r="D45" s="10"/>
      <c r="E45" s="10"/>
      <c r="J45" s="20">
        <v>1003765</v>
      </c>
      <c r="K45" s="5">
        <v>1093372709</v>
      </c>
      <c r="L45" s="15"/>
      <c r="M45" s="9">
        <v>398468706</v>
      </c>
      <c r="N45" s="9"/>
      <c r="O45" s="20">
        <v>113341762</v>
      </c>
      <c r="P45" s="5">
        <v>22540</v>
      </c>
      <c r="Q45" s="5"/>
      <c r="R45" s="15"/>
      <c r="S45" s="19"/>
      <c r="T45" s="15"/>
      <c r="V45" s="15"/>
      <c r="W45" s="19"/>
      <c r="X45" s="9">
        <v>21842157</v>
      </c>
      <c r="Y45" s="20"/>
      <c r="Z45" s="9"/>
      <c r="AA45" s="20"/>
      <c r="AB45" s="9"/>
      <c r="AD45" s="9"/>
      <c r="AE45" s="20"/>
      <c r="AF45" s="9"/>
      <c r="AG45" s="20"/>
      <c r="AH45" s="21"/>
      <c r="AI45" s="20">
        <v>1711205</v>
      </c>
      <c r="AQ45" s="15"/>
      <c r="AR45" s="20"/>
      <c r="AS45" s="20"/>
      <c r="AT45" s="20"/>
      <c r="AU45" s="19"/>
      <c r="AV45" s="16"/>
      <c r="AW45" s="16"/>
      <c r="AX45" s="16"/>
      <c r="AY45" s="16"/>
      <c r="AZ45" s="16"/>
      <c r="BA45" s="16"/>
      <c r="BB45" s="16"/>
      <c r="BD45" s="16"/>
      <c r="BE45" s="20">
        <v>3384670</v>
      </c>
      <c r="BF45" s="16"/>
      <c r="BG45" s="20">
        <v>1949550</v>
      </c>
      <c r="BH45" s="7">
        <v>9633799</v>
      </c>
      <c r="BI45" s="7"/>
      <c r="BK45" s="20">
        <v>4328644</v>
      </c>
      <c r="BN45" s="20"/>
      <c r="BO45" s="20"/>
      <c r="CC45" s="20">
        <v>3079055</v>
      </c>
      <c r="CO45" s="17"/>
      <c r="CR45" s="23">
        <v>91654392</v>
      </c>
      <c r="CS45" s="20">
        <v>197571577</v>
      </c>
      <c r="CX45" s="20">
        <v>278499860</v>
      </c>
      <c r="CZ45" s="23">
        <v>91654392</v>
      </c>
      <c r="DB45" s="20">
        <v>203654583</v>
      </c>
      <c r="DC45" s="20"/>
      <c r="DD45" s="20"/>
      <c r="DE45" s="20"/>
      <c r="DP45" s="20">
        <v>76632646</v>
      </c>
      <c r="DT45" s="20">
        <v>197571577</v>
      </c>
    </row>
    <row r="46" spans="1:124" s="25" customFormat="1" x14ac:dyDescent="0.3">
      <c r="A46" s="25" t="s">
        <v>188</v>
      </c>
      <c r="J46" s="25">
        <v>782936707</v>
      </c>
      <c r="K46" s="25">
        <v>715461457</v>
      </c>
      <c r="L46" s="25">
        <v>344430905</v>
      </c>
      <c r="M46" s="25">
        <v>378317345</v>
      </c>
      <c r="N46" s="25">
        <v>146112540</v>
      </c>
      <c r="O46" s="25">
        <v>168550914</v>
      </c>
      <c r="P46" s="25">
        <v>127966676</v>
      </c>
      <c r="R46" s="25">
        <v>124227606</v>
      </c>
      <c r="T46" s="25">
        <v>59430017</v>
      </c>
      <c r="V46" s="25">
        <v>28095700</v>
      </c>
      <c r="X46" s="25">
        <v>16986110</v>
      </c>
      <c r="Z46" s="25">
        <v>16937822</v>
      </c>
      <c r="AB46" s="25">
        <v>9274179</v>
      </c>
      <c r="AD46" s="25">
        <v>5370556</v>
      </c>
      <c r="AF46" s="25">
        <v>3940751</v>
      </c>
      <c r="BC46" s="17"/>
      <c r="BR46" s="17"/>
      <c r="BS46" s="17"/>
      <c r="BX46" s="17"/>
      <c r="BY46" s="17"/>
      <c r="CF46" s="17"/>
      <c r="CG46" s="17"/>
      <c r="CL46" s="17"/>
      <c r="CS46" s="25">
        <v>99812505</v>
      </c>
      <c r="CX46" s="25">
        <v>308026765</v>
      </c>
      <c r="DB46" s="20">
        <v>150040025</v>
      </c>
      <c r="DC46" s="20">
        <v>261815</v>
      </c>
      <c r="DD46" s="20">
        <v>335250796</v>
      </c>
      <c r="DE46" s="20">
        <v>221479833</v>
      </c>
      <c r="DJ46" s="20">
        <v>143127916</v>
      </c>
      <c r="DL46" s="20">
        <v>254594511</v>
      </c>
      <c r="DM46" s="20">
        <v>103658611</v>
      </c>
      <c r="DT46" s="25">
        <v>99812505</v>
      </c>
    </row>
    <row r="47" spans="1:124" s="25" customFormat="1" x14ac:dyDescent="0.3">
      <c r="A47" s="25" t="s">
        <v>216</v>
      </c>
      <c r="B47" s="25">
        <v>13.084</v>
      </c>
      <c r="K47" s="25">
        <v>1283729</v>
      </c>
      <c r="Q47" s="25">
        <v>129948584</v>
      </c>
      <c r="S47" s="25">
        <v>95002729</v>
      </c>
      <c r="U47" s="25">
        <v>63206115</v>
      </c>
      <c r="W47" s="25">
        <v>29807228</v>
      </c>
      <c r="Y47" s="25">
        <v>25657135</v>
      </c>
      <c r="AA47" s="25">
        <v>18269872</v>
      </c>
      <c r="AC47" s="25">
        <v>10180203</v>
      </c>
      <c r="AG47" s="25">
        <v>2931215</v>
      </c>
      <c r="BC47" s="17"/>
      <c r="BE47" s="20">
        <v>3384670</v>
      </c>
      <c r="BO47" s="20">
        <v>4656184</v>
      </c>
      <c r="BR47" s="17"/>
      <c r="BS47" s="17"/>
      <c r="BX47" s="17"/>
      <c r="BY47" s="17"/>
      <c r="CF47" s="17"/>
      <c r="CG47" s="17"/>
      <c r="CL47" s="17"/>
    </row>
    <row r="48" spans="1:124" s="19" customFormat="1" x14ac:dyDescent="0.3">
      <c r="A48" s="20" t="s">
        <v>216</v>
      </c>
      <c r="B48" s="20"/>
      <c r="M48" s="20"/>
      <c r="N48" s="20"/>
      <c r="O48" s="20"/>
      <c r="Z48" s="20"/>
      <c r="AA48" s="20"/>
      <c r="AB48" s="20"/>
      <c r="AC48" s="20"/>
      <c r="AD48" s="20"/>
      <c r="AE48" s="20"/>
      <c r="AF48" s="20"/>
      <c r="AG48" s="20"/>
      <c r="AH48" s="21"/>
      <c r="AI48" s="21"/>
      <c r="AJ48" s="11"/>
      <c r="AK48" s="11"/>
      <c r="AL48" s="11"/>
      <c r="AM48" s="11"/>
      <c r="AN48" s="11"/>
      <c r="AO48" s="11"/>
      <c r="AP48" s="9">
        <v>19674465</v>
      </c>
      <c r="AQ48" s="20">
        <v>19744980</v>
      </c>
      <c r="AR48" s="9">
        <v>18398755</v>
      </c>
      <c r="AS48" s="20">
        <v>15669265</v>
      </c>
      <c r="AT48" s="9">
        <v>20019573</v>
      </c>
      <c r="AU48" s="20">
        <v>28004964</v>
      </c>
      <c r="AV48" s="5">
        <v>848327</v>
      </c>
      <c r="AW48" s="5"/>
      <c r="AX48"/>
      <c r="AZ48" s="5">
        <v>1531209</v>
      </c>
      <c r="BA48" s="5"/>
      <c r="BB48" s="16"/>
      <c r="BC48" s="17"/>
      <c r="BD48" s="16"/>
      <c r="BE48" s="16"/>
      <c r="BF48" s="16"/>
      <c r="BG48" s="16"/>
      <c r="BR48" s="17"/>
      <c r="BS48" s="17"/>
      <c r="BX48" s="17"/>
      <c r="BY48" s="17"/>
      <c r="CF48" s="17"/>
      <c r="CG48" s="17"/>
      <c r="CH48" s="20">
        <v>11079582</v>
      </c>
      <c r="CI48" s="20">
        <v>13157200</v>
      </c>
      <c r="CJ48" s="20"/>
      <c r="CK48" s="20">
        <v>16563127</v>
      </c>
      <c r="CL48" s="17"/>
      <c r="CM48" s="20">
        <v>4700617</v>
      </c>
      <c r="CN48" s="20">
        <v>5028468</v>
      </c>
      <c r="CO48" s="17"/>
      <c r="CP48" s="20">
        <v>10106793</v>
      </c>
      <c r="CQ48" s="20">
        <v>9246872</v>
      </c>
      <c r="CU48" s="20">
        <v>53119823</v>
      </c>
      <c r="CV48" s="20"/>
      <c r="CW48" s="20"/>
    </row>
    <row r="49" spans="1:124" s="19" customFormat="1" x14ac:dyDescent="0.3">
      <c r="A49" s="28" t="s">
        <v>255</v>
      </c>
      <c r="B49" s="28">
        <v>13.249000000000001</v>
      </c>
      <c r="M49" s="20"/>
      <c r="N49" s="28">
        <v>167958681</v>
      </c>
      <c r="O49" s="20"/>
      <c r="Z49" s="20"/>
      <c r="AA49" s="20"/>
      <c r="AB49" s="20"/>
      <c r="AC49" s="20"/>
      <c r="AD49" s="20"/>
      <c r="AE49" s="20"/>
      <c r="AF49" s="20"/>
      <c r="AG49" s="20"/>
      <c r="AH49" s="21"/>
      <c r="AI49" s="21"/>
      <c r="AJ49" s="11"/>
      <c r="AK49" s="11"/>
      <c r="AL49" s="11"/>
      <c r="AM49" s="11"/>
      <c r="AN49" s="11"/>
      <c r="AO49" s="11"/>
      <c r="AP49" s="20"/>
      <c r="AR49" s="20"/>
      <c r="AT49" s="20"/>
      <c r="AV49" s="5"/>
      <c r="AW49" s="5"/>
      <c r="AZ49" s="5"/>
      <c r="BA49" s="5"/>
      <c r="BB49" s="16"/>
      <c r="BC49" s="17"/>
      <c r="BD49" s="16"/>
      <c r="BE49" s="16"/>
      <c r="BF49" s="16"/>
      <c r="BG49" s="16"/>
      <c r="BR49" s="17"/>
      <c r="BS49" s="17"/>
      <c r="BX49" s="17"/>
      <c r="BY49" s="17"/>
      <c r="CF49" s="17"/>
      <c r="CG49" s="17"/>
      <c r="CH49" s="20"/>
      <c r="CI49" s="20"/>
      <c r="CJ49" s="20"/>
      <c r="CK49" s="20"/>
      <c r="CL49" s="17"/>
      <c r="CM49" s="20"/>
      <c r="CN49" s="20"/>
      <c r="CO49" s="17"/>
      <c r="CP49" s="20"/>
      <c r="CQ49" s="20"/>
      <c r="CU49" s="20"/>
      <c r="CV49" s="20"/>
      <c r="CW49" s="20"/>
      <c r="DB49" s="20"/>
      <c r="DC49" s="20"/>
      <c r="DD49" s="20">
        <v>128222457</v>
      </c>
      <c r="DE49" s="20"/>
      <c r="DL49" s="20">
        <v>206074373</v>
      </c>
    </row>
    <row r="50" spans="1:124" s="15" customFormat="1" x14ac:dyDescent="0.3">
      <c r="A50" s="28" t="s">
        <v>203</v>
      </c>
      <c r="B50" s="28">
        <v>13.76</v>
      </c>
      <c r="K50" s="5"/>
      <c r="M50" s="9"/>
      <c r="N50" s="9"/>
      <c r="O50" s="20"/>
      <c r="Q50" s="19"/>
      <c r="S50" s="19"/>
      <c r="U50" s="19"/>
      <c r="W50" s="19"/>
      <c r="Y50" s="19"/>
      <c r="Z50" s="9"/>
      <c r="AA50" s="20"/>
      <c r="AB50" s="9"/>
      <c r="AC50" s="20"/>
      <c r="AD50" s="9"/>
      <c r="AE50" s="20"/>
      <c r="AF50" s="9"/>
      <c r="AG50" s="20"/>
      <c r="AH50" s="21"/>
      <c r="AI50" s="21"/>
      <c r="AJ50" s="11"/>
      <c r="AK50" s="11"/>
      <c r="AL50" s="11"/>
      <c r="AM50" s="11"/>
      <c r="AN50" s="11"/>
      <c r="AO50" s="11"/>
      <c r="AP50" s="9">
        <v>22206192</v>
      </c>
      <c r="AQ50" s="20">
        <v>18447806</v>
      </c>
      <c r="AR50" s="9">
        <v>18227151</v>
      </c>
      <c r="AS50" s="20">
        <v>12453966</v>
      </c>
      <c r="AT50" s="9">
        <v>19686288</v>
      </c>
      <c r="AU50" s="20">
        <v>19650361</v>
      </c>
      <c r="AV50" s="16"/>
      <c r="AW50" s="16"/>
      <c r="AX50" s="5">
        <v>1555668</v>
      </c>
      <c r="AY50" s="5"/>
      <c r="AZ50" s="16"/>
      <c r="BA50" s="16"/>
      <c r="BB50" s="5">
        <v>225552</v>
      </c>
      <c r="BC50" s="17"/>
      <c r="BD50" s="16"/>
      <c r="BE50" s="20">
        <v>1169289</v>
      </c>
      <c r="BF50" s="16"/>
      <c r="BG50" s="16"/>
      <c r="BH50" s="20">
        <v>11442950</v>
      </c>
      <c r="BI50" s="20">
        <v>4923410</v>
      </c>
      <c r="BJ50" s="20">
        <v>14820658</v>
      </c>
      <c r="BK50" s="20">
        <v>9248651</v>
      </c>
      <c r="BL50" s="20">
        <v>29556832</v>
      </c>
      <c r="BM50" s="20">
        <v>14177419</v>
      </c>
      <c r="BO50" s="20">
        <v>6982226</v>
      </c>
      <c r="BP50" s="20">
        <v>6161391</v>
      </c>
      <c r="BQ50" s="20">
        <v>7428278</v>
      </c>
      <c r="BR50" s="17"/>
      <c r="BS50" s="17"/>
      <c r="BU50" s="19"/>
      <c r="BW50" s="19"/>
      <c r="BX50" s="17"/>
      <c r="BY50" s="17"/>
      <c r="BZ50" s="5">
        <v>11823369</v>
      </c>
      <c r="CA50" s="20">
        <v>13070715</v>
      </c>
      <c r="CB50" s="20">
        <v>16676642</v>
      </c>
      <c r="CC50" s="20">
        <v>10199780</v>
      </c>
      <c r="CD50" s="20">
        <v>19843788</v>
      </c>
      <c r="CE50" s="20">
        <v>6348666</v>
      </c>
      <c r="CF50" s="17"/>
      <c r="CG50" s="17"/>
      <c r="CH50" s="20">
        <v>19621998</v>
      </c>
      <c r="CI50" s="20"/>
      <c r="CJ50" s="20">
        <v>19617579</v>
      </c>
      <c r="CK50" s="20">
        <v>22002510</v>
      </c>
      <c r="CL50" s="17"/>
      <c r="CM50" s="20">
        <v>8984120</v>
      </c>
      <c r="CN50" s="20">
        <v>9129772</v>
      </c>
      <c r="CO50" s="17"/>
      <c r="CP50" s="5">
        <v>10804377</v>
      </c>
      <c r="CQ50" s="20">
        <v>7852709</v>
      </c>
      <c r="CT50" s="20">
        <v>124083565</v>
      </c>
      <c r="CU50" s="20">
        <v>58659180</v>
      </c>
      <c r="CV50" s="20"/>
      <c r="CW50" s="20"/>
      <c r="CZ50" s="19"/>
      <c r="DA50" s="19"/>
      <c r="DC50" s="19"/>
      <c r="DD50" s="19"/>
      <c r="DE50" s="19"/>
      <c r="DL50" s="19"/>
      <c r="DM50" s="19"/>
      <c r="DT50" s="19"/>
    </row>
    <row r="51" spans="1:124" x14ac:dyDescent="0.3">
      <c r="A51" s="9" t="s">
        <v>172</v>
      </c>
      <c r="B51" s="9">
        <v>13.933999999999999</v>
      </c>
      <c r="D51" s="10"/>
      <c r="E51" s="10"/>
      <c r="J51" s="9">
        <v>661510009</v>
      </c>
      <c r="K51" s="9">
        <v>620509474</v>
      </c>
      <c r="L51" s="9">
        <v>248322142</v>
      </c>
      <c r="M51" s="9">
        <v>527488992</v>
      </c>
      <c r="N51" s="9">
        <v>308250948</v>
      </c>
      <c r="O51" s="20"/>
      <c r="P51" s="5">
        <v>490642</v>
      </c>
      <c r="Q51" s="5"/>
      <c r="R51" s="9">
        <v>190646871</v>
      </c>
      <c r="S51" s="20">
        <v>363574914</v>
      </c>
      <c r="T51" s="9">
        <v>110344664</v>
      </c>
      <c r="U51" s="20">
        <v>200628778</v>
      </c>
      <c r="V51" s="9">
        <v>52239509</v>
      </c>
      <c r="W51" s="20">
        <v>89846164</v>
      </c>
      <c r="X51" s="9">
        <v>39751391</v>
      </c>
      <c r="Y51" s="20">
        <v>67348715</v>
      </c>
      <c r="Z51" s="9">
        <v>27948217</v>
      </c>
      <c r="AA51" s="20">
        <v>48172565</v>
      </c>
      <c r="AB51" s="9">
        <v>14816155</v>
      </c>
      <c r="AC51" s="20"/>
      <c r="AD51" s="9">
        <v>6368172</v>
      </c>
      <c r="AE51" s="20"/>
      <c r="AF51" s="9">
        <v>3205299</v>
      </c>
      <c r="AG51" s="20"/>
      <c r="AH51" s="21">
        <v>1386978</v>
      </c>
      <c r="AI51" s="21"/>
      <c r="AP51" s="9">
        <v>9051176</v>
      </c>
      <c r="AQ51" s="20">
        <v>60187929</v>
      </c>
      <c r="AR51" s="9">
        <v>57563318</v>
      </c>
      <c r="AS51" s="20">
        <v>47719428</v>
      </c>
      <c r="AT51" s="9">
        <v>15081749</v>
      </c>
      <c r="AU51" s="20">
        <v>101119069</v>
      </c>
      <c r="AV51" s="5">
        <v>1291093</v>
      </c>
      <c r="AW51" s="5"/>
      <c r="AX51" s="5">
        <v>2523339</v>
      </c>
      <c r="AY51" s="20">
        <v>3717641</v>
      </c>
      <c r="AZ51" s="5">
        <v>1354780</v>
      </c>
      <c r="BA51" s="5"/>
      <c r="BB51" s="5">
        <v>969492</v>
      </c>
      <c r="BD51" s="16"/>
      <c r="BE51" s="16"/>
      <c r="BF51" s="16"/>
      <c r="BG51" s="16"/>
      <c r="BL51" s="5">
        <v>4195479</v>
      </c>
      <c r="BM51" s="5"/>
      <c r="BO51" s="20">
        <v>6644230</v>
      </c>
      <c r="BP51" s="20">
        <v>4326980</v>
      </c>
      <c r="BQ51" s="20"/>
      <c r="BT51" s="20">
        <v>3458019</v>
      </c>
      <c r="BU51" s="20"/>
      <c r="BZ51" s="5">
        <v>3747783</v>
      </c>
      <c r="CA51" s="5"/>
      <c r="CB51" s="5">
        <v>2269756</v>
      </c>
      <c r="CC51" s="5"/>
      <c r="CD51" s="5">
        <v>2182916</v>
      </c>
      <c r="CE51" s="5"/>
      <c r="CH51" s="20">
        <v>3756051</v>
      </c>
      <c r="CI51" s="20">
        <v>63744099</v>
      </c>
      <c r="CJ51" s="20">
        <v>66066840</v>
      </c>
      <c r="CK51" s="20">
        <v>69310559</v>
      </c>
      <c r="CM51" s="20">
        <v>24151636</v>
      </c>
      <c r="CN51" s="20">
        <v>25163771</v>
      </c>
      <c r="CO51" s="17"/>
      <c r="CP51" s="20">
        <v>33403282</v>
      </c>
      <c r="CQ51" s="20">
        <v>32647436</v>
      </c>
      <c r="CR51" s="20">
        <v>656560750</v>
      </c>
      <c r="CS51" s="20">
        <v>532722286</v>
      </c>
      <c r="CT51" s="20">
        <v>223442411</v>
      </c>
      <c r="CU51" s="20">
        <v>39569850</v>
      </c>
      <c r="CV51" s="20"/>
      <c r="CW51" s="20"/>
      <c r="CX51" s="20">
        <v>176649977</v>
      </c>
      <c r="CZ51" s="20">
        <v>656560750</v>
      </c>
      <c r="DB51" s="20">
        <v>236110936</v>
      </c>
      <c r="DC51" s="20">
        <v>61889087</v>
      </c>
      <c r="DD51" s="20">
        <v>144197950</v>
      </c>
      <c r="DE51" s="20">
        <v>397366424</v>
      </c>
      <c r="DF51" s="20">
        <v>96638431</v>
      </c>
      <c r="DG51" s="20">
        <v>41837761</v>
      </c>
      <c r="DH51" s="20">
        <v>144011492</v>
      </c>
      <c r="DI51" s="20">
        <v>2456086</v>
      </c>
      <c r="DJ51" s="20">
        <v>411891526</v>
      </c>
      <c r="DK51" s="20">
        <v>144241691</v>
      </c>
      <c r="DL51" s="20">
        <v>332447795</v>
      </c>
      <c r="DM51" s="20">
        <v>377740415</v>
      </c>
      <c r="DN51" s="20">
        <v>376263903</v>
      </c>
      <c r="DO51" s="20">
        <v>364316068</v>
      </c>
      <c r="DP51" s="20">
        <v>277067357</v>
      </c>
      <c r="DQ51" s="20">
        <v>371997586</v>
      </c>
      <c r="DT51" s="20">
        <v>532722286</v>
      </c>
    </row>
    <row r="52" spans="1:124" x14ac:dyDescent="0.3">
      <c r="A52" s="9" t="s">
        <v>172</v>
      </c>
      <c r="B52" s="9">
        <v>13.933999999999999</v>
      </c>
      <c r="D52" s="10"/>
      <c r="E52" s="10"/>
      <c r="J52" s="9">
        <v>187923139</v>
      </c>
      <c r="K52" s="9"/>
      <c r="L52" s="9"/>
      <c r="M52" s="9"/>
      <c r="N52" s="9"/>
      <c r="O52" s="20"/>
      <c r="P52" s="15"/>
      <c r="R52" s="15"/>
      <c r="S52" s="19"/>
      <c r="T52" s="9"/>
      <c r="U52" s="20"/>
      <c r="V52" s="15"/>
      <c r="W52" s="19"/>
      <c r="X52" s="9"/>
      <c r="Y52" s="20"/>
      <c r="Z52" s="9"/>
      <c r="AA52" s="20"/>
      <c r="AB52" s="9"/>
      <c r="AC52" s="20"/>
      <c r="AD52" s="9"/>
      <c r="AE52" s="20"/>
      <c r="AF52" s="9"/>
      <c r="AG52" s="20"/>
      <c r="AH52" s="21"/>
      <c r="AI52" s="21"/>
      <c r="AP52" s="9">
        <v>61934667</v>
      </c>
      <c r="AQ52" s="9"/>
      <c r="AS52" s="15"/>
      <c r="AT52" s="9">
        <v>63138727</v>
      </c>
      <c r="AU52" s="20"/>
      <c r="AV52" s="16"/>
      <c r="AW52" s="16"/>
      <c r="AX52" s="16"/>
      <c r="AY52" s="16"/>
      <c r="AZ52" s="16"/>
      <c r="BA52" s="16"/>
      <c r="BB52" s="16"/>
      <c r="BD52" s="16"/>
      <c r="BE52" s="16"/>
      <c r="BF52" s="5"/>
      <c r="BG52" s="5"/>
      <c r="CH52" s="20">
        <v>49739692</v>
      </c>
      <c r="CI52" s="20"/>
      <c r="CO52" s="17"/>
      <c r="CR52" s="20">
        <v>68237075</v>
      </c>
      <c r="CX52" s="20">
        <v>124528022</v>
      </c>
      <c r="CZ52" s="20">
        <v>68237075</v>
      </c>
      <c r="DB52" s="20">
        <v>132639520</v>
      </c>
      <c r="DC52" s="20">
        <v>32369563</v>
      </c>
      <c r="DD52" s="20">
        <v>226320060</v>
      </c>
      <c r="DE52" s="20"/>
      <c r="DF52" s="20">
        <v>316826611</v>
      </c>
      <c r="DG52" s="20">
        <v>60325913</v>
      </c>
      <c r="DH52" s="20">
        <v>188547718</v>
      </c>
      <c r="DI52" s="20">
        <v>1426385</v>
      </c>
      <c r="DK52" s="20">
        <v>197241432</v>
      </c>
      <c r="DL52" s="20">
        <v>59298674</v>
      </c>
      <c r="DM52" s="20"/>
      <c r="DP52" s="20">
        <v>77197513</v>
      </c>
      <c r="DT52" s="19"/>
    </row>
    <row r="53" spans="1:124" s="19" customFormat="1" x14ac:dyDescent="0.3">
      <c r="A53" s="20" t="s">
        <v>172</v>
      </c>
      <c r="B53" s="20"/>
      <c r="J53" s="20"/>
      <c r="K53" s="20"/>
      <c r="L53" s="20"/>
      <c r="M53" s="20"/>
      <c r="N53" s="20"/>
      <c r="O53" s="20"/>
      <c r="T53" s="20"/>
      <c r="U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1"/>
      <c r="AI53" s="21"/>
      <c r="AJ53" s="11"/>
      <c r="AK53" s="11"/>
      <c r="AL53" s="11"/>
      <c r="AM53" s="11"/>
      <c r="AN53" s="11"/>
      <c r="AO53" s="11"/>
      <c r="AP53" s="20"/>
      <c r="AQ53" s="20"/>
      <c r="AT53" s="20"/>
      <c r="AU53" s="20"/>
      <c r="AV53" s="16"/>
      <c r="AW53" s="16"/>
      <c r="AX53" s="16"/>
      <c r="AY53" s="16"/>
      <c r="AZ53" s="16"/>
      <c r="BA53" s="16"/>
      <c r="BB53" s="16"/>
      <c r="BC53" s="17"/>
      <c r="BD53" s="16"/>
      <c r="BE53" s="16"/>
      <c r="BF53" s="5"/>
      <c r="BG53" s="5"/>
      <c r="BR53" s="17"/>
      <c r="BS53" s="17"/>
      <c r="BX53" s="17"/>
      <c r="BY53" s="17"/>
      <c r="CF53" s="17"/>
      <c r="CG53" s="17"/>
      <c r="CH53" s="20"/>
      <c r="CI53" s="20"/>
      <c r="CL53" s="17"/>
      <c r="CO53" s="17"/>
      <c r="CR53" s="20"/>
      <c r="CX53" s="20"/>
      <c r="CZ53" s="20"/>
      <c r="DB53" s="20"/>
      <c r="DC53" s="20"/>
      <c r="DD53" s="20"/>
      <c r="DE53" s="20"/>
      <c r="DF53" s="20"/>
      <c r="DG53" s="20"/>
      <c r="DH53" s="20">
        <v>177393793</v>
      </c>
    </row>
    <row r="54" spans="1:124" x14ac:dyDescent="0.3">
      <c r="A54" s="9" t="s">
        <v>173</v>
      </c>
      <c r="B54" s="9">
        <v>15.404999999999999</v>
      </c>
      <c r="D54" s="10"/>
      <c r="E54" s="10"/>
      <c r="J54" s="9">
        <v>270456461</v>
      </c>
      <c r="K54" s="9">
        <v>162647678</v>
      </c>
      <c r="L54" s="9">
        <v>195759996</v>
      </c>
      <c r="M54" s="9">
        <v>93517158</v>
      </c>
      <c r="N54" s="9">
        <v>105777236</v>
      </c>
      <c r="O54" s="20">
        <v>164566600</v>
      </c>
      <c r="P54" s="5">
        <v>203339</v>
      </c>
      <c r="Q54" s="5"/>
      <c r="R54" s="9">
        <v>47173638</v>
      </c>
      <c r="S54" s="20">
        <v>190884677</v>
      </c>
      <c r="T54" s="9">
        <v>20643553</v>
      </c>
      <c r="U54" s="20">
        <v>100013055</v>
      </c>
      <c r="V54" s="15"/>
      <c r="W54" s="19"/>
      <c r="X54" s="9"/>
      <c r="Y54" s="20">
        <v>23055945</v>
      </c>
      <c r="Z54" s="9">
        <v>3155864</v>
      </c>
      <c r="AA54" s="20">
        <v>16399308</v>
      </c>
      <c r="AB54" s="9">
        <v>1469112</v>
      </c>
      <c r="AC54" s="20">
        <v>8401468</v>
      </c>
      <c r="AD54" s="9">
        <v>2369731</v>
      </c>
      <c r="AE54" s="20">
        <v>3627354</v>
      </c>
      <c r="AF54" s="9">
        <v>1426482</v>
      </c>
      <c r="AG54" s="20">
        <v>2123242</v>
      </c>
      <c r="AH54" s="21"/>
      <c r="AI54" s="21"/>
      <c r="AP54" s="9">
        <v>23012212</v>
      </c>
      <c r="AQ54" s="20">
        <v>68272426</v>
      </c>
      <c r="AR54" s="9">
        <v>18286095</v>
      </c>
      <c r="AS54" s="20">
        <v>59292191</v>
      </c>
      <c r="AT54" s="9">
        <v>13945718</v>
      </c>
      <c r="AU54" s="20">
        <v>65934008</v>
      </c>
      <c r="AV54" s="16"/>
      <c r="AW54" s="16"/>
      <c r="AX54" s="5">
        <v>720662</v>
      </c>
      <c r="AY54" s="5"/>
      <c r="AZ54" s="16"/>
      <c r="BA54" s="16"/>
      <c r="BB54" s="16"/>
      <c r="BD54" s="5">
        <v>3852536</v>
      </c>
      <c r="BE54" s="20">
        <v>3605627</v>
      </c>
      <c r="BF54" s="16"/>
      <c r="BG54" s="20">
        <v>2573037</v>
      </c>
      <c r="BK54" s="20">
        <v>2543958</v>
      </c>
      <c r="BL54" s="5">
        <v>4312457</v>
      </c>
      <c r="BM54" s="5"/>
      <c r="BP54" s="20">
        <v>3072522</v>
      </c>
      <c r="BQ54" s="20"/>
      <c r="BV54" s="5">
        <v>2982733</v>
      </c>
      <c r="BW54" s="5"/>
      <c r="CH54" s="20">
        <v>22765405</v>
      </c>
      <c r="CI54" s="20">
        <v>52338944</v>
      </c>
      <c r="CJ54" s="20">
        <v>25711476</v>
      </c>
      <c r="CK54" s="20">
        <v>10718375</v>
      </c>
      <c r="CM54" s="20">
        <v>18342777</v>
      </c>
      <c r="CN54" s="20">
        <v>18564785</v>
      </c>
      <c r="CO54" s="17"/>
      <c r="CP54" s="20">
        <v>8697563</v>
      </c>
      <c r="CQ54" s="20">
        <v>7807093</v>
      </c>
      <c r="CR54" s="20">
        <v>128346102</v>
      </c>
      <c r="CS54" s="20">
        <v>161401177</v>
      </c>
      <c r="CT54" s="20">
        <v>176673362</v>
      </c>
      <c r="CU54" s="20">
        <v>35414639</v>
      </c>
      <c r="CV54" s="20"/>
      <c r="CW54" s="20"/>
      <c r="CX54" s="20">
        <v>209325798</v>
      </c>
      <c r="CZ54" s="20">
        <v>128346102</v>
      </c>
      <c r="DA54" s="20">
        <v>1397184745</v>
      </c>
      <c r="DB54" s="20">
        <v>283805174</v>
      </c>
      <c r="DC54" s="20">
        <v>11652429</v>
      </c>
      <c r="DD54" s="20">
        <v>8788319</v>
      </c>
      <c r="DE54" s="20">
        <v>57381902</v>
      </c>
      <c r="DF54" s="20">
        <v>184710180</v>
      </c>
      <c r="DG54" s="20">
        <v>161636369</v>
      </c>
      <c r="DH54" s="20">
        <v>34534243</v>
      </c>
      <c r="DI54" s="20">
        <v>14777725</v>
      </c>
      <c r="DJ54" s="20">
        <v>373150948</v>
      </c>
      <c r="DK54" s="20">
        <v>20256642</v>
      </c>
      <c r="DL54" s="20">
        <v>153618837</v>
      </c>
      <c r="DM54" s="20">
        <v>209485933</v>
      </c>
      <c r="DN54" s="20">
        <v>244788055</v>
      </c>
      <c r="DO54" s="20">
        <v>1196328</v>
      </c>
      <c r="DP54" s="20">
        <v>235934721</v>
      </c>
      <c r="DQ54" s="20">
        <v>194080240</v>
      </c>
      <c r="DT54" s="20">
        <v>161401177</v>
      </c>
    </row>
    <row r="55" spans="1:124" x14ac:dyDescent="0.3">
      <c r="A55" s="9" t="s">
        <v>173</v>
      </c>
      <c r="B55" s="9">
        <v>15.404999999999999</v>
      </c>
      <c r="D55" s="10"/>
      <c r="E55" s="10"/>
      <c r="J55" s="9">
        <v>444989048</v>
      </c>
      <c r="K55" s="9">
        <v>109788725</v>
      </c>
      <c r="L55" s="9">
        <v>200556229</v>
      </c>
      <c r="M55" s="9">
        <v>126017904</v>
      </c>
      <c r="N55" s="9">
        <v>143288764</v>
      </c>
      <c r="O55" s="20">
        <v>245433390</v>
      </c>
      <c r="P55" s="15"/>
      <c r="R55" s="9">
        <v>104742787</v>
      </c>
      <c r="S55" s="20">
        <v>130248069</v>
      </c>
      <c r="T55" s="9">
        <v>57127967</v>
      </c>
      <c r="U55" s="20">
        <v>71686606</v>
      </c>
      <c r="V55" s="15"/>
      <c r="W55" s="19"/>
      <c r="X55" s="9"/>
      <c r="Y55" s="20"/>
      <c r="Z55" s="9">
        <v>10802388</v>
      </c>
      <c r="AA55" s="20"/>
      <c r="AB55" s="9">
        <v>6432064</v>
      </c>
      <c r="AC55" s="20"/>
      <c r="AD55" s="9"/>
      <c r="AE55" s="20"/>
      <c r="AF55" s="9"/>
      <c r="AG55" s="20"/>
      <c r="AH55" s="21"/>
      <c r="AI55" s="21"/>
      <c r="AP55" s="9">
        <v>54643306</v>
      </c>
      <c r="AQ55" s="9"/>
      <c r="AR55" s="9">
        <v>55961158</v>
      </c>
      <c r="AS55" s="9"/>
      <c r="AT55" s="9">
        <v>14051802</v>
      </c>
      <c r="AU55" s="20">
        <v>78735696</v>
      </c>
      <c r="AV55" s="16"/>
      <c r="AW55" s="16"/>
      <c r="AX55" s="16"/>
      <c r="AY55" s="16"/>
      <c r="AZ55" s="16"/>
      <c r="BA55" s="16"/>
      <c r="BB55" s="16"/>
      <c r="BD55" s="16"/>
      <c r="BE55" s="16"/>
      <c r="BF55" s="16"/>
      <c r="BG55" s="16"/>
      <c r="CH55" s="20">
        <v>7502020</v>
      </c>
      <c r="CI55" s="20"/>
      <c r="CJ55" s="20">
        <v>45584519</v>
      </c>
      <c r="CK55" s="20">
        <v>46678247</v>
      </c>
      <c r="CO55" s="17"/>
      <c r="CP55" s="20">
        <v>10767483</v>
      </c>
      <c r="CQ55" s="20">
        <v>25129995</v>
      </c>
      <c r="CR55" s="20">
        <v>200988996</v>
      </c>
      <c r="CS55" s="20">
        <v>261897627</v>
      </c>
      <c r="CX55" s="20">
        <v>127646745</v>
      </c>
      <c r="CZ55" s="20">
        <v>200988996</v>
      </c>
      <c r="DA55" s="20">
        <v>175178635</v>
      </c>
      <c r="DB55" s="20">
        <v>242912475</v>
      </c>
      <c r="DC55" s="20">
        <v>163120388</v>
      </c>
      <c r="DD55" s="20">
        <v>55986656</v>
      </c>
      <c r="DE55" s="20">
        <v>102578069</v>
      </c>
      <c r="DF55" s="20">
        <v>128849408</v>
      </c>
      <c r="DG55" s="20"/>
      <c r="DH55" s="20">
        <v>341826695</v>
      </c>
      <c r="DI55" s="20">
        <v>96834040</v>
      </c>
      <c r="DJ55" s="20">
        <v>237207804</v>
      </c>
      <c r="DK55" s="20">
        <v>61620326</v>
      </c>
      <c r="DL55" s="20">
        <v>128741800</v>
      </c>
      <c r="DM55" s="20">
        <v>149594814</v>
      </c>
      <c r="DN55" s="20">
        <v>185673356</v>
      </c>
      <c r="DO55" s="20">
        <v>122081872</v>
      </c>
      <c r="DP55" s="20">
        <v>162367289</v>
      </c>
      <c r="DQ55" s="20">
        <v>140475890</v>
      </c>
      <c r="DT55" s="20">
        <v>261897627</v>
      </c>
    </row>
    <row r="56" spans="1:124" x14ac:dyDescent="0.3">
      <c r="A56" s="9" t="s">
        <v>173</v>
      </c>
      <c r="B56" s="9">
        <v>15.404999999999999</v>
      </c>
      <c r="D56" s="10"/>
      <c r="E56" s="10"/>
      <c r="J56" s="9">
        <v>339292836</v>
      </c>
      <c r="K56" s="9">
        <v>156968212</v>
      </c>
      <c r="L56" s="9">
        <v>319646837</v>
      </c>
      <c r="M56" s="9">
        <v>438715402</v>
      </c>
      <c r="N56" s="9"/>
      <c r="O56" s="20"/>
      <c r="P56" s="15"/>
      <c r="R56" s="15"/>
      <c r="S56" s="19"/>
      <c r="T56" s="15"/>
      <c r="V56" s="15"/>
      <c r="W56" s="19"/>
      <c r="X56" s="9"/>
      <c r="Y56" s="20"/>
      <c r="Z56" s="9"/>
      <c r="AA56" s="20"/>
      <c r="AB56" s="9"/>
      <c r="AC56" s="20"/>
      <c r="AD56" s="9"/>
      <c r="AE56" s="20"/>
      <c r="AF56" s="9"/>
      <c r="AG56" s="20"/>
      <c r="AH56" s="21"/>
      <c r="AI56" s="21"/>
      <c r="AQ56" s="15"/>
      <c r="AS56" s="15"/>
      <c r="AT56" s="9">
        <v>52496281</v>
      </c>
      <c r="AU56" s="20"/>
      <c r="AV56" s="16"/>
      <c r="AW56" s="16"/>
      <c r="AX56" s="16"/>
      <c r="AY56" s="16"/>
      <c r="AZ56" s="16"/>
      <c r="BA56" s="16"/>
      <c r="BB56" s="16"/>
      <c r="BD56" s="16"/>
      <c r="BE56" s="16"/>
      <c r="BF56" s="16"/>
      <c r="BG56" s="16"/>
      <c r="CH56" s="20">
        <v>41745493</v>
      </c>
      <c r="CI56" s="20"/>
      <c r="CO56" s="17"/>
      <c r="CP56" s="20">
        <v>26950803</v>
      </c>
      <c r="CX56" s="20">
        <v>283294</v>
      </c>
      <c r="DB56" s="20"/>
      <c r="DC56" s="20">
        <v>143582485</v>
      </c>
      <c r="DD56" s="20">
        <v>103827461</v>
      </c>
      <c r="DE56" s="20"/>
      <c r="DF56" s="20">
        <v>224411822</v>
      </c>
      <c r="DG56" s="20"/>
      <c r="DH56" s="20">
        <v>222042908</v>
      </c>
      <c r="DI56" s="20">
        <v>39245706</v>
      </c>
      <c r="DK56" s="20">
        <v>152441652</v>
      </c>
      <c r="DL56" s="20">
        <v>154297462</v>
      </c>
      <c r="DM56" s="20">
        <v>623797</v>
      </c>
      <c r="DO56" s="20">
        <v>25744997</v>
      </c>
      <c r="DQ56" s="20">
        <v>657753</v>
      </c>
      <c r="DT56" s="19"/>
    </row>
    <row r="57" spans="1:124" x14ac:dyDescent="0.3">
      <c r="A57" s="9" t="s">
        <v>173</v>
      </c>
      <c r="B57" s="9">
        <v>15.404999999999999</v>
      </c>
      <c r="D57" s="10"/>
      <c r="E57" s="10"/>
      <c r="J57" s="9">
        <v>311687237</v>
      </c>
      <c r="K57" s="9">
        <v>183685619</v>
      </c>
      <c r="L57" s="9">
        <v>308944176</v>
      </c>
      <c r="M57" s="9"/>
      <c r="N57" s="9"/>
      <c r="O57" s="20"/>
      <c r="P57" s="15"/>
      <c r="R57" s="15"/>
      <c r="S57" s="19"/>
      <c r="T57" s="15"/>
      <c r="V57" s="15"/>
      <c r="W57" s="19"/>
      <c r="X57" s="9"/>
      <c r="Y57" s="20"/>
      <c r="Z57" s="9"/>
      <c r="AA57" s="20"/>
      <c r="AB57" s="9"/>
      <c r="AC57" s="20"/>
      <c r="AD57" s="9"/>
      <c r="AE57" s="20"/>
      <c r="AF57" s="9"/>
      <c r="AG57" s="20"/>
      <c r="AH57" s="21"/>
      <c r="AI57" s="21"/>
      <c r="AQ57" s="15"/>
      <c r="AS57" s="15"/>
      <c r="AU57" s="19"/>
      <c r="AV57" s="16"/>
      <c r="AW57" s="16"/>
      <c r="AX57" s="16"/>
      <c r="AY57" s="16"/>
      <c r="AZ57" s="16"/>
      <c r="BA57" s="16"/>
      <c r="BB57" s="16"/>
      <c r="BD57" s="16"/>
      <c r="BE57" s="16"/>
      <c r="BF57" s="16"/>
      <c r="BG57" s="16"/>
      <c r="CO57" s="17"/>
      <c r="DB57" s="20"/>
      <c r="DC57" s="20"/>
      <c r="DD57" s="20">
        <v>97478893</v>
      </c>
      <c r="DE57" s="20"/>
      <c r="DH57" s="20">
        <v>90451302</v>
      </c>
      <c r="DI57" s="20">
        <v>173525735</v>
      </c>
      <c r="DK57" s="20">
        <v>149487730</v>
      </c>
      <c r="DL57" s="20"/>
      <c r="DM57" s="20"/>
      <c r="DT57" s="19"/>
    </row>
    <row r="58" spans="1:124" x14ac:dyDescent="0.3">
      <c r="A58" s="9" t="s">
        <v>173</v>
      </c>
      <c r="B58" s="9">
        <v>15.404999999999999</v>
      </c>
      <c r="D58" s="10"/>
      <c r="E58" s="10"/>
      <c r="J58" s="9">
        <v>303375346</v>
      </c>
      <c r="K58" s="9">
        <v>657967339</v>
      </c>
      <c r="L58" s="9"/>
      <c r="M58" s="9"/>
      <c r="N58" s="9"/>
      <c r="O58" s="20"/>
      <c r="P58" s="15"/>
      <c r="R58" s="15"/>
      <c r="S58" s="19"/>
      <c r="T58" s="15"/>
      <c r="V58" s="9">
        <v>7467898</v>
      </c>
      <c r="W58" s="20">
        <v>32576517</v>
      </c>
      <c r="X58" s="9"/>
      <c r="Y58" s="20"/>
      <c r="Z58" s="9"/>
      <c r="AA58" s="20"/>
      <c r="AB58" s="9"/>
      <c r="AC58" s="20"/>
      <c r="AD58" s="9"/>
      <c r="AE58" s="20"/>
      <c r="AF58" s="9"/>
      <c r="AG58" s="20"/>
      <c r="AH58" s="21"/>
      <c r="AI58" s="21"/>
      <c r="AQ58" s="15"/>
      <c r="AS58" s="15"/>
      <c r="AU58" s="19"/>
      <c r="AV58" s="16"/>
      <c r="AW58" s="16"/>
      <c r="AX58" s="16"/>
      <c r="AY58" s="20">
        <v>1592271</v>
      </c>
      <c r="AZ58" s="16"/>
      <c r="BA58" s="16"/>
      <c r="BB58" s="16"/>
      <c r="BD58" s="16"/>
      <c r="BE58" s="16"/>
      <c r="BF58" s="16"/>
      <c r="BG58" s="16"/>
      <c r="BV58" s="5"/>
      <c r="BW58" s="5"/>
      <c r="CO58" s="17"/>
      <c r="DB58" s="20"/>
      <c r="DC58" s="20"/>
      <c r="DD58" s="20">
        <v>116954840</v>
      </c>
      <c r="DE58" s="20"/>
      <c r="DH58" s="20">
        <v>101158092</v>
      </c>
      <c r="DI58" s="20">
        <v>127131084</v>
      </c>
      <c r="DK58" s="20">
        <v>110094198</v>
      </c>
      <c r="DL58" s="20"/>
      <c r="DM58" s="20"/>
      <c r="DT58" s="19"/>
    </row>
    <row r="59" spans="1:124" x14ac:dyDescent="0.3">
      <c r="A59" s="9" t="s">
        <v>173</v>
      </c>
      <c r="B59" s="9">
        <v>15.404999999999999</v>
      </c>
      <c r="D59" s="10"/>
      <c r="E59" s="10"/>
      <c r="J59" s="15"/>
      <c r="K59" s="9">
        <v>147748682</v>
      </c>
      <c r="L59" s="9"/>
      <c r="M59" s="9"/>
      <c r="N59" s="9"/>
      <c r="O59" s="20"/>
      <c r="P59" s="15"/>
      <c r="R59" s="15"/>
      <c r="S59" s="19"/>
      <c r="T59" s="15"/>
      <c r="V59" s="9">
        <v>21772197</v>
      </c>
      <c r="W59" s="20"/>
      <c r="X59" s="9"/>
      <c r="Y59" s="20"/>
      <c r="Z59" s="9"/>
      <c r="AA59" s="20"/>
      <c r="AB59" s="9"/>
      <c r="AC59" s="20"/>
      <c r="AD59" s="9"/>
      <c r="AE59" s="20"/>
      <c r="AF59" s="9"/>
      <c r="AG59" s="20"/>
      <c r="AH59" s="21"/>
      <c r="AI59" s="21"/>
      <c r="AQ59" s="15"/>
      <c r="AS59" s="15"/>
      <c r="AU59" s="19"/>
      <c r="AV59" s="16"/>
      <c r="AW59" s="16"/>
      <c r="AX59" s="16"/>
      <c r="AY59" s="16"/>
      <c r="AZ59" s="16"/>
      <c r="BA59" s="16"/>
      <c r="BB59" s="16"/>
      <c r="BD59" s="16"/>
      <c r="BE59" s="16"/>
      <c r="BF59" s="16"/>
      <c r="BG59" s="16"/>
      <c r="BN59" s="20">
        <v>1108848</v>
      </c>
      <c r="BO59" s="20"/>
      <c r="CH59" s="20"/>
      <c r="CI59" s="20"/>
      <c r="CO59" s="17"/>
      <c r="CQ59" s="20"/>
      <c r="DT59" s="19"/>
    </row>
    <row r="60" spans="1:124" x14ac:dyDescent="0.3">
      <c r="A60" s="4" t="s">
        <v>174</v>
      </c>
      <c r="B60" s="4">
        <v>15.545</v>
      </c>
      <c r="D60" s="10"/>
      <c r="E60" s="10"/>
      <c r="J60" s="4">
        <v>90395433</v>
      </c>
      <c r="K60" s="4">
        <v>97182326</v>
      </c>
      <c r="L60" s="4">
        <v>15445052</v>
      </c>
      <c r="M60" s="4">
        <v>95325569</v>
      </c>
      <c r="N60" s="4">
        <v>10142086</v>
      </c>
      <c r="O60" s="20">
        <v>15347431</v>
      </c>
      <c r="P60" s="4">
        <v>203339</v>
      </c>
      <c r="Q60" s="21"/>
      <c r="R60" s="4">
        <v>11506779</v>
      </c>
      <c r="S60" s="20">
        <v>20286061</v>
      </c>
      <c r="T60" s="4">
        <v>11956994</v>
      </c>
      <c r="U60" s="20">
        <v>21363336</v>
      </c>
      <c r="V60" s="4">
        <v>11786843</v>
      </c>
      <c r="W60" s="20">
        <v>18780222</v>
      </c>
      <c r="X60" s="4">
        <v>12542093</v>
      </c>
      <c r="Y60" s="20">
        <v>17752928</v>
      </c>
      <c r="Z60" s="4">
        <v>11243309</v>
      </c>
      <c r="AA60" s="20">
        <v>18342794</v>
      </c>
      <c r="AB60" s="4">
        <v>11647377</v>
      </c>
      <c r="AC60" s="20">
        <v>17797229</v>
      </c>
      <c r="AD60" s="4">
        <v>11552849</v>
      </c>
      <c r="AE60" s="20">
        <v>18132626</v>
      </c>
      <c r="AF60" s="4">
        <v>11576842</v>
      </c>
      <c r="AG60" s="20">
        <v>17747778</v>
      </c>
      <c r="AH60" s="20">
        <v>10171091</v>
      </c>
      <c r="AI60" s="20">
        <v>17884131</v>
      </c>
      <c r="AP60" s="9">
        <v>18553053</v>
      </c>
      <c r="AQ60" s="20">
        <v>15715367</v>
      </c>
      <c r="AR60" s="9">
        <v>16962132</v>
      </c>
      <c r="AS60" s="20">
        <v>9843978</v>
      </c>
      <c r="AT60" s="9">
        <v>17413572</v>
      </c>
      <c r="AU60" s="20">
        <v>26284791</v>
      </c>
      <c r="AV60" s="9">
        <v>9486009</v>
      </c>
      <c r="AW60" s="20">
        <v>8377797</v>
      </c>
      <c r="AX60" s="9">
        <v>5706675</v>
      </c>
      <c r="AY60" s="20">
        <v>4770977</v>
      </c>
      <c r="AZ60" s="9">
        <v>5048260</v>
      </c>
      <c r="BA60" s="20">
        <v>3935051</v>
      </c>
      <c r="BB60" s="20">
        <v>5706675</v>
      </c>
      <c r="BD60" s="9">
        <v>15830719</v>
      </c>
      <c r="BE60" s="20">
        <v>12318879</v>
      </c>
      <c r="BF60" s="18">
        <v>2323385</v>
      </c>
      <c r="BG60" s="20">
        <v>11385886</v>
      </c>
      <c r="BH60" s="20">
        <v>13355298</v>
      </c>
      <c r="BI60" s="20">
        <v>2079021</v>
      </c>
      <c r="BJ60" s="20">
        <v>15637046</v>
      </c>
      <c r="BK60" s="20">
        <v>13675519</v>
      </c>
      <c r="BL60" s="20">
        <v>16488053</v>
      </c>
      <c r="BM60" s="20">
        <v>14084040</v>
      </c>
      <c r="BN60" s="20">
        <v>2822254</v>
      </c>
      <c r="BO60" s="20">
        <v>14615997</v>
      </c>
      <c r="BP60" s="20">
        <v>14625944</v>
      </c>
      <c r="BQ60" s="20">
        <v>17745279</v>
      </c>
      <c r="BT60" s="20">
        <v>15102435</v>
      </c>
      <c r="BU60" s="20">
        <v>13591271</v>
      </c>
      <c r="BV60" s="20">
        <v>13086656</v>
      </c>
      <c r="BW60" s="20">
        <v>12598784</v>
      </c>
      <c r="BZ60" s="20">
        <v>14121595</v>
      </c>
      <c r="CA60" s="20">
        <v>13965280</v>
      </c>
      <c r="CB60" s="20">
        <v>15937369</v>
      </c>
      <c r="CC60" s="20">
        <v>16517341</v>
      </c>
      <c r="CD60" s="20">
        <v>17048260</v>
      </c>
      <c r="CE60" s="20">
        <v>15520071</v>
      </c>
      <c r="CH60" s="20">
        <v>16611170</v>
      </c>
      <c r="CI60" s="20">
        <v>22358314</v>
      </c>
      <c r="CJ60" s="20">
        <v>17373637</v>
      </c>
      <c r="CK60" s="20">
        <v>21787066</v>
      </c>
      <c r="CM60" s="20">
        <v>15374724</v>
      </c>
      <c r="CN60" s="20">
        <v>15826130</v>
      </c>
      <c r="CO60" s="17"/>
      <c r="CP60" s="20">
        <v>17889223</v>
      </c>
      <c r="CQ60" s="20">
        <v>17150408</v>
      </c>
      <c r="CR60" s="23">
        <v>190636685</v>
      </c>
      <c r="CS60" s="20">
        <v>84936581</v>
      </c>
      <c r="CT60" s="20">
        <v>12484074</v>
      </c>
      <c r="CU60" s="20">
        <v>7743399</v>
      </c>
      <c r="CV60" s="20"/>
      <c r="CW60" s="20"/>
      <c r="CZ60" s="23">
        <v>190636685</v>
      </c>
      <c r="DB60" s="20">
        <v>101971473</v>
      </c>
      <c r="DC60" s="20">
        <v>106558667</v>
      </c>
      <c r="DD60" s="20">
        <v>145073429</v>
      </c>
      <c r="DE60" s="20">
        <v>95304893</v>
      </c>
      <c r="DF60" s="20">
        <v>148570336</v>
      </c>
      <c r="DG60" s="20">
        <v>95221207</v>
      </c>
      <c r="DH60" s="20">
        <v>106299906</v>
      </c>
      <c r="DI60" s="6">
        <v>106299906</v>
      </c>
      <c r="DJ60" s="20">
        <v>97553842</v>
      </c>
      <c r="DK60" s="20">
        <v>110087489</v>
      </c>
      <c r="DL60" s="20">
        <v>148496909</v>
      </c>
      <c r="DM60" s="6">
        <v>148496909</v>
      </c>
      <c r="DN60" s="20">
        <v>138191109</v>
      </c>
      <c r="DO60" s="20">
        <v>73039424</v>
      </c>
      <c r="DP60" s="20">
        <v>91728208</v>
      </c>
      <c r="DQ60" s="20">
        <v>87435835</v>
      </c>
      <c r="DT60" s="20">
        <v>84936581</v>
      </c>
    </row>
    <row r="61" spans="1:124" x14ac:dyDescent="0.3">
      <c r="A61" s="4" t="s">
        <v>174</v>
      </c>
      <c r="B61" s="4">
        <v>15.545</v>
      </c>
      <c r="E61" s="10"/>
      <c r="J61" s="7">
        <v>7899223</v>
      </c>
      <c r="K61" s="4"/>
      <c r="L61" s="4"/>
      <c r="M61" s="4"/>
      <c r="N61" s="4"/>
      <c r="O61" s="21"/>
      <c r="P61" s="4"/>
      <c r="Q61" s="21"/>
      <c r="R61" s="4"/>
      <c r="S61" s="21"/>
      <c r="T61" s="4"/>
      <c r="U61" s="21"/>
      <c r="V61" s="4"/>
      <c r="W61" s="21"/>
      <c r="X61" s="4"/>
      <c r="Y61" s="21"/>
      <c r="Z61" s="4"/>
      <c r="AB61" s="4"/>
      <c r="AC61" s="21"/>
      <c r="AD61" s="4"/>
      <c r="AE61" s="21"/>
      <c r="AF61" s="4"/>
      <c r="AG61" s="21"/>
      <c r="AH61" s="21"/>
      <c r="AI61" s="21"/>
      <c r="AQ61" s="15"/>
      <c r="AS61" s="15"/>
      <c r="AU61" s="19"/>
      <c r="AV61" s="16"/>
      <c r="AW61" s="16"/>
      <c r="AX61" s="16"/>
      <c r="AY61" s="16"/>
      <c r="AZ61" s="16"/>
      <c r="BA61" s="16"/>
      <c r="BB61" s="20"/>
      <c r="BD61" s="16"/>
      <c r="BE61" s="16"/>
      <c r="BF61" s="18">
        <v>16361084</v>
      </c>
      <c r="BG61" s="20"/>
      <c r="BI61" s="20">
        <v>9293183</v>
      </c>
      <c r="BP61" s="20"/>
      <c r="BQ61" s="20"/>
      <c r="CO61" s="17"/>
      <c r="DF61" s="120">
        <v>4082292</v>
      </c>
      <c r="DT61" s="19"/>
    </row>
    <row r="62" spans="1:124" s="25" customFormat="1" x14ac:dyDescent="0.3">
      <c r="A62" s="25" t="s">
        <v>174</v>
      </c>
      <c r="B62" s="25">
        <v>15.545</v>
      </c>
      <c r="J62" s="25">
        <v>13468208</v>
      </c>
      <c r="K62" s="25">
        <v>14397446</v>
      </c>
      <c r="L62" s="25">
        <v>8040868</v>
      </c>
      <c r="M62" s="25">
        <v>13412853</v>
      </c>
      <c r="N62" s="25">
        <v>12135918</v>
      </c>
      <c r="O62" s="25">
        <v>15031812</v>
      </c>
      <c r="P62" s="25">
        <v>13438961</v>
      </c>
      <c r="Q62" s="25">
        <v>13506224</v>
      </c>
      <c r="R62" s="25">
        <v>14283859</v>
      </c>
      <c r="S62" s="25">
        <v>12052505</v>
      </c>
      <c r="T62" s="25">
        <v>12454968</v>
      </c>
      <c r="U62" s="25">
        <v>13208449</v>
      </c>
      <c r="V62" s="25">
        <v>11328620</v>
      </c>
      <c r="W62" s="25">
        <v>11798149</v>
      </c>
      <c r="X62" s="25">
        <v>9303302</v>
      </c>
      <c r="Y62" s="25">
        <v>13247828</v>
      </c>
      <c r="Z62" s="25">
        <v>11720573</v>
      </c>
      <c r="AA62" s="25">
        <v>11940754</v>
      </c>
      <c r="AB62" s="25">
        <v>13210936</v>
      </c>
      <c r="AC62" s="25">
        <v>14751558</v>
      </c>
      <c r="AD62" s="25">
        <v>13146581</v>
      </c>
      <c r="AE62" s="25">
        <v>15208527</v>
      </c>
      <c r="AF62" s="25">
        <v>12891894</v>
      </c>
      <c r="AG62" s="25">
        <v>14270118</v>
      </c>
      <c r="BC62" s="17"/>
      <c r="BR62" s="17"/>
      <c r="BS62" s="17"/>
      <c r="BX62" s="17"/>
      <c r="BY62" s="17"/>
      <c r="CF62" s="17"/>
      <c r="CG62" s="17"/>
      <c r="CL62" s="17"/>
    </row>
    <row r="63" spans="1:124" s="25" customFormat="1" x14ac:dyDescent="0.3">
      <c r="A63" s="25" t="s">
        <v>174</v>
      </c>
      <c r="B63" s="25">
        <v>15.545</v>
      </c>
      <c r="BC63" s="17"/>
      <c r="BR63" s="17"/>
      <c r="BS63" s="17"/>
      <c r="BX63" s="17"/>
      <c r="BY63" s="17"/>
      <c r="CF63" s="17"/>
      <c r="CG63" s="17"/>
      <c r="CL63" s="17"/>
    </row>
    <row r="64" spans="1:124" x14ac:dyDescent="0.3">
      <c r="A64" s="9" t="s">
        <v>175</v>
      </c>
      <c r="B64" s="9">
        <v>16.047999999999998</v>
      </c>
      <c r="J64" s="9">
        <v>520776217</v>
      </c>
      <c r="K64" s="9">
        <v>1177431405</v>
      </c>
      <c r="L64" s="9">
        <v>235008268</v>
      </c>
      <c r="M64" s="9">
        <v>61030582</v>
      </c>
      <c r="N64" s="9">
        <v>336409646</v>
      </c>
      <c r="O64" s="20">
        <v>644049268</v>
      </c>
      <c r="P64" s="15"/>
      <c r="R64" s="9">
        <v>214975659</v>
      </c>
      <c r="S64" s="20">
        <v>391341835</v>
      </c>
      <c r="T64" s="9">
        <v>120094590</v>
      </c>
      <c r="U64" s="20">
        <v>221564102</v>
      </c>
      <c r="V64" s="9">
        <v>52589451</v>
      </c>
      <c r="W64" s="20">
        <v>91801659</v>
      </c>
      <c r="X64" s="4"/>
      <c r="Y64" s="20">
        <v>66641099</v>
      </c>
      <c r="Z64" s="9">
        <v>26557542</v>
      </c>
      <c r="AA64" s="20">
        <v>46412831</v>
      </c>
      <c r="AB64" s="9">
        <v>14603656</v>
      </c>
      <c r="AC64" s="20">
        <v>24175254</v>
      </c>
      <c r="AD64" s="9">
        <v>5523917</v>
      </c>
      <c r="AE64" s="20">
        <v>10113050</v>
      </c>
      <c r="AF64" s="9">
        <v>2628136</v>
      </c>
      <c r="AG64" s="20">
        <v>5360790</v>
      </c>
      <c r="AH64" s="21">
        <v>1063437</v>
      </c>
      <c r="AI64" s="20">
        <v>2857781</v>
      </c>
      <c r="AP64" s="9">
        <v>62281306</v>
      </c>
      <c r="AQ64" s="20">
        <v>53817381</v>
      </c>
      <c r="AR64" s="9">
        <v>59406305</v>
      </c>
      <c r="AS64" s="20">
        <v>45070310</v>
      </c>
      <c r="AT64" s="9">
        <v>589573</v>
      </c>
      <c r="AU64" s="20">
        <v>87028390</v>
      </c>
      <c r="AV64" s="16">
        <v>548329</v>
      </c>
      <c r="AW64" s="20">
        <v>4203032</v>
      </c>
      <c r="AX64" s="5">
        <v>605299</v>
      </c>
      <c r="AY64" s="20">
        <v>2347570</v>
      </c>
      <c r="AZ64" s="5">
        <v>179652</v>
      </c>
      <c r="BA64" s="20">
        <v>3068136</v>
      </c>
      <c r="BB64" s="16"/>
      <c r="BD64" s="16">
        <v>2141036</v>
      </c>
      <c r="BE64" s="20">
        <v>5558286</v>
      </c>
      <c r="BF64" s="16">
        <v>302294</v>
      </c>
      <c r="BG64" s="20">
        <v>2857501</v>
      </c>
      <c r="BH64" s="20">
        <v>283511</v>
      </c>
      <c r="BI64" s="20">
        <v>271276</v>
      </c>
      <c r="BJ64" s="20">
        <v>2093169</v>
      </c>
      <c r="BK64" s="20">
        <v>1368622</v>
      </c>
      <c r="BL64" s="20">
        <v>1374129</v>
      </c>
      <c r="BM64" s="20">
        <v>3396093</v>
      </c>
      <c r="BN64" s="20">
        <v>1126793</v>
      </c>
      <c r="BO64" s="20">
        <v>5392807</v>
      </c>
      <c r="BP64" s="20">
        <v>1921316</v>
      </c>
      <c r="BQ64" s="20">
        <v>3034329</v>
      </c>
      <c r="BT64" s="20">
        <v>953464</v>
      </c>
      <c r="BU64" s="20">
        <v>1409123</v>
      </c>
      <c r="BV64" s="20">
        <v>783082</v>
      </c>
      <c r="BW64" s="20">
        <v>1822161</v>
      </c>
      <c r="BZ64" s="20">
        <v>926180</v>
      </c>
      <c r="CA64" s="20">
        <v>1271274</v>
      </c>
      <c r="CB64" s="20">
        <v>1039439</v>
      </c>
      <c r="CC64" s="20">
        <v>3085271</v>
      </c>
      <c r="CD64" s="20">
        <v>807663</v>
      </c>
      <c r="CE64" s="20">
        <v>2878557</v>
      </c>
      <c r="CH64" s="20">
        <v>42024343</v>
      </c>
      <c r="CI64" s="20">
        <v>654088</v>
      </c>
      <c r="CJ64" s="20">
        <v>38848084</v>
      </c>
      <c r="CK64" s="20">
        <v>10329738</v>
      </c>
      <c r="CM64" s="20">
        <v>17619752</v>
      </c>
      <c r="CN64" s="20">
        <v>17635225</v>
      </c>
      <c r="CO64" s="17"/>
      <c r="CP64" s="20">
        <v>33659202</v>
      </c>
      <c r="CQ64" s="20">
        <v>27949499</v>
      </c>
      <c r="CR64" s="20">
        <v>21293948</v>
      </c>
      <c r="CS64" s="20">
        <v>539513468</v>
      </c>
      <c r="CT64" s="20">
        <v>222098517</v>
      </c>
      <c r="CX64" s="20">
        <v>61243651</v>
      </c>
      <c r="CZ64" s="20">
        <v>21293948</v>
      </c>
      <c r="DA64" s="20">
        <v>1200989791</v>
      </c>
      <c r="DB64" s="20">
        <v>590654739</v>
      </c>
      <c r="DC64" s="20">
        <v>191492706</v>
      </c>
      <c r="DD64" s="20">
        <v>275073917</v>
      </c>
      <c r="DE64" s="20">
        <v>135618633</v>
      </c>
      <c r="DF64" s="20">
        <v>534757464</v>
      </c>
      <c r="DG64" s="20">
        <v>401865739</v>
      </c>
      <c r="DH64" s="20">
        <v>173910120</v>
      </c>
      <c r="DI64" s="20">
        <v>220459478</v>
      </c>
      <c r="DJ64" s="20">
        <v>620404926</v>
      </c>
      <c r="DK64" s="20">
        <v>190884251</v>
      </c>
      <c r="DL64" s="20">
        <v>292250842</v>
      </c>
      <c r="DM64" s="20">
        <v>30875779</v>
      </c>
      <c r="DN64" s="20">
        <v>153634325</v>
      </c>
      <c r="DO64" s="20">
        <v>115873512</v>
      </c>
      <c r="DP64" s="20">
        <v>118601098</v>
      </c>
      <c r="DQ64" s="20">
        <v>127460537</v>
      </c>
      <c r="DT64" s="20">
        <v>539513468</v>
      </c>
    </row>
    <row r="65" spans="1:124" x14ac:dyDescent="0.3">
      <c r="A65" s="9" t="s">
        <v>175</v>
      </c>
      <c r="B65" s="9">
        <v>16.047999999999998</v>
      </c>
      <c r="J65" s="9">
        <v>883016356</v>
      </c>
      <c r="K65" s="15"/>
      <c r="L65" s="9">
        <v>336113100</v>
      </c>
      <c r="M65" s="9">
        <v>593808081</v>
      </c>
      <c r="N65" s="9"/>
      <c r="O65" s="20"/>
      <c r="P65" s="15"/>
      <c r="R65" s="15"/>
      <c r="S65" s="19"/>
      <c r="T65" s="15"/>
      <c r="V65" s="15"/>
      <c r="W65" s="19"/>
      <c r="X65" s="9"/>
      <c r="Y65" s="20"/>
      <c r="Z65" s="9"/>
      <c r="AA65" s="20"/>
      <c r="AB65" s="9"/>
      <c r="AC65" s="20"/>
      <c r="AD65" s="9"/>
      <c r="AE65" s="20"/>
      <c r="AF65" s="9"/>
      <c r="AG65" s="20"/>
      <c r="AH65" s="21"/>
      <c r="AI65" s="21"/>
      <c r="AQ65" s="20">
        <v>1445440</v>
      </c>
      <c r="AS65" s="15"/>
      <c r="AT65" s="9">
        <v>59281428</v>
      </c>
      <c r="AU65" s="20">
        <v>2258319</v>
      </c>
      <c r="AV65" s="16"/>
      <c r="AW65" s="16"/>
      <c r="AX65" s="16"/>
      <c r="AY65" s="16"/>
      <c r="AZ65" s="16"/>
      <c r="BA65" s="16"/>
      <c r="BB65" s="16"/>
      <c r="BD65" s="16"/>
      <c r="BE65" s="16"/>
      <c r="BF65" s="16"/>
      <c r="BG65" s="16"/>
      <c r="BK65" s="20">
        <v>5322725</v>
      </c>
      <c r="CI65" s="20">
        <v>50523361</v>
      </c>
      <c r="CK65" s="20">
        <v>50373686</v>
      </c>
      <c r="CO65" s="17"/>
      <c r="CR65" s="20">
        <v>838984697</v>
      </c>
      <c r="CT65" s="20">
        <v>1343225</v>
      </c>
      <c r="CU65" s="20">
        <v>51591007</v>
      </c>
      <c r="CV65" s="20"/>
      <c r="CW65" s="20"/>
      <c r="CX65" s="20">
        <v>259238708</v>
      </c>
      <c r="CZ65" s="20">
        <v>838984697</v>
      </c>
      <c r="DB65" s="20">
        <v>1156953</v>
      </c>
      <c r="DC65" s="20">
        <v>275096122</v>
      </c>
      <c r="DD65" s="20">
        <v>167779647</v>
      </c>
      <c r="DE65" s="20">
        <v>186082948</v>
      </c>
      <c r="DH65" s="20">
        <v>268888164</v>
      </c>
      <c r="DI65" s="20">
        <v>153857792</v>
      </c>
      <c r="DJ65" s="20">
        <v>336912</v>
      </c>
      <c r="DK65" s="20">
        <v>132145354</v>
      </c>
      <c r="DL65" s="20">
        <v>226133980</v>
      </c>
      <c r="DM65" s="20">
        <v>106710504</v>
      </c>
      <c r="DN65" s="20">
        <v>322563977</v>
      </c>
      <c r="DO65" s="20">
        <v>254169042</v>
      </c>
      <c r="DP65" s="20">
        <v>346352888</v>
      </c>
      <c r="DQ65" s="20">
        <v>250437068</v>
      </c>
      <c r="DT65" s="19"/>
    </row>
    <row r="66" spans="1:124" x14ac:dyDescent="0.3">
      <c r="A66" s="9" t="s">
        <v>175</v>
      </c>
      <c r="B66" s="9">
        <v>16.047999999999998</v>
      </c>
      <c r="J66" s="15"/>
      <c r="K66" s="15"/>
      <c r="L66" s="9">
        <v>539285391</v>
      </c>
      <c r="M66" s="9"/>
      <c r="N66" s="9"/>
      <c r="O66" s="20"/>
      <c r="P66" s="15"/>
      <c r="R66" s="15"/>
      <c r="S66" s="19"/>
      <c r="T66" s="15"/>
      <c r="V66" s="15"/>
      <c r="W66" s="19"/>
      <c r="X66" s="9"/>
      <c r="Y66" s="20"/>
      <c r="Z66" s="9"/>
      <c r="AA66" s="20"/>
      <c r="AB66" s="9"/>
      <c r="AC66" s="20"/>
      <c r="AD66" s="9"/>
      <c r="AE66" s="20"/>
      <c r="AF66" s="9"/>
      <c r="AG66" s="20"/>
      <c r="AH66" s="21"/>
      <c r="AI66" s="21"/>
      <c r="AQ66" s="15"/>
      <c r="AS66" s="15"/>
      <c r="AU66" s="19"/>
      <c r="AV66" s="16"/>
      <c r="AW66" s="16"/>
      <c r="AX66" s="16"/>
      <c r="AY66" s="16"/>
      <c r="AZ66" s="16"/>
      <c r="BA66" s="16"/>
      <c r="BB66" s="16"/>
      <c r="BD66" s="16"/>
      <c r="BE66" s="16"/>
      <c r="BF66" s="16"/>
      <c r="BG66" s="16"/>
      <c r="CO66" s="17"/>
      <c r="CX66" s="20">
        <v>7447915</v>
      </c>
      <c r="DB66" s="20"/>
      <c r="DC66" s="20"/>
      <c r="DD66" s="20">
        <v>58214</v>
      </c>
      <c r="DE66" s="20">
        <v>91556</v>
      </c>
      <c r="DH66" s="20">
        <v>254079520</v>
      </c>
      <c r="DI66" s="20">
        <v>99029121</v>
      </c>
      <c r="DK66" s="20">
        <v>163808843</v>
      </c>
      <c r="DL66" s="20">
        <v>1366066</v>
      </c>
      <c r="DM66" s="20">
        <v>563121</v>
      </c>
      <c r="DN66" s="20">
        <v>1095346</v>
      </c>
      <c r="DO66" s="20">
        <v>292591</v>
      </c>
      <c r="DP66" s="20">
        <v>808776</v>
      </c>
      <c r="DQ66" s="20">
        <v>563840</v>
      </c>
      <c r="DT66" s="19"/>
    </row>
    <row r="67" spans="1:124" s="19" customFormat="1" x14ac:dyDescent="0.3">
      <c r="A67" s="20" t="s">
        <v>175</v>
      </c>
      <c r="B67" s="20"/>
      <c r="L67" s="20"/>
      <c r="M67" s="20"/>
      <c r="N67" s="20"/>
      <c r="O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/>
      <c r="AI67" s="21"/>
      <c r="AJ67" s="11"/>
      <c r="AK67" s="11"/>
      <c r="AL67" s="11"/>
      <c r="AM67" s="11"/>
      <c r="AN67" s="11"/>
      <c r="AO67" s="11"/>
      <c r="AV67" s="16"/>
      <c r="AW67" s="16"/>
      <c r="AX67" s="16"/>
      <c r="AY67" s="16"/>
      <c r="AZ67" s="16"/>
      <c r="BA67" s="16"/>
      <c r="BB67" s="16"/>
      <c r="BC67" s="17"/>
      <c r="BD67" s="16"/>
      <c r="BE67" s="16"/>
      <c r="BF67" s="16"/>
      <c r="BG67" s="16"/>
      <c r="BR67" s="17"/>
      <c r="BS67" s="17"/>
      <c r="BX67" s="17"/>
      <c r="BY67" s="17"/>
      <c r="CF67" s="17"/>
      <c r="CG67" s="17"/>
      <c r="CL67" s="17"/>
      <c r="CO67" s="17"/>
      <c r="CX67" s="20"/>
      <c r="DB67" s="20"/>
      <c r="DC67" s="20"/>
      <c r="DD67" s="20"/>
      <c r="DE67" s="20"/>
      <c r="DH67" s="20"/>
      <c r="DI67" s="20">
        <v>360495</v>
      </c>
    </row>
    <row r="68" spans="1:124" s="24" customFormat="1" x14ac:dyDescent="0.3">
      <c r="A68" s="24" t="s">
        <v>253</v>
      </c>
      <c r="B68" s="24">
        <v>16.64</v>
      </c>
      <c r="N68" s="24">
        <v>640699</v>
      </c>
      <c r="O68" s="20">
        <v>1223548</v>
      </c>
      <c r="R68" s="24">
        <v>222095</v>
      </c>
      <c r="S68" s="20">
        <v>3766937</v>
      </c>
      <c r="T68" s="24">
        <v>58662</v>
      </c>
      <c r="U68" s="20">
        <v>1681804</v>
      </c>
      <c r="V68" s="24">
        <v>69237</v>
      </c>
      <c r="W68" s="20">
        <v>400365</v>
      </c>
      <c r="X68" s="24">
        <v>48129</v>
      </c>
      <c r="Y68" s="20">
        <v>538048</v>
      </c>
      <c r="Z68" s="24">
        <v>231514</v>
      </c>
      <c r="AA68" s="20">
        <v>819766</v>
      </c>
      <c r="AB68" s="24">
        <v>15689</v>
      </c>
      <c r="AC68" s="20">
        <v>670123</v>
      </c>
      <c r="AD68" s="24">
        <v>67916</v>
      </c>
      <c r="AE68" s="20">
        <v>594174</v>
      </c>
      <c r="AF68" s="24">
        <v>76195</v>
      </c>
      <c r="AG68" s="20">
        <v>748585</v>
      </c>
      <c r="AH68" s="24">
        <v>260467</v>
      </c>
      <c r="AI68" s="20">
        <v>804564</v>
      </c>
      <c r="AJ68" s="11"/>
      <c r="AK68" s="11"/>
      <c r="AL68" s="11"/>
      <c r="AM68" s="11"/>
      <c r="AN68" s="11"/>
      <c r="AO68" s="11"/>
      <c r="AP68" s="24">
        <v>7304512</v>
      </c>
      <c r="AQ68" s="7">
        <v>3943131</v>
      </c>
      <c r="AR68" s="24">
        <v>2926651</v>
      </c>
      <c r="AS68" s="7">
        <v>2755318</v>
      </c>
      <c r="BC68" s="17"/>
      <c r="BH68" s="7">
        <v>721829</v>
      </c>
      <c r="BI68" s="20">
        <v>569444</v>
      </c>
      <c r="BJ68" s="7">
        <v>641900</v>
      </c>
      <c r="BK68" s="20">
        <v>471561</v>
      </c>
      <c r="BL68" s="7">
        <v>697118</v>
      </c>
      <c r="BM68" s="20">
        <v>440437</v>
      </c>
      <c r="BN68" s="7">
        <v>203876</v>
      </c>
      <c r="BO68" s="20">
        <v>666812</v>
      </c>
      <c r="BP68" s="7">
        <v>600296</v>
      </c>
      <c r="BQ68" s="20">
        <v>531149</v>
      </c>
      <c r="BR68" s="17"/>
      <c r="BS68" s="17"/>
      <c r="BT68" s="7">
        <v>707066</v>
      </c>
      <c r="BU68" s="7"/>
      <c r="BV68" s="7">
        <v>573091</v>
      </c>
      <c r="BW68" s="7"/>
      <c r="BX68" s="17"/>
      <c r="BY68" s="17"/>
      <c r="BZ68" s="7">
        <v>531433</v>
      </c>
      <c r="CA68" s="20">
        <v>435909</v>
      </c>
      <c r="CB68" s="7">
        <v>695167</v>
      </c>
      <c r="CC68" s="20">
        <v>553631</v>
      </c>
      <c r="CD68" s="7">
        <v>501597</v>
      </c>
      <c r="CE68" s="20">
        <v>563057</v>
      </c>
      <c r="CF68" s="17"/>
      <c r="CG68" s="17"/>
      <c r="CH68" s="7">
        <v>834526</v>
      </c>
      <c r="CI68" s="20">
        <v>1397222</v>
      </c>
      <c r="CJ68" s="7">
        <v>560392</v>
      </c>
      <c r="CK68" s="20">
        <v>283019</v>
      </c>
      <c r="CL68" s="17"/>
      <c r="DB68" s="20">
        <v>1836841</v>
      </c>
      <c r="DC68" s="20"/>
      <c r="DD68" s="20"/>
      <c r="DE68" s="20"/>
    </row>
    <row r="69" spans="1:124" s="24" customFormat="1" x14ac:dyDescent="0.3">
      <c r="A69" s="24" t="s">
        <v>253</v>
      </c>
      <c r="B69" s="24">
        <v>16.84</v>
      </c>
      <c r="N69" s="24">
        <v>53989</v>
      </c>
      <c r="R69" s="24">
        <v>348049</v>
      </c>
      <c r="S69" s="20">
        <v>413293</v>
      </c>
      <c r="T69" s="24">
        <v>376534</v>
      </c>
      <c r="U69" s="20">
        <v>808474</v>
      </c>
      <c r="V69" s="24">
        <v>278457</v>
      </c>
      <c r="W69" s="20">
        <v>1017820</v>
      </c>
      <c r="X69" s="24">
        <v>185778</v>
      </c>
      <c r="Y69" s="20">
        <v>969072</v>
      </c>
      <c r="Z69" s="24">
        <v>237844</v>
      </c>
      <c r="AA69" s="20">
        <v>580181</v>
      </c>
      <c r="AB69" s="24">
        <v>212589</v>
      </c>
      <c r="AC69" s="20">
        <v>486419</v>
      </c>
      <c r="AD69" s="24">
        <v>515029</v>
      </c>
      <c r="AE69" s="20">
        <v>615753</v>
      </c>
      <c r="AF69" s="24">
        <v>236921</v>
      </c>
      <c r="AG69" s="20">
        <v>643996</v>
      </c>
      <c r="AH69" s="24">
        <v>393935</v>
      </c>
      <c r="AI69" s="20">
        <v>618976</v>
      </c>
      <c r="AJ69" s="11"/>
      <c r="AK69" s="11"/>
      <c r="AL69" s="11"/>
      <c r="AM69" s="11"/>
      <c r="AN69" s="11"/>
      <c r="AO69" s="11"/>
      <c r="AT69" s="7">
        <v>16878914</v>
      </c>
      <c r="AU69" s="7">
        <v>1576354</v>
      </c>
      <c r="BC69" s="17"/>
      <c r="BR69" s="17"/>
      <c r="BS69" s="17"/>
      <c r="BX69" s="17"/>
      <c r="BY69" s="17"/>
      <c r="BZ69" s="7">
        <v>508383</v>
      </c>
      <c r="CA69" s="20">
        <v>317868</v>
      </c>
      <c r="CB69" s="7">
        <v>587409</v>
      </c>
      <c r="CC69" s="20">
        <v>535094</v>
      </c>
      <c r="CD69" s="7">
        <v>281842</v>
      </c>
      <c r="CE69" s="20">
        <v>324322</v>
      </c>
      <c r="CF69" s="17"/>
      <c r="CG69" s="17"/>
      <c r="CH69" s="7">
        <v>597391</v>
      </c>
      <c r="CI69" s="20">
        <v>188231</v>
      </c>
      <c r="CJ69" s="7">
        <v>188630</v>
      </c>
      <c r="CK69" s="20">
        <v>1073878</v>
      </c>
      <c r="CL69" s="17"/>
    </row>
    <row r="70" spans="1:124" s="15" customFormat="1" x14ac:dyDescent="0.3">
      <c r="A70" s="12" t="s">
        <v>204</v>
      </c>
      <c r="B70" s="12">
        <v>17.091000000000001</v>
      </c>
      <c r="L70" s="9"/>
      <c r="M70" s="9"/>
      <c r="N70" s="9"/>
      <c r="O70" s="20"/>
      <c r="Q70" s="19"/>
      <c r="S70" s="19"/>
      <c r="U70" s="19"/>
      <c r="W70" s="19"/>
      <c r="X70" s="9"/>
      <c r="Y70" s="20"/>
      <c r="Z70" s="9"/>
      <c r="AA70" s="20"/>
      <c r="AB70" s="9"/>
      <c r="AC70" s="20"/>
      <c r="AD70" s="9"/>
      <c r="AE70" s="20"/>
      <c r="AF70" s="9"/>
      <c r="AG70" s="20"/>
      <c r="AH70" s="21"/>
      <c r="AI70" s="21"/>
      <c r="AJ70" s="11"/>
      <c r="AK70" s="11"/>
      <c r="AL70" s="11"/>
      <c r="AM70" s="11"/>
      <c r="AN70" s="11"/>
      <c r="AO70" s="11"/>
      <c r="AP70" s="9">
        <v>3915555</v>
      </c>
      <c r="AQ70" s="20">
        <v>3859769</v>
      </c>
      <c r="AR70" s="9">
        <v>4990468</v>
      </c>
      <c r="AS70" s="20">
        <v>4111961</v>
      </c>
      <c r="AT70" s="9">
        <v>5002576</v>
      </c>
      <c r="AU70" s="20">
        <v>6054759</v>
      </c>
      <c r="AV70" s="5">
        <v>464559</v>
      </c>
      <c r="AW70" s="5"/>
      <c r="AX70" s="5">
        <v>637463</v>
      </c>
      <c r="AY70" s="5"/>
      <c r="AZ70" s="5">
        <v>648816</v>
      </c>
      <c r="BA70" s="5"/>
      <c r="BB70" s="16"/>
      <c r="BC70" s="17"/>
      <c r="BD70" s="16"/>
      <c r="BE70" s="16"/>
      <c r="BF70" s="5">
        <v>616153</v>
      </c>
      <c r="BG70" s="5"/>
      <c r="BH70" s="20">
        <v>312596</v>
      </c>
      <c r="BI70" s="20"/>
      <c r="BJ70" s="5">
        <v>889114</v>
      </c>
      <c r="BK70" s="5"/>
      <c r="BL70" s="5">
        <v>994788</v>
      </c>
      <c r="BM70" s="5"/>
      <c r="BO70" s="19"/>
      <c r="BP70" s="20">
        <v>281459</v>
      </c>
      <c r="BQ70" s="20"/>
      <c r="BR70" s="17"/>
      <c r="BS70" s="17"/>
      <c r="BT70" s="20">
        <v>660420</v>
      </c>
      <c r="BU70" s="20"/>
      <c r="BV70" s="20">
        <v>400090</v>
      </c>
      <c r="BW70" s="20"/>
      <c r="BX70" s="17"/>
      <c r="BY70" s="17"/>
      <c r="CA70" s="19"/>
      <c r="CB70" s="5">
        <v>1009849</v>
      </c>
      <c r="CC70" s="20">
        <v>584932</v>
      </c>
      <c r="CD70" s="5">
        <v>1082785</v>
      </c>
      <c r="CE70" s="5"/>
      <c r="CF70" s="17"/>
      <c r="CG70" s="17"/>
      <c r="CH70" s="20">
        <v>5376839</v>
      </c>
      <c r="CI70" s="20">
        <v>6578442</v>
      </c>
      <c r="CJ70" s="20">
        <v>4881579</v>
      </c>
      <c r="CK70" s="20">
        <v>6750213</v>
      </c>
      <c r="CL70" s="17"/>
      <c r="CM70" s="20">
        <v>1975247</v>
      </c>
      <c r="CN70" s="20">
        <v>3337409</v>
      </c>
      <c r="CO70" s="17"/>
      <c r="CP70" s="20">
        <v>2666136</v>
      </c>
      <c r="CQ70" s="20">
        <v>2589387</v>
      </c>
      <c r="CR70" s="20">
        <v>20330924</v>
      </c>
      <c r="CS70" s="20">
        <v>11550916</v>
      </c>
      <c r="CT70" s="20">
        <v>4210569</v>
      </c>
      <c r="CV70" s="19"/>
      <c r="CW70" s="19"/>
      <c r="CX70" s="20">
        <v>4123094</v>
      </c>
      <c r="CZ70" s="20">
        <v>20330924</v>
      </c>
      <c r="DA70" s="20">
        <v>34098206</v>
      </c>
      <c r="DC70" s="19"/>
      <c r="DD70" s="19"/>
      <c r="DE70" s="19"/>
      <c r="DL70" s="19"/>
      <c r="DM70" s="19"/>
      <c r="DT70" s="20">
        <v>11550916</v>
      </c>
    </row>
    <row r="71" spans="1:124" x14ac:dyDescent="0.3">
      <c r="A71" s="9" t="s">
        <v>176</v>
      </c>
      <c r="B71" s="9">
        <v>19.402000000000001</v>
      </c>
      <c r="J71" s="9">
        <v>17258575</v>
      </c>
      <c r="K71" s="9">
        <v>30665491</v>
      </c>
      <c r="L71" s="9">
        <v>23124551</v>
      </c>
      <c r="M71" s="9">
        <v>7345262</v>
      </c>
      <c r="N71" s="9">
        <v>164126779</v>
      </c>
      <c r="O71" s="20"/>
      <c r="P71" s="15"/>
      <c r="R71" s="9">
        <v>84919696</v>
      </c>
      <c r="S71" s="20">
        <v>103566324</v>
      </c>
      <c r="T71" s="15"/>
      <c r="U71" s="20">
        <v>61262559</v>
      </c>
      <c r="V71" s="9">
        <v>20354360</v>
      </c>
      <c r="W71" s="20">
        <v>33359331</v>
      </c>
      <c r="X71" s="9">
        <v>17490180</v>
      </c>
      <c r="Y71" s="20">
        <v>24525601</v>
      </c>
      <c r="Z71" s="9">
        <v>9123936</v>
      </c>
      <c r="AA71" s="20">
        <v>16788886</v>
      </c>
      <c r="AB71" s="9">
        <v>4345279</v>
      </c>
      <c r="AC71" s="20">
        <v>9338018</v>
      </c>
      <c r="AD71" s="9">
        <v>1321180</v>
      </c>
      <c r="AE71" s="20">
        <v>4845332</v>
      </c>
      <c r="AF71" s="9">
        <v>622150</v>
      </c>
      <c r="AG71" s="20">
        <v>4037921</v>
      </c>
      <c r="AH71" s="21">
        <v>105951</v>
      </c>
      <c r="AI71" s="20">
        <v>5349191</v>
      </c>
      <c r="AQ71" s="15"/>
      <c r="AS71" s="15"/>
      <c r="AU71" s="19"/>
      <c r="AV71" s="5">
        <v>1194601</v>
      </c>
      <c r="AW71" s="5"/>
      <c r="AX71" s="5">
        <v>466317</v>
      </c>
      <c r="AY71" s="5"/>
      <c r="AZ71" s="9">
        <v>500694</v>
      </c>
      <c r="BA71" s="20"/>
      <c r="BB71" s="16"/>
      <c r="BD71" s="5">
        <v>1049628</v>
      </c>
      <c r="BE71" s="20">
        <v>1334438</v>
      </c>
      <c r="BF71" s="5">
        <v>859028</v>
      </c>
      <c r="BG71" s="20">
        <v>766669</v>
      </c>
      <c r="BH71" s="20">
        <v>992894</v>
      </c>
      <c r="BI71" s="20">
        <v>483348</v>
      </c>
      <c r="BJ71" s="20">
        <v>2116773</v>
      </c>
      <c r="BK71" s="20">
        <v>2449136</v>
      </c>
      <c r="BL71" s="20">
        <v>2706996</v>
      </c>
      <c r="BM71" s="20">
        <v>3084873</v>
      </c>
      <c r="BN71" s="20">
        <v>416103</v>
      </c>
      <c r="BO71" s="20"/>
      <c r="BP71" s="20">
        <v>3389618</v>
      </c>
      <c r="BQ71" s="20">
        <v>4066520</v>
      </c>
      <c r="BT71" s="20">
        <v>1536788</v>
      </c>
      <c r="BU71" s="20"/>
      <c r="BV71" s="20">
        <v>1010843</v>
      </c>
      <c r="BW71" s="20"/>
      <c r="BZ71" s="20">
        <v>1871459</v>
      </c>
      <c r="CA71" s="20">
        <v>2316459</v>
      </c>
      <c r="CB71" s="20">
        <v>1985947</v>
      </c>
      <c r="CC71" s="20">
        <v>2220628</v>
      </c>
      <c r="CD71" s="20">
        <v>1580928</v>
      </c>
      <c r="CE71" s="20">
        <v>2380029</v>
      </c>
      <c r="CO71" s="17"/>
      <c r="CR71" s="20">
        <v>39760893</v>
      </c>
      <c r="CS71" s="20">
        <v>12225167</v>
      </c>
      <c r="CT71" s="20">
        <v>3840771</v>
      </c>
      <c r="CZ71" s="20">
        <v>39760893</v>
      </c>
      <c r="DB71" s="20">
        <v>532976685</v>
      </c>
      <c r="DC71" s="20">
        <v>489003884</v>
      </c>
      <c r="DD71" s="20">
        <v>22645117</v>
      </c>
      <c r="DE71" s="20">
        <v>56390303</v>
      </c>
      <c r="DF71" s="20">
        <v>418003208</v>
      </c>
      <c r="DG71" s="20">
        <v>508988905</v>
      </c>
      <c r="DH71" s="20">
        <v>52157985</v>
      </c>
      <c r="DI71" s="20">
        <v>94738310</v>
      </c>
      <c r="DJ71" s="20">
        <v>510682198</v>
      </c>
      <c r="DK71" s="20">
        <v>55028180</v>
      </c>
      <c r="DL71" s="20">
        <v>16417164</v>
      </c>
      <c r="DM71" s="20">
        <v>37250653</v>
      </c>
      <c r="DN71" s="20">
        <v>58097713</v>
      </c>
      <c r="DO71" s="20">
        <v>39625635</v>
      </c>
      <c r="DP71" s="20">
        <v>48055542</v>
      </c>
      <c r="DQ71" s="20">
        <v>39516427</v>
      </c>
      <c r="DT71" s="20">
        <v>12225167</v>
      </c>
    </row>
    <row r="72" spans="1:124" x14ac:dyDescent="0.3">
      <c r="A72" s="9" t="s">
        <v>176</v>
      </c>
      <c r="B72" s="9">
        <v>19.402000000000001</v>
      </c>
      <c r="J72" s="9">
        <v>53176940</v>
      </c>
      <c r="K72" s="9"/>
      <c r="L72" s="9"/>
      <c r="M72" s="9"/>
      <c r="N72" s="9"/>
      <c r="O72" s="20"/>
      <c r="P72" s="15"/>
      <c r="R72" s="15"/>
      <c r="S72" s="19"/>
      <c r="T72" s="9">
        <v>47253496</v>
      </c>
      <c r="U72" s="20"/>
      <c r="V72" s="9"/>
      <c r="W72" s="20"/>
      <c r="X72" s="15"/>
      <c r="Z72" s="9"/>
      <c r="AA72" s="20"/>
      <c r="AB72" s="9"/>
      <c r="AC72" s="20"/>
      <c r="AD72" s="9"/>
      <c r="AE72" s="20"/>
      <c r="AF72" s="9"/>
      <c r="AG72" s="20"/>
      <c r="AH72" s="21"/>
      <c r="AI72" s="21"/>
      <c r="AQ72" s="15"/>
      <c r="AS72" s="15"/>
      <c r="AU72" s="19"/>
      <c r="AV72" s="16"/>
      <c r="AW72" s="16"/>
      <c r="AX72" s="16"/>
      <c r="AY72" s="16"/>
      <c r="AZ72" s="16"/>
      <c r="BA72" s="16"/>
      <c r="BB72" s="16"/>
      <c r="BD72" s="16"/>
      <c r="BE72" s="16"/>
      <c r="BF72" s="16"/>
      <c r="BG72" s="16"/>
      <c r="CO72" s="17"/>
      <c r="CS72" s="20">
        <v>161352631</v>
      </c>
      <c r="CT72" s="20">
        <v>7113171</v>
      </c>
      <c r="DB72" s="20">
        <v>235949727</v>
      </c>
      <c r="DC72" s="20">
        <v>228626632</v>
      </c>
      <c r="DD72" s="20">
        <v>375277074</v>
      </c>
      <c r="DE72" s="20">
        <v>105982200</v>
      </c>
      <c r="DF72" s="20">
        <v>458012367</v>
      </c>
      <c r="DG72" s="20">
        <v>143406050</v>
      </c>
      <c r="DH72" s="20">
        <v>79975040</v>
      </c>
      <c r="DI72" s="20">
        <v>478392967</v>
      </c>
      <c r="DJ72" s="20">
        <v>236401627</v>
      </c>
      <c r="DK72" s="20">
        <v>629516019</v>
      </c>
      <c r="DL72" s="20">
        <v>511435464</v>
      </c>
      <c r="DM72" s="20">
        <v>227882931</v>
      </c>
      <c r="DN72" s="20">
        <v>497435759</v>
      </c>
      <c r="DO72" s="20">
        <v>303592174</v>
      </c>
      <c r="DP72" s="20">
        <v>368833757</v>
      </c>
      <c r="DQ72" s="20">
        <v>253254927</v>
      </c>
      <c r="DT72" s="20">
        <v>161352631</v>
      </c>
    </row>
    <row r="73" spans="1:124" s="19" customFormat="1" x14ac:dyDescent="0.3">
      <c r="A73" s="20" t="s">
        <v>176</v>
      </c>
      <c r="B73" s="20">
        <v>19.402000000000001</v>
      </c>
      <c r="J73" s="20"/>
      <c r="K73" s="20"/>
      <c r="L73" s="20"/>
      <c r="M73" s="20"/>
      <c r="N73" s="20"/>
      <c r="O73" s="20"/>
      <c r="T73" s="20"/>
      <c r="U73" s="20"/>
      <c r="V73" s="20"/>
      <c r="W73" s="20"/>
      <c r="Z73" s="20"/>
      <c r="AA73" s="20"/>
      <c r="AB73" s="20"/>
      <c r="AC73" s="20"/>
      <c r="AD73" s="20"/>
      <c r="AE73" s="20"/>
      <c r="AF73" s="20"/>
      <c r="AG73" s="20"/>
      <c r="AH73" s="21"/>
      <c r="AI73" s="21"/>
      <c r="AJ73" s="11"/>
      <c r="AK73" s="11"/>
      <c r="AL73" s="11"/>
      <c r="AM73" s="11"/>
      <c r="AN73" s="11"/>
      <c r="AO73" s="11"/>
      <c r="AV73" s="16"/>
      <c r="AW73" s="16"/>
      <c r="AX73" s="16"/>
      <c r="AY73" s="16"/>
      <c r="AZ73" s="16"/>
      <c r="BA73" s="16"/>
      <c r="BB73" s="16"/>
      <c r="BC73" s="17"/>
      <c r="BD73" s="16"/>
      <c r="BE73" s="16"/>
      <c r="BF73" s="16"/>
      <c r="BG73" s="16"/>
      <c r="BR73" s="17"/>
      <c r="BS73" s="17"/>
      <c r="BX73" s="17"/>
      <c r="BY73" s="17"/>
      <c r="CF73" s="17"/>
      <c r="CG73" s="17"/>
      <c r="CL73" s="17"/>
      <c r="CO73" s="17"/>
      <c r="CS73" s="20"/>
      <c r="CT73" s="20">
        <v>198362464</v>
      </c>
      <c r="DB73" s="20"/>
      <c r="DC73" s="20">
        <v>6826493</v>
      </c>
      <c r="DD73" s="20">
        <v>108009262</v>
      </c>
      <c r="DE73" s="20">
        <v>289389819</v>
      </c>
      <c r="DF73" s="20">
        <v>7261187</v>
      </c>
      <c r="DG73" s="20">
        <v>8709104</v>
      </c>
      <c r="DH73" s="20">
        <v>611129958</v>
      </c>
      <c r="DI73" s="20">
        <v>166060003</v>
      </c>
      <c r="DJ73" s="20">
        <v>1110735</v>
      </c>
      <c r="DK73" s="20">
        <v>8629263</v>
      </c>
      <c r="DL73" s="20">
        <v>72129103</v>
      </c>
      <c r="DM73" s="20">
        <v>64079941</v>
      </c>
      <c r="DN73" s="20">
        <v>115883948</v>
      </c>
      <c r="DO73" s="20">
        <v>5186105</v>
      </c>
      <c r="DP73" s="20">
        <v>130799722</v>
      </c>
      <c r="DQ73" s="20">
        <v>66339166</v>
      </c>
      <c r="DT73" s="20"/>
    </row>
    <row r="74" spans="1:124" s="19" customFormat="1" x14ac:dyDescent="0.3">
      <c r="A74" s="20" t="s">
        <v>176</v>
      </c>
      <c r="B74" s="20"/>
      <c r="J74" s="20"/>
      <c r="K74" s="20"/>
      <c r="L74" s="20"/>
      <c r="M74" s="20"/>
      <c r="N74" s="20"/>
      <c r="O74" s="20"/>
      <c r="T74" s="20"/>
      <c r="U74" s="20"/>
      <c r="V74" s="20"/>
      <c r="W74" s="20"/>
      <c r="Z74" s="20"/>
      <c r="AA74" s="20"/>
      <c r="AB74" s="20"/>
      <c r="AC74" s="20"/>
      <c r="AD74" s="20"/>
      <c r="AE74" s="20"/>
      <c r="AF74" s="20"/>
      <c r="AG74" s="20"/>
      <c r="AH74" s="21"/>
      <c r="AI74" s="21"/>
      <c r="AJ74" s="11"/>
      <c r="AK74" s="11"/>
      <c r="AL74" s="11"/>
      <c r="AM74" s="11"/>
      <c r="AN74" s="11"/>
      <c r="AO74" s="11"/>
      <c r="AV74" s="16"/>
      <c r="AW74" s="16"/>
      <c r="AX74" s="16"/>
      <c r="AY74" s="16"/>
      <c r="AZ74" s="16"/>
      <c r="BA74" s="16"/>
      <c r="BB74" s="16"/>
      <c r="BC74" s="17"/>
      <c r="BD74" s="16"/>
      <c r="BE74" s="16"/>
      <c r="BF74" s="16"/>
      <c r="BG74" s="16"/>
      <c r="BR74" s="17"/>
      <c r="BS74" s="17"/>
      <c r="BX74" s="17"/>
      <c r="BY74" s="17"/>
      <c r="CF74" s="17"/>
      <c r="CG74" s="17"/>
      <c r="CL74" s="17"/>
      <c r="CO74" s="17"/>
      <c r="CS74" s="20"/>
      <c r="CT74" s="20"/>
      <c r="DB74" s="20"/>
      <c r="DC74" s="20">
        <v>14842319</v>
      </c>
      <c r="DD74" s="20">
        <v>45736089</v>
      </c>
      <c r="DE74" s="20">
        <v>100107548</v>
      </c>
      <c r="DF74" s="20">
        <v>13055500</v>
      </c>
      <c r="DG74" s="20">
        <v>8821296</v>
      </c>
      <c r="DH74" s="20">
        <v>922620</v>
      </c>
      <c r="DI74" s="20">
        <v>59576424</v>
      </c>
      <c r="DK74" s="20">
        <v>14297278</v>
      </c>
      <c r="DL74" s="20">
        <v>5895511</v>
      </c>
      <c r="DM74" s="20"/>
      <c r="DO74" s="20">
        <v>1554913</v>
      </c>
      <c r="DP74" s="20">
        <v>4452596</v>
      </c>
      <c r="DQ74" s="20">
        <v>66190589</v>
      </c>
      <c r="DT74" s="20"/>
    </row>
    <row r="75" spans="1:124" s="19" customFormat="1" x14ac:dyDescent="0.3">
      <c r="A75" s="20" t="s">
        <v>176</v>
      </c>
      <c r="B75" s="20"/>
      <c r="J75" s="20"/>
      <c r="K75" s="20"/>
      <c r="L75" s="20"/>
      <c r="M75" s="20"/>
      <c r="N75" s="20"/>
      <c r="O75" s="20"/>
      <c r="T75" s="20"/>
      <c r="U75" s="20"/>
      <c r="V75" s="20"/>
      <c r="W75" s="20"/>
      <c r="Z75" s="20"/>
      <c r="AA75" s="20"/>
      <c r="AB75" s="20"/>
      <c r="AC75" s="20"/>
      <c r="AD75" s="20"/>
      <c r="AE75" s="20"/>
      <c r="AF75" s="20"/>
      <c r="AG75" s="20"/>
      <c r="AH75" s="21"/>
      <c r="AI75" s="21"/>
      <c r="AJ75" s="11"/>
      <c r="AK75" s="11"/>
      <c r="AL75" s="11"/>
      <c r="AM75" s="11"/>
      <c r="AN75" s="11"/>
      <c r="AO75" s="11"/>
      <c r="AV75" s="16"/>
      <c r="AW75" s="16"/>
      <c r="AX75" s="16"/>
      <c r="AY75" s="16"/>
      <c r="AZ75" s="16"/>
      <c r="BA75" s="16"/>
      <c r="BB75" s="16"/>
      <c r="BC75" s="17"/>
      <c r="BD75" s="16"/>
      <c r="BE75" s="16"/>
      <c r="BF75" s="16"/>
      <c r="BG75" s="16"/>
      <c r="BR75" s="17"/>
      <c r="BS75" s="17"/>
      <c r="BX75" s="17"/>
      <c r="BY75" s="17"/>
      <c r="CF75" s="17"/>
      <c r="CG75" s="17"/>
      <c r="CL75" s="17"/>
      <c r="CO75" s="17"/>
      <c r="CS75" s="20"/>
      <c r="CT75" s="20"/>
      <c r="DB75" s="20"/>
      <c r="DC75" s="20">
        <v>31944165</v>
      </c>
      <c r="DD75" s="20"/>
      <c r="DE75" s="20">
        <v>21438417</v>
      </c>
      <c r="DG75" s="20">
        <v>4712310</v>
      </c>
      <c r="DI75" s="20">
        <v>13257703</v>
      </c>
      <c r="DK75" s="20">
        <v>29559320</v>
      </c>
      <c r="DL75" s="20"/>
      <c r="DM75" s="20"/>
      <c r="DO75" s="20">
        <v>70692841</v>
      </c>
      <c r="DP75" s="20">
        <v>237124</v>
      </c>
      <c r="DQ75" s="20">
        <v>50853349</v>
      </c>
      <c r="DT75" s="20"/>
    </row>
    <row r="76" spans="1:124" s="19" customFormat="1" x14ac:dyDescent="0.3">
      <c r="A76" s="20" t="s">
        <v>176</v>
      </c>
      <c r="B76" s="20"/>
      <c r="J76" s="20"/>
      <c r="K76" s="20"/>
      <c r="L76" s="20"/>
      <c r="M76" s="20"/>
      <c r="N76" s="20"/>
      <c r="O76" s="20"/>
      <c r="T76" s="20"/>
      <c r="U76" s="20"/>
      <c r="V76" s="20"/>
      <c r="W76" s="20"/>
      <c r="Z76" s="20"/>
      <c r="AA76" s="20"/>
      <c r="AB76" s="20"/>
      <c r="AC76" s="20"/>
      <c r="AD76" s="20"/>
      <c r="AE76" s="20"/>
      <c r="AF76" s="20"/>
      <c r="AG76" s="20"/>
      <c r="AH76" s="21"/>
      <c r="AI76" s="21"/>
      <c r="AJ76" s="11"/>
      <c r="AK76" s="11"/>
      <c r="AL76" s="11"/>
      <c r="AM76" s="11"/>
      <c r="AN76" s="11"/>
      <c r="AO76" s="11"/>
      <c r="AV76" s="16"/>
      <c r="AW76" s="16"/>
      <c r="AX76" s="16"/>
      <c r="AY76" s="16"/>
      <c r="AZ76" s="16"/>
      <c r="BA76" s="16"/>
      <c r="BB76" s="16"/>
      <c r="BC76" s="17"/>
      <c r="BD76" s="16"/>
      <c r="BE76" s="16"/>
      <c r="BF76" s="16"/>
      <c r="BG76" s="16"/>
      <c r="BR76" s="17"/>
      <c r="BS76" s="17"/>
      <c r="BX76" s="17"/>
      <c r="BY76" s="17"/>
      <c r="CF76" s="17"/>
      <c r="CG76" s="17"/>
      <c r="CL76" s="17"/>
      <c r="CO76" s="17"/>
      <c r="CS76" s="20"/>
      <c r="CT76" s="20"/>
      <c r="DB76" s="20"/>
      <c r="DC76" s="20"/>
      <c r="DD76" s="20"/>
      <c r="DE76" s="20">
        <v>22262477</v>
      </c>
      <c r="DI76" s="20">
        <v>32916857</v>
      </c>
      <c r="DK76" s="20">
        <v>11444894</v>
      </c>
      <c r="DL76" s="20"/>
      <c r="DM76" s="20"/>
      <c r="DP76" s="20">
        <v>99301799</v>
      </c>
      <c r="DQ76" s="20">
        <v>9567951</v>
      </c>
      <c r="DT76" s="20"/>
    </row>
    <row r="77" spans="1:124" s="19" customFormat="1" x14ac:dyDescent="0.3">
      <c r="A77" s="20" t="s">
        <v>176</v>
      </c>
      <c r="B77" s="20"/>
      <c r="J77" s="20"/>
      <c r="K77" s="20"/>
      <c r="L77" s="20"/>
      <c r="M77" s="20"/>
      <c r="N77" s="20"/>
      <c r="O77" s="20"/>
      <c r="T77" s="20"/>
      <c r="U77" s="20"/>
      <c r="V77" s="20"/>
      <c r="W77" s="20"/>
      <c r="Z77" s="20"/>
      <c r="AA77" s="20"/>
      <c r="AB77" s="20"/>
      <c r="AC77" s="20"/>
      <c r="AD77" s="20"/>
      <c r="AE77" s="20"/>
      <c r="AF77" s="20"/>
      <c r="AG77" s="20"/>
      <c r="AH77" s="21"/>
      <c r="AI77" s="21"/>
      <c r="AJ77" s="11"/>
      <c r="AK77" s="11"/>
      <c r="AL77" s="11"/>
      <c r="AM77" s="11"/>
      <c r="AN77" s="11"/>
      <c r="AO77" s="11"/>
      <c r="AV77" s="16"/>
      <c r="AW77" s="16"/>
      <c r="AX77" s="16"/>
      <c r="AY77" s="16"/>
      <c r="AZ77" s="16"/>
      <c r="BA77" s="16"/>
      <c r="BB77" s="16"/>
      <c r="BC77" s="17"/>
      <c r="BD77" s="16"/>
      <c r="BE77" s="16"/>
      <c r="BF77" s="16"/>
      <c r="BG77" s="16"/>
      <c r="BR77" s="17"/>
      <c r="BS77" s="17"/>
      <c r="BX77" s="17"/>
      <c r="BY77" s="17"/>
      <c r="CF77" s="17"/>
      <c r="CG77" s="17"/>
      <c r="CL77" s="17"/>
      <c r="CO77" s="17"/>
      <c r="CS77" s="20"/>
      <c r="CT77" s="20"/>
      <c r="DB77" s="20"/>
      <c r="DC77" s="20"/>
      <c r="DD77" s="20"/>
      <c r="DE77" s="20">
        <v>23022333</v>
      </c>
      <c r="DI77" s="20">
        <v>15974259</v>
      </c>
      <c r="DQ77" s="20">
        <v>8895909</v>
      </c>
      <c r="DT77" s="20"/>
    </row>
    <row r="78" spans="1:124" s="24" customFormat="1" x14ac:dyDescent="0.3">
      <c r="A78" s="24" t="s">
        <v>254</v>
      </c>
      <c r="B78" s="24">
        <v>19.45</v>
      </c>
      <c r="AJ78" s="11"/>
      <c r="AK78" s="11"/>
      <c r="AL78" s="11"/>
      <c r="AM78" s="11"/>
      <c r="AN78" s="11"/>
      <c r="AO78" s="11"/>
      <c r="BC78" s="17"/>
      <c r="BR78" s="17"/>
      <c r="BS78" s="17"/>
      <c r="BX78" s="17"/>
      <c r="BY78" s="17"/>
      <c r="CF78" s="17"/>
      <c r="CG78" s="17"/>
      <c r="CL78" s="17"/>
      <c r="DB78" s="20"/>
      <c r="DC78" s="20"/>
      <c r="DD78" s="20"/>
      <c r="DE78" s="20"/>
    </row>
    <row r="79" spans="1:124" x14ac:dyDescent="0.3">
      <c r="A79" s="9" t="s">
        <v>177</v>
      </c>
      <c r="B79" s="9">
        <v>19.510000000000002</v>
      </c>
      <c r="J79" s="5">
        <v>220256944</v>
      </c>
      <c r="K79" s="5">
        <v>110569743</v>
      </c>
      <c r="L79" s="5">
        <v>36078708</v>
      </c>
      <c r="M79" s="9">
        <v>64199410</v>
      </c>
      <c r="N79" s="9">
        <v>78083836</v>
      </c>
      <c r="O79" s="20">
        <v>79779114</v>
      </c>
      <c r="P79" s="15"/>
      <c r="R79" s="9">
        <v>82337924</v>
      </c>
      <c r="S79" s="20">
        <v>128772905</v>
      </c>
      <c r="T79" s="9">
        <v>55637402</v>
      </c>
      <c r="U79" s="20">
        <v>81356357</v>
      </c>
      <c r="V79" s="9">
        <v>27783518</v>
      </c>
      <c r="W79" s="20">
        <v>40873000</v>
      </c>
      <c r="X79" s="9">
        <v>23882483</v>
      </c>
      <c r="Y79" s="20">
        <v>30554112</v>
      </c>
      <c r="Z79" s="9">
        <v>14395088</v>
      </c>
      <c r="AA79" s="20">
        <v>21621921</v>
      </c>
      <c r="AB79" s="9">
        <v>7669733</v>
      </c>
      <c r="AC79" s="20">
        <v>11495843</v>
      </c>
      <c r="AD79" s="9">
        <v>2911206</v>
      </c>
      <c r="AE79" s="20">
        <v>4766294</v>
      </c>
      <c r="AF79" s="9">
        <v>1607139</v>
      </c>
      <c r="AG79" s="20">
        <v>2521099</v>
      </c>
      <c r="AH79" s="21">
        <v>577560</v>
      </c>
      <c r="AI79" s="20">
        <v>991207</v>
      </c>
      <c r="AP79" s="5"/>
      <c r="AQ79" s="5"/>
      <c r="AS79" s="15"/>
      <c r="AU79" s="19"/>
      <c r="AV79" s="16">
        <v>746790</v>
      </c>
      <c r="AW79" s="16"/>
      <c r="AX79" s="16"/>
      <c r="AY79" s="20">
        <v>635112</v>
      </c>
      <c r="AZ79" s="16"/>
      <c r="BA79" s="16"/>
      <c r="BB79" s="5">
        <v>117520</v>
      </c>
      <c r="BD79" s="16">
        <v>941501</v>
      </c>
      <c r="BE79" s="20">
        <v>1944765</v>
      </c>
      <c r="BF79" s="5">
        <v>324396</v>
      </c>
      <c r="BG79" s="20">
        <v>920625</v>
      </c>
      <c r="BH79" s="5">
        <v>78224</v>
      </c>
      <c r="BI79" s="5"/>
      <c r="BJ79" s="20">
        <v>584370</v>
      </c>
      <c r="BK79" s="20">
        <v>1843023</v>
      </c>
      <c r="BL79" s="20">
        <v>347485</v>
      </c>
      <c r="BM79" s="20">
        <v>1509174</v>
      </c>
      <c r="BN79" s="20">
        <v>391867</v>
      </c>
      <c r="BO79" s="20">
        <v>1862960</v>
      </c>
      <c r="BP79" s="5">
        <v>703823</v>
      </c>
      <c r="BQ79" s="20">
        <v>730434</v>
      </c>
      <c r="BV79" s="5">
        <v>29656</v>
      </c>
      <c r="BW79" s="5"/>
      <c r="CA79" s="20">
        <v>701056</v>
      </c>
      <c r="CC79" s="20">
        <v>824322</v>
      </c>
      <c r="CE79" s="20">
        <v>947022</v>
      </c>
      <c r="CO79" s="17"/>
      <c r="CS79" s="5">
        <v>103050224</v>
      </c>
      <c r="DT79" s="5">
        <v>103050224</v>
      </c>
    </row>
    <row r="80" spans="1:124" x14ac:dyDescent="0.3">
      <c r="A80" s="9" t="s">
        <v>177</v>
      </c>
      <c r="B80" s="9"/>
      <c r="J80" s="15"/>
      <c r="K80" s="15"/>
      <c r="L80" s="15"/>
      <c r="M80" s="9">
        <v>51102135</v>
      </c>
      <c r="N80" s="9">
        <v>49402972</v>
      </c>
      <c r="O80" s="20"/>
      <c r="P80" s="15"/>
      <c r="R80" s="15"/>
      <c r="S80" s="19"/>
      <c r="T80" s="15"/>
      <c r="V80" s="15"/>
      <c r="W80" s="19"/>
      <c r="X80" s="9"/>
      <c r="Y80" s="20"/>
      <c r="Z80" s="9"/>
      <c r="AA80" s="20"/>
      <c r="AB80" s="9"/>
      <c r="AC80" s="20"/>
      <c r="AD80" s="9"/>
      <c r="AE80" s="20"/>
      <c r="AF80" s="9"/>
      <c r="AG80" s="20"/>
      <c r="AH80" s="21"/>
      <c r="AI80" s="21"/>
      <c r="AQ80" s="15"/>
      <c r="AS80" s="15"/>
      <c r="AU80" s="19"/>
      <c r="AV80" s="16"/>
      <c r="AW80" s="16"/>
      <c r="AX80" s="16"/>
      <c r="AY80" s="16"/>
      <c r="AZ80" s="16"/>
      <c r="BA80" s="16"/>
      <c r="BB80" s="16"/>
      <c r="BD80" s="16"/>
      <c r="BE80" s="16"/>
      <c r="BF80" s="16"/>
      <c r="BG80" s="16"/>
      <c r="CO80" s="17"/>
      <c r="DT80" s="19"/>
    </row>
    <row r="81" spans="1:124" x14ac:dyDescent="0.3">
      <c r="A81" s="9" t="s">
        <v>178</v>
      </c>
      <c r="B81" s="9">
        <v>20.187999999999999</v>
      </c>
      <c r="J81" s="9">
        <v>216967355</v>
      </c>
      <c r="K81" s="9"/>
      <c r="L81" s="9">
        <v>102518115</v>
      </c>
      <c r="M81" s="9">
        <v>44350248</v>
      </c>
      <c r="N81" s="9">
        <v>9504919</v>
      </c>
      <c r="O81" s="20">
        <v>17293199</v>
      </c>
      <c r="P81" s="5">
        <v>1034569</v>
      </c>
      <c r="Q81" s="5"/>
      <c r="R81" s="15"/>
      <c r="S81" s="19"/>
      <c r="T81" s="15"/>
      <c r="V81" s="9">
        <v>1905225</v>
      </c>
      <c r="W81" s="20">
        <v>3763834</v>
      </c>
      <c r="X81" s="9">
        <v>2706736</v>
      </c>
      <c r="Y81" s="20">
        <v>3871093</v>
      </c>
      <c r="Z81" s="9">
        <v>3090852</v>
      </c>
      <c r="AA81" s="20">
        <v>6115634</v>
      </c>
      <c r="AB81" s="9">
        <v>2409826</v>
      </c>
      <c r="AC81" s="20">
        <v>4678496</v>
      </c>
      <c r="AD81" s="9">
        <v>950247</v>
      </c>
      <c r="AE81" s="20">
        <v>1971861</v>
      </c>
      <c r="AF81" s="5">
        <v>182924</v>
      </c>
      <c r="AG81" s="5"/>
      <c r="AH81" s="21">
        <v>36610</v>
      </c>
      <c r="AI81" s="21"/>
      <c r="AP81" s="5">
        <v>3758713</v>
      </c>
      <c r="AQ81" s="5"/>
      <c r="AS81" s="15"/>
      <c r="AU81" s="19"/>
      <c r="AV81" s="5">
        <v>246323</v>
      </c>
      <c r="AW81" s="5"/>
      <c r="AX81" s="5">
        <v>232477</v>
      </c>
      <c r="AY81" s="5"/>
      <c r="AZ81" s="5">
        <v>274000</v>
      </c>
      <c r="BA81" s="5"/>
      <c r="BB81" s="16"/>
      <c r="BD81" s="16"/>
      <c r="BE81" s="16"/>
      <c r="BF81" s="16"/>
      <c r="BG81" s="16"/>
      <c r="CM81" s="5">
        <v>562527</v>
      </c>
      <c r="CO81" s="17"/>
      <c r="CR81" s="20">
        <v>61593680</v>
      </c>
      <c r="CS81" s="20">
        <v>15594489</v>
      </c>
      <c r="CZ81" s="20">
        <v>61593680</v>
      </c>
      <c r="DA81" s="20">
        <v>54667196</v>
      </c>
      <c r="DT81" s="20">
        <v>15594489</v>
      </c>
    </row>
    <row r="82" spans="1:124" x14ac:dyDescent="0.3">
      <c r="A82" s="9" t="s">
        <v>178</v>
      </c>
      <c r="B82" s="9">
        <v>20.187999999999999</v>
      </c>
      <c r="J82" s="15"/>
      <c r="K82" s="9">
        <v>193180441</v>
      </c>
      <c r="L82" s="9"/>
      <c r="M82" s="9"/>
      <c r="N82" s="9"/>
      <c r="O82" s="20"/>
      <c r="P82" s="15"/>
      <c r="R82" s="9">
        <v>3337113</v>
      </c>
      <c r="S82" s="20">
        <v>7477791</v>
      </c>
      <c r="T82" s="9">
        <v>1082246</v>
      </c>
      <c r="U82" s="20">
        <v>2260838</v>
      </c>
      <c r="V82" s="15"/>
      <c r="W82" s="19"/>
      <c r="X82" s="9"/>
      <c r="Y82" s="20"/>
      <c r="Z82" s="9"/>
      <c r="AA82" s="20"/>
      <c r="AB82" s="9"/>
      <c r="AC82" s="20"/>
      <c r="AD82" s="9"/>
      <c r="AE82" s="20"/>
      <c r="AF82" s="9"/>
      <c r="AG82" s="20"/>
      <c r="AH82" s="21"/>
      <c r="AI82" s="21"/>
      <c r="AQ82" s="15"/>
      <c r="AS82" s="15"/>
      <c r="AU82" s="19"/>
      <c r="AV82" s="16"/>
      <c r="AW82" s="16"/>
      <c r="AX82" s="16"/>
      <c r="AY82" s="16"/>
      <c r="AZ82" s="16"/>
      <c r="BA82" s="16"/>
      <c r="BB82" s="16"/>
      <c r="BD82" s="16"/>
      <c r="BE82" s="16"/>
      <c r="BF82" s="16"/>
      <c r="BG82" s="16"/>
      <c r="CO82" s="17"/>
      <c r="DT82" s="19"/>
    </row>
    <row r="83" spans="1:124" s="21" customFormat="1" x14ac:dyDescent="0.3">
      <c r="A83" s="21" t="s">
        <v>236</v>
      </c>
      <c r="B83" s="21">
        <v>21.725999999999999</v>
      </c>
      <c r="R83" s="21">
        <v>28904938</v>
      </c>
      <c r="T83" s="21">
        <v>12905976</v>
      </c>
      <c r="V83" s="21">
        <v>4670126</v>
      </c>
      <c r="X83" s="21">
        <v>2781555</v>
      </c>
      <c r="Z83" s="5">
        <v>225777</v>
      </c>
      <c r="AB83" s="5">
        <v>215107</v>
      </c>
      <c r="AD83" s="5">
        <v>184160</v>
      </c>
      <c r="AF83" s="5">
        <v>210582</v>
      </c>
      <c r="AH83" s="5">
        <v>356730</v>
      </c>
      <c r="AJ83" s="11"/>
      <c r="AK83" s="11"/>
      <c r="AL83" s="11"/>
      <c r="AM83" s="11"/>
      <c r="AN83" s="11"/>
      <c r="AO83" s="11"/>
      <c r="AP83" s="5">
        <v>4147971</v>
      </c>
      <c r="AR83" s="5">
        <v>24961904</v>
      </c>
      <c r="AT83" s="7">
        <v>16370844</v>
      </c>
      <c r="BC83" s="17"/>
      <c r="BR83" s="17"/>
      <c r="BS83" s="17"/>
      <c r="BX83" s="17"/>
      <c r="BY83" s="17"/>
      <c r="CF83" s="17"/>
      <c r="CG83" s="17"/>
      <c r="CL83" s="17"/>
      <c r="DD83" s="20">
        <v>23154496</v>
      </c>
      <c r="DE83" s="20"/>
    </row>
    <row r="84" spans="1:124" x14ac:dyDescent="0.3">
      <c r="A84" s="9" t="s">
        <v>189</v>
      </c>
      <c r="B84" s="9">
        <v>21.605</v>
      </c>
      <c r="J84" s="9">
        <v>68059065</v>
      </c>
      <c r="K84" s="5">
        <v>33357293</v>
      </c>
      <c r="L84" s="5">
        <v>131531616</v>
      </c>
      <c r="M84" s="5">
        <v>50559624</v>
      </c>
      <c r="N84" s="9">
        <v>14272430</v>
      </c>
      <c r="O84" s="20"/>
      <c r="P84" s="4"/>
      <c r="Q84" s="21"/>
      <c r="R84" s="5">
        <v>44448724</v>
      </c>
      <c r="S84" s="5"/>
      <c r="T84" s="5">
        <v>12905976</v>
      </c>
      <c r="U84" s="5"/>
      <c r="V84" s="9">
        <v>8253353</v>
      </c>
      <c r="W84" s="20"/>
      <c r="X84" s="9">
        <v>4874497</v>
      </c>
      <c r="Y84" s="20"/>
      <c r="Z84" s="5">
        <v>6952648</v>
      </c>
      <c r="AA84" s="5"/>
      <c r="AB84" s="5">
        <v>10713267</v>
      </c>
      <c r="AC84" s="5"/>
      <c r="AD84" s="5">
        <v>3481218</v>
      </c>
      <c r="AE84" s="5"/>
      <c r="AF84" s="5">
        <v>192783</v>
      </c>
      <c r="AG84" s="5"/>
      <c r="AH84" s="21">
        <v>206102</v>
      </c>
      <c r="AI84" s="21"/>
      <c r="AP84" s="9">
        <v>5188272</v>
      </c>
      <c r="AQ84" s="20">
        <v>25409586</v>
      </c>
      <c r="AR84" s="9">
        <v>37072978</v>
      </c>
      <c r="AS84" s="20">
        <v>21056356</v>
      </c>
      <c r="AT84" s="9">
        <v>32410075</v>
      </c>
      <c r="AU84" s="20">
        <v>5143504</v>
      </c>
      <c r="AV84" s="16"/>
      <c r="AW84" s="16"/>
      <c r="AX84" s="5">
        <v>5369810</v>
      </c>
      <c r="AY84" s="5"/>
      <c r="AZ84" s="5">
        <v>5048260</v>
      </c>
      <c r="BA84" s="5"/>
      <c r="BB84" s="16"/>
      <c r="BD84" s="16"/>
      <c r="BE84" s="16"/>
      <c r="BF84" s="16"/>
      <c r="BG84" s="16"/>
      <c r="BJ84" s="5">
        <v>846671</v>
      </c>
      <c r="BK84" s="5"/>
      <c r="BL84" s="20">
        <v>1844334</v>
      </c>
      <c r="BM84" s="20"/>
      <c r="BT84" s="20">
        <v>2210387</v>
      </c>
      <c r="BU84" s="20"/>
      <c r="BV84" s="20">
        <v>1292816</v>
      </c>
      <c r="BW84" s="20"/>
      <c r="CH84" s="20">
        <v>2335341</v>
      </c>
      <c r="CI84" s="20">
        <v>27555338</v>
      </c>
      <c r="CJ84" s="20">
        <v>4595750</v>
      </c>
      <c r="CK84" s="20">
        <v>28452160</v>
      </c>
      <c r="CM84" s="20">
        <v>14737318</v>
      </c>
      <c r="CN84" s="20">
        <v>14885324</v>
      </c>
      <c r="CO84" s="17"/>
      <c r="CP84" s="20">
        <v>19460744</v>
      </c>
      <c r="CQ84" s="20">
        <v>18154676</v>
      </c>
      <c r="CR84" s="20">
        <v>20478488</v>
      </c>
      <c r="CS84" s="20">
        <v>62389458</v>
      </c>
      <c r="CT84" s="20">
        <v>274058778</v>
      </c>
      <c r="CZ84" s="20">
        <v>20478488</v>
      </c>
      <c r="DB84" s="20">
        <v>419157768</v>
      </c>
      <c r="DC84" s="20"/>
      <c r="DD84" s="20">
        <v>3705925</v>
      </c>
      <c r="DE84" s="20"/>
      <c r="DL84" s="20">
        <v>151020668</v>
      </c>
      <c r="DN84" s="20">
        <v>126881221</v>
      </c>
      <c r="DT84" s="20">
        <v>62389458</v>
      </c>
    </row>
    <row r="85" spans="1:124" x14ac:dyDescent="0.3">
      <c r="A85" s="9" t="s">
        <v>189</v>
      </c>
      <c r="B85" s="9">
        <v>21.605</v>
      </c>
      <c r="J85" s="9">
        <v>291681853</v>
      </c>
      <c r="K85" s="15"/>
      <c r="L85" s="15"/>
      <c r="M85" s="9"/>
      <c r="N85" s="9"/>
      <c r="O85" s="20"/>
      <c r="P85" s="9"/>
      <c r="Q85" s="20"/>
      <c r="R85" s="15"/>
      <c r="S85" s="19"/>
      <c r="T85" s="15"/>
      <c r="V85" s="15"/>
      <c r="W85" s="19"/>
      <c r="X85" s="9"/>
      <c r="Y85" s="20"/>
      <c r="Z85" s="9"/>
      <c r="AA85" s="20"/>
      <c r="AB85" s="9"/>
      <c r="AC85" s="20"/>
      <c r="AD85" s="9"/>
      <c r="AE85" s="20"/>
      <c r="AF85" s="9"/>
      <c r="AG85" s="20"/>
      <c r="AH85" s="21"/>
      <c r="AI85" s="21"/>
      <c r="AP85" s="9">
        <v>39675485</v>
      </c>
      <c r="AQ85" s="9"/>
      <c r="AS85" s="15"/>
      <c r="AU85" s="20">
        <v>38762203</v>
      </c>
      <c r="AV85" s="16"/>
      <c r="AW85" s="16"/>
      <c r="AX85" s="16"/>
      <c r="AY85" s="16"/>
      <c r="AZ85" s="16"/>
      <c r="BA85" s="16"/>
      <c r="BB85" s="16"/>
      <c r="BD85" s="16"/>
      <c r="BE85" s="16"/>
      <c r="BF85" s="16"/>
      <c r="BG85" s="16"/>
      <c r="BN85" s="5">
        <v>202466</v>
      </c>
      <c r="BO85" s="5"/>
      <c r="BP85" s="20">
        <v>2407455</v>
      </c>
      <c r="BQ85" s="20"/>
      <c r="BZ85" s="20">
        <v>1695568</v>
      </c>
      <c r="CA85" s="20"/>
      <c r="CB85" s="20">
        <v>1640218</v>
      </c>
      <c r="CC85" s="20"/>
      <c r="CD85" s="20">
        <v>1820226</v>
      </c>
      <c r="CE85" s="20"/>
      <c r="CH85" s="20">
        <v>30953638</v>
      </c>
      <c r="CI85" s="20"/>
      <c r="CJ85" s="20">
        <v>31202019</v>
      </c>
      <c r="CK85" s="20"/>
      <c r="CO85" s="17"/>
      <c r="CS85" s="20"/>
      <c r="DP85" s="20">
        <v>122772595</v>
      </c>
      <c r="DT85" s="20"/>
    </row>
    <row r="86" spans="1:124" x14ac:dyDescent="0.3">
      <c r="A86" s="9" t="s">
        <v>179</v>
      </c>
      <c r="B86" s="9">
        <v>21.783000000000001</v>
      </c>
      <c r="J86" s="7">
        <v>156938601</v>
      </c>
      <c r="K86" s="9">
        <v>89133017</v>
      </c>
      <c r="L86" s="9">
        <v>367293453</v>
      </c>
      <c r="M86" s="9">
        <v>41396477</v>
      </c>
      <c r="N86" s="9">
        <v>55896041</v>
      </c>
      <c r="O86" s="20">
        <v>185076857</v>
      </c>
      <c r="P86" s="5">
        <v>124597</v>
      </c>
      <c r="Q86" s="5"/>
      <c r="R86" s="9">
        <v>62456076</v>
      </c>
      <c r="S86" s="20">
        <v>123714067</v>
      </c>
      <c r="T86" s="9">
        <v>35145383</v>
      </c>
      <c r="U86" s="20">
        <v>80084175</v>
      </c>
      <c r="V86" s="9">
        <v>42172381</v>
      </c>
      <c r="W86" s="20">
        <v>38833412</v>
      </c>
      <c r="X86" s="9">
        <v>31089392</v>
      </c>
      <c r="Y86" s="20">
        <v>28515534</v>
      </c>
      <c r="Z86" s="9">
        <v>11433611</v>
      </c>
      <c r="AA86" s="20">
        <v>20280818</v>
      </c>
      <c r="AB86" s="9">
        <v>5926805</v>
      </c>
      <c r="AC86" s="20">
        <v>10594313</v>
      </c>
      <c r="AD86" s="9">
        <v>2171874</v>
      </c>
      <c r="AE86" s="20">
        <v>4344631</v>
      </c>
      <c r="AF86" s="5">
        <v>1340597</v>
      </c>
      <c r="AG86" s="20">
        <v>2432621</v>
      </c>
      <c r="AH86" s="21">
        <v>337454</v>
      </c>
      <c r="AI86" s="20">
        <v>2516730</v>
      </c>
      <c r="AQ86" s="15"/>
      <c r="AS86" s="15"/>
      <c r="AU86" s="19"/>
      <c r="AV86" s="16"/>
      <c r="AW86" s="16"/>
      <c r="AX86" s="16"/>
      <c r="AY86" s="16"/>
      <c r="AZ86" s="16"/>
      <c r="BA86" s="16"/>
      <c r="BB86" s="16"/>
      <c r="BD86" s="16"/>
      <c r="BE86" s="20">
        <v>2213011</v>
      </c>
      <c r="BF86" s="16"/>
      <c r="BG86" s="16"/>
      <c r="BJ86" s="5">
        <v>1846284</v>
      </c>
      <c r="BK86" s="20">
        <v>2325090</v>
      </c>
      <c r="BN86" s="5">
        <v>323791</v>
      </c>
      <c r="BO86" s="20">
        <v>2368485</v>
      </c>
      <c r="CO86" s="17"/>
      <c r="CR86" s="20">
        <v>306863168</v>
      </c>
      <c r="CS86" s="20">
        <v>56847175</v>
      </c>
      <c r="CT86" s="20">
        <v>65283894</v>
      </c>
      <c r="CU86" s="20">
        <v>54689825</v>
      </c>
      <c r="CV86" s="20"/>
      <c r="CW86" s="20"/>
      <c r="CX86" s="20">
        <v>91367763</v>
      </c>
      <c r="CZ86" s="20">
        <v>306863168</v>
      </c>
      <c r="DA86" s="20">
        <v>357985926</v>
      </c>
      <c r="DB86" s="20">
        <v>211769023</v>
      </c>
      <c r="DC86" s="20">
        <v>165192188</v>
      </c>
      <c r="DD86" s="20">
        <v>81642211</v>
      </c>
      <c r="DE86" s="20">
        <v>71703366</v>
      </c>
      <c r="DF86" s="20">
        <v>239044990</v>
      </c>
      <c r="DH86" s="20">
        <v>217904287</v>
      </c>
      <c r="DI86" s="20">
        <v>184426269</v>
      </c>
      <c r="DJ86" s="20">
        <v>208146637</v>
      </c>
      <c r="DK86" s="20">
        <v>148192015</v>
      </c>
      <c r="DL86" s="20">
        <v>121890600</v>
      </c>
      <c r="DM86" s="20">
        <v>76455433</v>
      </c>
      <c r="DN86" s="20">
        <v>106221623</v>
      </c>
      <c r="DO86" s="20">
        <v>80268443</v>
      </c>
      <c r="DP86" s="20">
        <v>96438521</v>
      </c>
      <c r="DQ86" s="20">
        <v>76381070</v>
      </c>
      <c r="DT86" s="20">
        <v>56847175</v>
      </c>
    </row>
    <row r="87" spans="1:124" x14ac:dyDescent="0.3">
      <c r="A87" s="9" t="s">
        <v>179</v>
      </c>
      <c r="B87" s="9">
        <v>21.783000000000001</v>
      </c>
      <c r="J87" s="7">
        <v>1110908634</v>
      </c>
      <c r="K87" s="15"/>
      <c r="L87" s="9">
        <v>75637154</v>
      </c>
      <c r="M87" s="9"/>
      <c r="N87" s="9"/>
      <c r="O87" s="20"/>
      <c r="P87" s="15"/>
      <c r="R87" s="15"/>
      <c r="S87" s="19"/>
      <c r="T87" s="15"/>
      <c r="V87" s="15"/>
      <c r="W87" s="19"/>
      <c r="X87" s="9"/>
      <c r="Y87" s="20"/>
      <c r="Z87" s="9"/>
      <c r="AA87" s="20"/>
      <c r="AB87" s="9"/>
      <c r="AC87" s="20"/>
      <c r="AD87" s="9"/>
      <c r="AE87" s="20"/>
      <c r="AF87" s="9"/>
      <c r="AG87" s="20"/>
      <c r="AH87" s="21"/>
      <c r="AI87" s="21"/>
      <c r="AQ87" s="15"/>
      <c r="AS87" s="15"/>
      <c r="AU87" s="19"/>
      <c r="AV87" s="16"/>
      <c r="AW87" s="16"/>
      <c r="AX87" s="16"/>
      <c r="AY87" s="16"/>
      <c r="AZ87" s="16"/>
      <c r="BA87" s="16"/>
      <c r="BB87" s="16"/>
      <c r="BD87" s="16"/>
      <c r="BE87" s="16"/>
      <c r="BF87" s="16"/>
      <c r="BG87" s="16"/>
      <c r="CO87" s="17"/>
      <c r="CR87" s="20">
        <v>188069121</v>
      </c>
      <c r="CX87" s="20">
        <v>173175677</v>
      </c>
      <c r="CZ87" s="20">
        <v>188069121</v>
      </c>
      <c r="DA87" s="20">
        <v>348444131</v>
      </c>
      <c r="DC87" s="20">
        <v>52250103</v>
      </c>
      <c r="DD87" s="20"/>
      <c r="DE87" s="20">
        <v>41970471</v>
      </c>
      <c r="DF87" s="20">
        <v>87641714</v>
      </c>
      <c r="DG87" s="20">
        <v>177206739</v>
      </c>
      <c r="DH87" s="20">
        <v>52121108</v>
      </c>
      <c r="DI87" s="20">
        <v>19486300</v>
      </c>
      <c r="DJ87" s="20">
        <v>51515013</v>
      </c>
      <c r="DK87" s="20">
        <v>36468095</v>
      </c>
      <c r="DL87" s="20">
        <v>48199862</v>
      </c>
      <c r="DM87" s="20">
        <v>25539355</v>
      </c>
      <c r="DN87" s="20">
        <v>71999556</v>
      </c>
      <c r="DO87" s="20">
        <v>38164105</v>
      </c>
      <c r="DP87" s="20">
        <v>65683080</v>
      </c>
      <c r="DQ87" s="20">
        <v>29806626</v>
      </c>
      <c r="DT87" s="19"/>
    </row>
    <row r="88" spans="1:124" x14ac:dyDescent="0.3">
      <c r="A88" s="9" t="s">
        <v>179</v>
      </c>
      <c r="B88" s="9">
        <v>21.783000000000001</v>
      </c>
      <c r="J88" s="7">
        <v>117084298</v>
      </c>
      <c r="K88" s="15"/>
      <c r="L88" s="9"/>
      <c r="M88" s="9"/>
      <c r="N88" s="9"/>
      <c r="O88" s="20"/>
      <c r="P88" s="15"/>
      <c r="R88" s="15"/>
      <c r="S88" s="19"/>
      <c r="T88" s="15"/>
      <c r="V88" s="15"/>
      <c r="W88" s="19"/>
      <c r="X88" s="9"/>
      <c r="Y88" s="20"/>
      <c r="Z88" s="9"/>
      <c r="AA88" s="20"/>
      <c r="AB88" s="9"/>
      <c r="AC88" s="20"/>
      <c r="AD88" s="9"/>
      <c r="AE88" s="20"/>
      <c r="AF88" s="9"/>
      <c r="AG88" s="20"/>
      <c r="AH88" s="21"/>
      <c r="AI88" s="21"/>
      <c r="AQ88" s="15"/>
      <c r="AS88" s="15"/>
      <c r="AU88" s="19"/>
      <c r="AV88" s="16"/>
      <c r="AW88" s="16"/>
      <c r="AX88" s="16"/>
      <c r="AY88" s="16"/>
      <c r="AZ88" s="16"/>
      <c r="BA88" s="16"/>
      <c r="BB88" s="16"/>
      <c r="BD88" s="16"/>
      <c r="BE88" s="16"/>
      <c r="BF88" s="16"/>
      <c r="BG88" s="16"/>
      <c r="CO88" s="17"/>
      <c r="CR88" s="20">
        <v>180743382</v>
      </c>
      <c r="CX88" s="20">
        <v>164957934</v>
      </c>
      <c r="CZ88" s="20">
        <v>180743382</v>
      </c>
      <c r="DG88" s="20">
        <v>53729011</v>
      </c>
      <c r="DI88" s="20">
        <v>54251812</v>
      </c>
      <c r="DK88" s="20">
        <v>45138046</v>
      </c>
      <c r="DL88" s="20"/>
      <c r="DM88" s="20">
        <v>37882216</v>
      </c>
      <c r="DQ88" s="20">
        <v>38250851</v>
      </c>
      <c r="DT88" s="19"/>
    </row>
    <row r="89" spans="1:124" s="19" customFormat="1" x14ac:dyDescent="0.3">
      <c r="A89" s="20" t="s">
        <v>179</v>
      </c>
      <c r="B89" s="20"/>
      <c r="J89" s="7"/>
      <c r="L89" s="20"/>
      <c r="M89" s="20"/>
      <c r="N89" s="20"/>
      <c r="O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1"/>
      <c r="AI89" s="21"/>
      <c r="AJ89" s="11"/>
      <c r="AK89" s="11"/>
      <c r="AL89" s="11"/>
      <c r="AM89" s="11"/>
      <c r="AN89" s="11"/>
      <c r="AO89" s="11"/>
      <c r="AV89" s="16"/>
      <c r="AW89" s="16"/>
      <c r="AX89" s="16"/>
      <c r="AY89" s="16"/>
      <c r="AZ89" s="16"/>
      <c r="BA89" s="16"/>
      <c r="BB89" s="16"/>
      <c r="BC89" s="17"/>
      <c r="BD89" s="16"/>
      <c r="BE89" s="16"/>
      <c r="BF89" s="16"/>
      <c r="BG89" s="16"/>
      <c r="BR89" s="17"/>
      <c r="BS89" s="17"/>
      <c r="BX89" s="17"/>
      <c r="BY89" s="17"/>
      <c r="CF89" s="17"/>
      <c r="CG89" s="17"/>
      <c r="CL89" s="17"/>
      <c r="CO89" s="17"/>
      <c r="CR89" s="20"/>
      <c r="CX89" s="20"/>
      <c r="CZ89" s="20"/>
      <c r="DG89" s="20"/>
      <c r="DI89" s="20">
        <v>62155563</v>
      </c>
    </row>
    <row r="90" spans="1:124" x14ac:dyDescent="0.3">
      <c r="A90" s="9" t="s">
        <v>180</v>
      </c>
      <c r="B90" s="9">
        <v>22.835000000000001</v>
      </c>
      <c r="J90" s="7">
        <v>42622021</v>
      </c>
      <c r="K90" s="9">
        <v>106928738</v>
      </c>
      <c r="L90" s="9">
        <v>170692532</v>
      </c>
      <c r="M90" s="9">
        <v>69386395</v>
      </c>
      <c r="N90" s="9">
        <v>277388</v>
      </c>
      <c r="O90" s="20">
        <v>17532030</v>
      </c>
      <c r="P90" s="5">
        <v>145017</v>
      </c>
      <c r="Q90" s="5"/>
      <c r="R90" s="9">
        <v>1796797</v>
      </c>
      <c r="S90" s="20">
        <v>2726432</v>
      </c>
      <c r="T90" s="9">
        <v>457920</v>
      </c>
      <c r="U90" s="20">
        <v>9723964</v>
      </c>
      <c r="V90" s="9">
        <v>116222</v>
      </c>
      <c r="W90" s="20"/>
      <c r="X90" s="9">
        <v>8499425</v>
      </c>
      <c r="Y90" s="20"/>
      <c r="Z90" s="9">
        <v>4253864</v>
      </c>
      <c r="AA90" s="20"/>
      <c r="AB90" s="9">
        <v>1528717</v>
      </c>
      <c r="AC90" s="20"/>
      <c r="AD90" s="5">
        <v>344791</v>
      </c>
      <c r="AE90" s="5"/>
      <c r="AF90" s="5">
        <v>233380</v>
      </c>
      <c r="AG90" s="5"/>
      <c r="AH90" s="21">
        <v>235746</v>
      </c>
      <c r="AI90" s="21"/>
      <c r="AQ90" s="15"/>
      <c r="AS90" s="15"/>
      <c r="AU90" s="19"/>
      <c r="AV90" s="16"/>
      <c r="AW90" s="16"/>
      <c r="AX90" s="16"/>
      <c r="AY90" s="16"/>
      <c r="AZ90" s="16"/>
      <c r="BA90" s="16"/>
      <c r="BB90" s="5">
        <v>62087</v>
      </c>
      <c r="BD90" s="16"/>
      <c r="BE90" s="16"/>
      <c r="BF90" s="16"/>
      <c r="BG90" s="16"/>
      <c r="BH90" s="5">
        <v>238939</v>
      </c>
      <c r="BI90" s="5"/>
      <c r="BJ90" s="5">
        <v>391623</v>
      </c>
      <c r="BK90" s="5"/>
      <c r="BL90" s="5">
        <v>304332</v>
      </c>
      <c r="BM90" s="5"/>
      <c r="BZ90" s="5">
        <v>322887</v>
      </c>
      <c r="CA90" s="5"/>
      <c r="CB90" s="5">
        <v>370989</v>
      </c>
      <c r="CC90" s="5"/>
      <c r="CD90" s="5">
        <v>265267</v>
      </c>
      <c r="CE90" s="5"/>
      <c r="CM90" s="5"/>
      <c r="CO90" s="17"/>
      <c r="CS90" s="5">
        <v>1989380</v>
      </c>
      <c r="CX90" s="20">
        <v>117416709</v>
      </c>
      <c r="DT90" s="5">
        <v>1989380</v>
      </c>
    </row>
    <row r="91" spans="1:124" x14ac:dyDescent="0.3">
      <c r="A91" s="9" t="s">
        <v>180</v>
      </c>
      <c r="B91" s="9">
        <v>22.835000000000001</v>
      </c>
      <c r="J91" s="7">
        <v>110816039</v>
      </c>
      <c r="K91" s="9"/>
      <c r="L91" s="9">
        <v>439359112</v>
      </c>
      <c r="M91" s="9">
        <v>270972865</v>
      </c>
      <c r="N91" s="9">
        <v>18632236</v>
      </c>
      <c r="O91" s="20">
        <v>59099350</v>
      </c>
      <c r="P91" s="15"/>
      <c r="R91" s="9">
        <v>59529225</v>
      </c>
      <c r="S91" s="20">
        <v>50164</v>
      </c>
      <c r="T91" s="9">
        <v>522463</v>
      </c>
      <c r="U91" s="20"/>
      <c r="V91" s="9">
        <v>10323753</v>
      </c>
      <c r="W91" s="20"/>
      <c r="X91" s="9"/>
      <c r="Y91" s="20"/>
      <c r="Z91" s="9"/>
      <c r="AA91" s="20"/>
      <c r="AB91" s="9"/>
      <c r="AC91" s="20"/>
      <c r="AD91" s="9"/>
      <c r="AE91" s="20"/>
      <c r="AF91" s="9"/>
      <c r="AG91" s="20"/>
      <c r="AH91" s="21"/>
      <c r="AI91" s="21"/>
      <c r="AQ91" s="15"/>
      <c r="AS91" s="15"/>
      <c r="AU91" s="19"/>
      <c r="AV91" s="16"/>
      <c r="AW91" s="16"/>
      <c r="AX91" s="16"/>
      <c r="AY91" s="16"/>
      <c r="AZ91" s="16"/>
      <c r="BA91" s="16"/>
      <c r="BB91" s="16"/>
      <c r="BD91" s="16"/>
      <c r="BE91" s="16"/>
      <c r="BF91" s="16"/>
      <c r="BG91" s="16"/>
      <c r="CO91" s="17"/>
      <c r="DT91" s="19"/>
    </row>
    <row r="92" spans="1:124" x14ac:dyDescent="0.3">
      <c r="A92" s="9" t="s">
        <v>180</v>
      </c>
      <c r="B92" s="9">
        <v>22.835000000000001</v>
      </c>
      <c r="J92" s="7">
        <v>125202199</v>
      </c>
      <c r="K92" s="9"/>
      <c r="L92" s="9"/>
      <c r="M92" s="15"/>
      <c r="N92" s="9">
        <v>113884257</v>
      </c>
      <c r="O92" s="20"/>
      <c r="P92" s="15"/>
      <c r="R92" s="15"/>
      <c r="S92" s="20">
        <v>22852082</v>
      </c>
      <c r="T92" s="9">
        <v>30042415</v>
      </c>
      <c r="U92" s="20"/>
      <c r="V92" s="15"/>
      <c r="W92" s="19"/>
      <c r="X92" s="9"/>
      <c r="Y92" s="20"/>
      <c r="Z92" s="9"/>
      <c r="AA92" s="20"/>
      <c r="AB92" s="9"/>
      <c r="AC92" s="20"/>
      <c r="AD92" s="9"/>
      <c r="AE92" s="20"/>
      <c r="AF92" s="9"/>
      <c r="AG92" s="20"/>
      <c r="AH92" s="21"/>
      <c r="AI92" s="21"/>
      <c r="AQ92" s="15"/>
      <c r="AS92" s="15"/>
      <c r="AU92" s="19"/>
      <c r="AV92" s="16"/>
      <c r="AW92" s="16"/>
      <c r="AX92" s="16"/>
      <c r="AY92" s="16"/>
      <c r="AZ92" s="16"/>
      <c r="BA92" s="16"/>
      <c r="BB92" s="16"/>
      <c r="BD92" s="16"/>
      <c r="BE92" s="16"/>
      <c r="BF92" s="16"/>
      <c r="BG92" s="16"/>
      <c r="CO92" s="17"/>
      <c r="DT92" s="19"/>
    </row>
    <row r="93" spans="1:124" x14ac:dyDescent="0.3">
      <c r="A93" s="9" t="s">
        <v>180</v>
      </c>
      <c r="B93" s="9">
        <v>22.835000000000001</v>
      </c>
      <c r="J93" s="7">
        <v>663737673</v>
      </c>
      <c r="K93" s="9"/>
      <c r="L93" s="9"/>
      <c r="M93" s="15"/>
      <c r="N93" s="9"/>
      <c r="O93" s="20"/>
      <c r="P93" s="15"/>
      <c r="R93" s="15"/>
      <c r="S93" s="19"/>
      <c r="T93" s="15"/>
      <c r="V93" s="15"/>
      <c r="W93" s="19"/>
      <c r="X93" s="9"/>
      <c r="Y93" s="20"/>
      <c r="Z93" s="9"/>
      <c r="AA93" s="20"/>
      <c r="AB93" s="9"/>
      <c r="AC93" s="20"/>
      <c r="AD93" s="9"/>
      <c r="AE93" s="20"/>
      <c r="AF93" s="9"/>
      <c r="AG93" s="20"/>
      <c r="AH93" s="21"/>
      <c r="AI93" s="21"/>
      <c r="AQ93" s="15"/>
      <c r="AS93" s="15"/>
      <c r="AU93" s="19"/>
      <c r="AV93" s="16"/>
      <c r="AW93" s="16"/>
      <c r="AX93" s="16"/>
      <c r="AY93" s="16"/>
      <c r="AZ93" s="16"/>
      <c r="BA93" s="16"/>
      <c r="BB93" s="16"/>
      <c r="BD93" s="16"/>
      <c r="BE93" s="16"/>
      <c r="BF93" s="16"/>
      <c r="BG93" s="16"/>
      <c r="CO93" s="17"/>
      <c r="DT93" s="19"/>
    </row>
    <row r="94" spans="1:124" x14ac:dyDescent="0.3">
      <c r="A94" s="9" t="s">
        <v>180</v>
      </c>
      <c r="B94" s="9">
        <v>22.835000000000001</v>
      </c>
      <c r="J94" s="15"/>
      <c r="K94" s="15"/>
      <c r="L94" s="9"/>
      <c r="M94" s="15"/>
      <c r="N94" s="9"/>
      <c r="O94" s="20"/>
      <c r="P94" s="15"/>
      <c r="R94" s="15"/>
      <c r="S94" s="19"/>
      <c r="T94" s="15"/>
      <c r="V94" s="15"/>
      <c r="W94" s="19"/>
      <c r="X94" s="9"/>
      <c r="Y94" s="20"/>
      <c r="Z94" s="9"/>
      <c r="AA94" s="20"/>
      <c r="AB94" s="9"/>
      <c r="AC94" s="20"/>
      <c r="AD94" s="9"/>
      <c r="AE94" s="20"/>
      <c r="AF94" s="9"/>
      <c r="AG94" s="20"/>
      <c r="AH94" s="21"/>
      <c r="AI94" s="21"/>
      <c r="AQ94" s="15"/>
      <c r="AS94" s="15"/>
      <c r="AU94" s="19"/>
      <c r="AV94" s="16"/>
      <c r="AW94" s="16"/>
      <c r="AX94" s="16"/>
      <c r="AY94" s="16"/>
      <c r="AZ94" s="16"/>
      <c r="BA94" s="16"/>
      <c r="BB94" s="16"/>
      <c r="BD94" s="16"/>
      <c r="BE94" s="16"/>
      <c r="BF94" s="16"/>
      <c r="BG94" s="16"/>
      <c r="CO94" s="17"/>
      <c r="CR94" s="20"/>
      <c r="CZ94" s="20"/>
      <c r="DT94" s="19"/>
    </row>
    <row r="95" spans="1:124" x14ac:dyDescent="0.3">
      <c r="A95" s="9" t="s">
        <v>190</v>
      </c>
      <c r="B95" s="9">
        <v>23.931000000000001</v>
      </c>
      <c r="J95" s="9">
        <v>382103735</v>
      </c>
      <c r="K95" s="15"/>
      <c r="L95" s="9"/>
      <c r="M95" s="15"/>
      <c r="O95" s="20"/>
      <c r="P95" s="15"/>
      <c r="R95" s="15"/>
      <c r="S95" s="20">
        <v>3116674</v>
      </c>
      <c r="T95" s="15"/>
      <c r="V95" s="15"/>
      <c r="X95" s="9"/>
      <c r="Y95" s="20"/>
      <c r="Z95" s="9"/>
      <c r="AA95" s="20"/>
      <c r="AB95" s="9"/>
      <c r="AC95" s="20"/>
      <c r="AD95" s="9"/>
      <c r="AE95" s="20"/>
      <c r="AF95" s="9"/>
      <c r="AG95" s="20"/>
      <c r="AH95" s="21"/>
      <c r="AI95" s="21"/>
      <c r="AQ95" s="15"/>
      <c r="AS95" s="15"/>
      <c r="AU95" s="19"/>
      <c r="AV95" s="16"/>
      <c r="AW95" s="16"/>
      <c r="AX95" s="16"/>
      <c r="AY95" s="16"/>
      <c r="AZ95" s="5">
        <v>9764064</v>
      </c>
      <c r="BA95" s="5"/>
      <c r="BB95" s="16"/>
      <c r="BD95" s="16"/>
      <c r="BE95" s="16"/>
      <c r="BF95" s="16"/>
      <c r="BG95" s="16"/>
      <c r="BL95" s="5">
        <v>223297</v>
      </c>
      <c r="BM95" s="5"/>
      <c r="CO95" s="17"/>
      <c r="CR95" s="20">
        <v>129520743</v>
      </c>
      <c r="CS95" s="20">
        <v>26375958</v>
      </c>
      <c r="CZ95" s="20">
        <v>129520743</v>
      </c>
      <c r="DA95" s="20">
        <v>169975043</v>
      </c>
      <c r="DF95" s="20">
        <v>2039812</v>
      </c>
      <c r="DH95" s="20">
        <v>278099</v>
      </c>
      <c r="DJ95" s="20">
        <v>3751829</v>
      </c>
      <c r="DT95" s="20">
        <v>26375958</v>
      </c>
    </row>
    <row r="96" spans="1:124" s="19" customFormat="1" x14ac:dyDescent="0.3">
      <c r="A96" s="20" t="s">
        <v>190</v>
      </c>
      <c r="B96" s="20"/>
      <c r="J96" s="20"/>
      <c r="L96" s="20"/>
      <c r="O96" s="20"/>
      <c r="S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1"/>
      <c r="AI96" s="21"/>
      <c r="AJ96" s="11"/>
      <c r="AK96" s="11"/>
      <c r="AL96" s="11"/>
      <c r="AM96" s="11"/>
      <c r="AN96" s="11"/>
      <c r="AO96" s="11"/>
      <c r="AV96" s="16"/>
      <c r="AW96" s="16"/>
      <c r="AX96" s="16"/>
      <c r="AY96" s="16"/>
      <c r="AZ96" s="5"/>
      <c r="BA96" s="5"/>
      <c r="BB96" s="16"/>
      <c r="BC96" s="17"/>
      <c r="BD96" s="16"/>
      <c r="BE96" s="16"/>
      <c r="BF96" s="16"/>
      <c r="BG96" s="16"/>
      <c r="BL96" s="5"/>
      <c r="BM96" s="5"/>
      <c r="BR96" s="17"/>
      <c r="BS96" s="17"/>
      <c r="BX96" s="17"/>
      <c r="BY96" s="17"/>
      <c r="CF96" s="17"/>
      <c r="CG96" s="17"/>
      <c r="CL96" s="17"/>
      <c r="CO96" s="17"/>
      <c r="CR96" s="20"/>
      <c r="CS96" s="20"/>
      <c r="CZ96" s="20"/>
      <c r="DF96" s="20">
        <v>673837</v>
      </c>
      <c r="DH96" s="20">
        <v>333858</v>
      </c>
      <c r="DJ96" s="20">
        <v>2289000</v>
      </c>
      <c r="DT96" s="20"/>
    </row>
    <row r="97" spans="1:124" s="19" customFormat="1" x14ac:dyDescent="0.3">
      <c r="A97" s="20" t="s">
        <v>190</v>
      </c>
      <c r="B97" s="20"/>
      <c r="J97" s="20"/>
      <c r="L97" s="20"/>
      <c r="O97" s="20"/>
      <c r="S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1"/>
      <c r="AI97" s="21"/>
      <c r="AJ97" s="11"/>
      <c r="AK97" s="11"/>
      <c r="AL97" s="11"/>
      <c r="AM97" s="11"/>
      <c r="AN97" s="11"/>
      <c r="AO97" s="11"/>
      <c r="AV97" s="16"/>
      <c r="AW97" s="16"/>
      <c r="AX97" s="16"/>
      <c r="AY97" s="16"/>
      <c r="AZ97" s="5"/>
      <c r="BA97" s="5"/>
      <c r="BB97" s="16"/>
      <c r="BC97" s="17"/>
      <c r="BD97" s="16"/>
      <c r="BE97" s="16"/>
      <c r="BF97" s="16"/>
      <c r="BG97" s="16"/>
      <c r="BL97" s="5"/>
      <c r="BM97" s="5"/>
      <c r="BR97" s="17"/>
      <c r="BS97" s="17"/>
      <c r="BX97" s="17"/>
      <c r="BY97" s="17"/>
      <c r="CF97" s="17"/>
      <c r="CG97" s="17"/>
      <c r="CL97" s="17"/>
      <c r="CO97" s="17"/>
      <c r="CR97" s="20"/>
      <c r="CS97" s="20"/>
      <c r="CZ97" s="20"/>
      <c r="DF97" s="20">
        <v>2995657</v>
      </c>
      <c r="DH97" s="20">
        <v>859915</v>
      </c>
      <c r="DJ97" s="20">
        <v>2070831</v>
      </c>
      <c r="DT97" s="20"/>
    </row>
    <row r="98" spans="1:124" s="19" customFormat="1" x14ac:dyDescent="0.3">
      <c r="A98" s="20" t="s">
        <v>190</v>
      </c>
      <c r="B98" s="20"/>
      <c r="J98" s="20"/>
      <c r="L98" s="20"/>
      <c r="O98" s="20"/>
      <c r="S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1"/>
      <c r="AI98" s="21"/>
      <c r="AJ98" s="11"/>
      <c r="AK98" s="11"/>
      <c r="AL98" s="11"/>
      <c r="AM98" s="11"/>
      <c r="AN98" s="11"/>
      <c r="AO98" s="11"/>
      <c r="AV98" s="16"/>
      <c r="AW98" s="16"/>
      <c r="AX98" s="16"/>
      <c r="AY98" s="16"/>
      <c r="AZ98" s="5"/>
      <c r="BA98" s="5"/>
      <c r="BB98" s="16"/>
      <c r="BC98" s="17"/>
      <c r="BD98" s="16"/>
      <c r="BE98" s="16"/>
      <c r="BF98" s="16"/>
      <c r="BG98" s="16"/>
      <c r="BL98" s="5"/>
      <c r="BM98" s="5"/>
      <c r="BR98" s="17"/>
      <c r="BS98" s="17"/>
      <c r="BX98" s="17"/>
      <c r="BY98" s="17"/>
      <c r="CF98" s="17"/>
      <c r="CG98" s="17"/>
      <c r="CL98" s="17"/>
      <c r="CO98" s="17"/>
      <c r="CR98" s="20"/>
      <c r="CS98" s="20"/>
      <c r="CZ98" s="20"/>
      <c r="DF98" s="20">
        <v>2640834</v>
      </c>
      <c r="DH98" s="20">
        <v>1690711</v>
      </c>
      <c r="DJ98" s="20">
        <v>926938</v>
      </c>
      <c r="DT98" s="20"/>
    </row>
    <row r="99" spans="1:124" s="19" customFormat="1" x14ac:dyDescent="0.3">
      <c r="A99" s="20" t="s">
        <v>190</v>
      </c>
      <c r="B99" s="20"/>
      <c r="J99" s="20"/>
      <c r="L99" s="20"/>
      <c r="O99" s="20"/>
      <c r="S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1"/>
      <c r="AI99" s="21"/>
      <c r="AJ99" s="11"/>
      <c r="AK99" s="11"/>
      <c r="AL99" s="11"/>
      <c r="AM99" s="11"/>
      <c r="AN99" s="11"/>
      <c r="AO99" s="11"/>
      <c r="AV99" s="16"/>
      <c r="AW99" s="16"/>
      <c r="AX99" s="16"/>
      <c r="AY99" s="16"/>
      <c r="AZ99" s="5"/>
      <c r="BA99" s="5"/>
      <c r="BB99" s="16"/>
      <c r="BC99" s="17"/>
      <c r="BD99" s="16"/>
      <c r="BE99" s="16"/>
      <c r="BF99" s="16"/>
      <c r="BG99" s="16"/>
      <c r="BL99" s="5"/>
      <c r="BM99" s="5"/>
      <c r="BR99" s="17"/>
      <c r="BS99" s="17"/>
      <c r="BX99" s="17"/>
      <c r="BY99" s="17"/>
      <c r="CF99" s="17"/>
      <c r="CG99" s="17"/>
      <c r="CL99" s="17"/>
      <c r="CO99" s="17"/>
      <c r="CR99" s="20"/>
      <c r="CS99" s="20"/>
      <c r="CZ99" s="20"/>
      <c r="DF99" s="20">
        <v>5816489</v>
      </c>
      <c r="DH99" s="20">
        <v>1769360</v>
      </c>
      <c r="DT99" s="20"/>
    </row>
    <row r="100" spans="1:124" s="19" customFormat="1" x14ac:dyDescent="0.3">
      <c r="A100" s="20" t="s">
        <v>190</v>
      </c>
      <c r="B100" s="20"/>
      <c r="J100" s="20"/>
      <c r="L100" s="20"/>
      <c r="O100" s="20"/>
      <c r="S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1"/>
      <c r="AI100" s="21"/>
      <c r="AJ100" s="11"/>
      <c r="AK100" s="11"/>
      <c r="AL100" s="11"/>
      <c r="AM100" s="11"/>
      <c r="AN100" s="11"/>
      <c r="AO100" s="11"/>
      <c r="AV100" s="16"/>
      <c r="AW100" s="16"/>
      <c r="AX100" s="16"/>
      <c r="AY100" s="16"/>
      <c r="AZ100" s="5"/>
      <c r="BA100" s="5"/>
      <c r="BB100" s="16"/>
      <c r="BC100" s="17"/>
      <c r="BD100" s="16"/>
      <c r="BE100" s="16"/>
      <c r="BF100" s="16"/>
      <c r="BG100" s="16"/>
      <c r="BL100" s="5"/>
      <c r="BM100" s="5"/>
      <c r="BR100" s="17"/>
      <c r="BS100" s="17"/>
      <c r="BX100" s="17"/>
      <c r="BY100" s="17"/>
      <c r="CF100" s="17"/>
      <c r="CG100" s="17"/>
      <c r="CL100" s="17"/>
      <c r="CO100" s="17"/>
      <c r="CR100" s="20"/>
      <c r="CS100" s="20"/>
      <c r="CZ100" s="20"/>
      <c r="DF100" s="20">
        <v>5019879</v>
      </c>
      <c r="DT100" s="20"/>
    </row>
    <row r="101" spans="1:124" s="26" customFormat="1" x14ac:dyDescent="0.3">
      <c r="A101" s="26" t="s">
        <v>191</v>
      </c>
      <c r="B101" s="26">
        <v>25.146999999999998</v>
      </c>
      <c r="M101" s="26">
        <v>16657358</v>
      </c>
      <c r="N101" s="20">
        <v>9113772</v>
      </c>
      <c r="R101" s="20">
        <v>3137751</v>
      </c>
      <c r="T101" s="20">
        <v>134679</v>
      </c>
      <c r="U101" s="20"/>
      <c r="V101" s="20">
        <v>242430</v>
      </c>
      <c r="X101" s="26">
        <v>156626</v>
      </c>
      <c r="Z101" s="21">
        <v>225777</v>
      </c>
      <c r="AB101" s="21">
        <v>215107</v>
      </c>
      <c r="AI101" s="20"/>
      <c r="AJ101" s="11"/>
      <c r="AK101" s="11"/>
      <c r="AL101" s="11"/>
      <c r="AM101" s="11"/>
      <c r="AN101" s="11"/>
      <c r="AO101" s="11"/>
      <c r="AP101" s="5">
        <v>1764064</v>
      </c>
      <c r="AX101" s="26">
        <v>1663614</v>
      </c>
      <c r="BC101" s="17"/>
      <c r="BR101" s="17"/>
      <c r="BS101" s="17"/>
      <c r="BX101" s="17"/>
      <c r="BY101" s="17"/>
      <c r="CF101" s="17"/>
      <c r="CG101" s="17"/>
      <c r="CL101" s="17"/>
    </row>
    <row r="102" spans="1:124" s="21" customFormat="1" x14ac:dyDescent="0.3">
      <c r="A102" s="21" t="s">
        <v>235</v>
      </c>
      <c r="B102" s="21">
        <v>26.021999999999998</v>
      </c>
      <c r="N102" s="21">
        <v>10099451</v>
      </c>
      <c r="O102" s="20">
        <v>14836829</v>
      </c>
      <c r="R102" s="21">
        <v>4556058</v>
      </c>
      <c r="S102" s="20">
        <v>9701823</v>
      </c>
      <c r="T102" s="21">
        <v>2658232</v>
      </c>
      <c r="U102" s="20">
        <v>4586040</v>
      </c>
      <c r="V102" s="21">
        <v>1650483</v>
      </c>
      <c r="W102" s="20">
        <v>3522106</v>
      </c>
      <c r="X102" s="21">
        <v>1333353</v>
      </c>
      <c r="Y102" s="20">
        <v>2636302</v>
      </c>
      <c r="Z102" s="21">
        <v>913206</v>
      </c>
      <c r="AA102" s="20">
        <v>1246511</v>
      </c>
      <c r="AB102" s="21">
        <v>529561</v>
      </c>
      <c r="AC102" s="20">
        <v>508940</v>
      </c>
      <c r="AD102" s="5">
        <v>80111</v>
      </c>
      <c r="AH102" s="5">
        <v>38771</v>
      </c>
      <c r="AI102" s="20">
        <v>190876</v>
      </c>
      <c r="AJ102" s="11"/>
      <c r="AK102" s="11"/>
      <c r="AL102" s="11"/>
      <c r="AM102" s="11"/>
      <c r="AN102" s="11"/>
      <c r="AO102" s="11"/>
      <c r="AP102" s="21">
        <v>6427632</v>
      </c>
      <c r="AR102" s="21">
        <v>5423427</v>
      </c>
      <c r="AT102" s="7">
        <v>5635848</v>
      </c>
      <c r="AU102" s="20">
        <v>9046768</v>
      </c>
      <c r="BC102" s="17"/>
      <c r="BR102" s="17"/>
      <c r="BS102" s="17"/>
      <c r="BX102" s="17"/>
      <c r="BY102" s="17"/>
      <c r="CF102" s="17"/>
      <c r="CG102" s="17"/>
      <c r="CH102" s="20">
        <v>5983967</v>
      </c>
      <c r="CI102" s="20">
        <v>7004597</v>
      </c>
      <c r="CJ102" s="7">
        <v>6746732</v>
      </c>
      <c r="CK102" s="20">
        <v>7922380</v>
      </c>
      <c r="CL102" s="17"/>
      <c r="DA102" s="20">
        <v>37290947</v>
      </c>
      <c r="DB102" s="20"/>
      <c r="DC102" s="20"/>
      <c r="DE102" s="20">
        <v>19988818</v>
      </c>
      <c r="DL102" s="20">
        <v>17900784</v>
      </c>
      <c r="DM102" s="20">
        <v>18507578</v>
      </c>
      <c r="DN102" s="20">
        <v>18033082</v>
      </c>
      <c r="DO102" s="20">
        <v>13468422</v>
      </c>
      <c r="DP102" s="20">
        <v>28642726</v>
      </c>
      <c r="DQ102" s="20">
        <v>8849961</v>
      </c>
    </row>
    <row r="103" spans="1:124" x14ac:dyDescent="0.3">
      <c r="A103" s="7" t="s">
        <v>192</v>
      </c>
      <c r="B103" s="7">
        <v>26.667000000000002</v>
      </c>
      <c r="J103" s="7">
        <v>10243104</v>
      </c>
      <c r="K103" s="15"/>
      <c r="L103" s="15"/>
      <c r="M103" s="9"/>
      <c r="N103" s="9"/>
      <c r="O103" s="20">
        <v>44975716</v>
      </c>
      <c r="P103" s="5">
        <v>118762</v>
      </c>
      <c r="Q103" s="5"/>
      <c r="R103" s="15"/>
      <c r="S103" s="20">
        <v>11616853</v>
      </c>
      <c r="T103" s="15"/>
      <c r="U103" s="20">
        <v>5276609</v>
      </c>
      <c r="V103" s="15"/>
      <c r="W103" s="19"/>
      <c r="X103" s="9"/>
      <c r="Y103" s="20"/>
      <c r="Z103" s="9"/>
      <c r="AA103" s="20"/>
      <c r="AB103" s="9"/>
      <c r="AC103" s="20"/>
      <c r="AD103" s="9"/>
      <c r="AE103" s="20"/>
      <c r="AF103" s="9"/>
      <c r="AG103" s="20"/>
      <c r="AH103" s="21"/>
      <c r="AI103" s="21"/>
      <c r="AQ103" s="15"/>
      <c r="AS103" s="15"/>
      <c r="AU103" s="19"/>
      <c r="AV103" s="16"/>
      <c r="AW103" s="16"/>
      <c r="AX103" s="5">
        <v>4056928</v>
      </c>
      <c r="AY103" s="5"/>
      <c r="AZ103" s="5">
        <v>4237173</v>
      </c>
      <c r="BA103" s="5"/>
      <c r="BB103" s="5">
        <v>210494</v>
      </c>
      <c r="BD103" s="16"/>
      <c r="BE103" s="16"/>
      <c r="BF103" s="5">
        <v>724542</v>
      </c>
      <c r="BG103" s="5"/>
      <c r="BH103" s="5">
        <v>1621314</v>
      </c>
      <c r="BI103" s="5"/>
      <c r="BT103" s="5">
        <v>1253003</v>
      </c>
      <c r="BU103" s="5"/>
      <c r="CO103" s="17"/>
      <c r="CS103" s="5">
        <v>7029780</v>
      </c>
      <c r="DT103" s="5">
        <v>7029780</v>
      </c>
    </row>
    <row r="104" spans="1:124" x14ac:dyDescent="0.3">
      <c r="A104" s="7" t="s">
        <v>192</v>
      </c>
      <c r="B104" s="7">
        <v>26.667000000000002</v>
      </c>
      <c r="J104" s="7">
        <v>138104963</v>
      </c>
      <c r="K104" s="15"/>
      <c r="L104" s="15"/>
      <c r="M104" s="9"/>
      <c r="N104" s="9"/>
      <c r="O104" s="20"/>
      <c r="P104" s="15"/>
      <c r="R104" s="15"/>
      <c r="S104" s="19"/>
      <c r="T104" s="15"/>
      <c r="V104" s="15"/>
      <c r="W104" s="19"/>
      <c r="X104" s="9"/>
      <c r="Y104" s="20"/>
      <c r="Z104" s="9"/>
      <c r="AA104" s="20"/>
      <c r="AB104" s="9"/>
      <c r="AC104" s="20"/>
      <c r="AD104" s="9"/>
      <c r="AE104" s="20"/>
      <c r="AF104" s="9"/>
      <c r="AG104" s="20"/>
      <c r="AH104" s="21"/>
      <c r="AI104" s="21"/>
      <c r="AQ104" s="15"/>
      <c r="AS104" s="15"/>
      <c r="AU104" s="19"/>
      <c r="AV104" s="16"/>
      <c r="AW104" s="16"/>
      <c r="AX104" s="16"/>
      <c r="AY104" s="16"/>
      <c r="AZ104" s="16"/>
      <c r="BA104" s="16"/>
      <c r="BB104" s="16"/>
      <c r="BD104" s="16"/>
      <c r="BE104" s="16"/>
      <c r="BF104" s="16"/>
      <c r="BG104" s="16"/>
      <c r="CO104" s="17"/>
      <c r="DT104" s="19"/>
    </row>
    <row r="105" spans="1:124" x14ac:dyDescent="0.3">
      <c r="A105" s="7" t="s">
        <v>192</v>
      </c>
      <c r="B105" s="7">
        <v>26.667000000000002</v>
      </c>
      <c r="J105" s="7"/>
      <c r="K105" s="15"/>
      <c r="L105" s="15"/>
      <c r="M105" s="9"/>
      <c r="N105" s="9"/>
      <c r="O105" s="20"/>
      <c r="P105" s="15"/>
      <c r="R105" s="15"/>
      <c r="S105" s="19"/>
      <c r="T105" s="15"/>
      <c r="V105" s="15"/>
      <c r="W105" s="19"/>
      <c r="X105" s="9"/>
      <c r="Y105" s="20"/>
      <c r="Z105" s="9"/>
      <c r="AA105" s="20"/>
      <c r="AB105" s="9"/>
      <c r="AC105" s="20"/>
      <c r="AD105" s="9"/>
      <c r="AE105" s="20"/>
      <c r="AF105" s="9"/>
      <c r="AG105" s="20"/>
      <c r="AH105" s="21"/>
      <c r="AI105" s="21"/>
      <c r="AQ105" s="15"/>
      <c r="AS105" s="15"/>
      <c r="AU105" s="19"/>
      <c r="AV105" s="16"/>
      <c r="AW105" s="16"/>
      <c r="AX105" s="16"/>
      <c r="AY105" s="16"/>
      <c r="AZ105" s="16"/>
      <c r="BA105" s="16"/>
      <c r="BB105" s="16"/>
      <c r="BD105" s="16"/>
      <c r="BE105" s="16"/>
      <c r="BF105" s="16"/>
      <c r="BG105" s="16"/>
      <c r="CO105" s="17"/>
      <c r="DT105" s="19"/>
    </row>
    <row r="106" spans="1:124" x14ac:dyDescent="0.3">
      <c r="A106" s="7" t="s">
        <v>192</v>
      </c>
      <c r="B106" s="7">
        <v>26.667000000000002</v>
      </c>
      <c r="J106" s="7"/>
      <c r="K106" s="15"/>
      <c r="L106" s="15"/>
      <c r="M106" s="9"/>
      <c r="N106" s="9"/>
      <c r="O106" s="20"/>
      <c r="P106" s="15"/>
      <c r="R106" s="15"/>
      <c r="S106" s="19"/>
      <c r="T106" s="15"/>
      <c r="V106" s="15"/>
      <c r="W106" s="19"/>
      <c r="X106" s="9"/>
      <c r="Y106" s="20"/>
      <c r="Z106" s="9"/>
      <c r="AA106" s="20"/>
      <c r="AB106" s="9"/>
      <c r="AC106" s="20"/>
      <c r="AD106" s="9"/>
      <c r="AE106" s="20"/>
      <c r="AF106" s="9"/>
      <c r="AG106" s="20"/>
      <c r="AH106" s="21"/>
      <c r="AI106" s="21"/>
      <c r="AQ106" s="15"/>
      <c r="AS106" s="15"/>
      <c r="AU106" s="19"/>
      <c r="AV106" s="16"/>
      <c r="AW106" s="16"/>
      <c r="AX106" s="16"/>
      <c r="AY106" s="16"/>
      <c r="AZ106" s="16"/>
      <c r="BA106" s="16"/>
      <c r="BB106" s="16"/>
      <c r="BD106" s="16"/>
      <c r="BE106" s="16"/>
      <c r="BF106" s="16"/>
      <c r="BG106" s="16"/>
      <c r="CO106" s="17"/>
      <c r="DT106" s="19"/>
    </row>
    <row r="107" spans="1:124" s="19" customFormat="1" x14ac:dyDescent="0.3">
      <c r="A107" s="22" t="s">
        <v>193</v>
      </c>
      <c r="B107" s="22"/>
      <c r="J107" s="7"/>
      <c r="M107" s="20"/>
      <c r="N107" s="20"/>
      <c r="O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1"/>
      <c r="AI107" s="2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V107" s="16"/>
      <c r="AW107" s="16"/>
      <c r="AX107" s="16"/>
      <c r="AY107" s="16"/>
      <c r="AZ107" s="16"/>
      <c r="BA107" s="16"/>
      <c r="BB107" s="16"/>
      <c r="BC107" s="17"/>
      <c r="BD107" s="16"/>
      <c r="BE107" s="16"/>
      <c r="BF107" s="16"/>
      <c r="BG107" s="16"/>
      <c r="BR107" s="17"/>
      <c r="BS107" s="17"/>
      <c r="BX107" s="17"/>
      <c r="BY107" s="17"/>
      <c r="CF107" s="17"/>
      <c r="CG107" s="17"/>
      <c r="CL107" s="17"/>
      <c r="CO107" s="17"/>
    </row>
    <row r="108" spans="1:124" s="19" customFormat="1" x14ac:dyDescent="0.3">
      <c r="A108" s="22" t="s">
        <v>193</v>
      </c>
      <c r="B108" s="22"/>
      <c r="J108" s="7"/>
      <c r="M108" s="20"/>
      <c r="N108" s="20"/>
      <c r="O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1"/>
      <c r="AI108" s="2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V108" s="16"/>
      <c r="AW108" s="16"/>
      <c r="AX108" s="16"/>
      <c r="AY108" s="16"/>
      <c r="AZ108" s="16"/>
      <c r="BA108" s="16"/>
      <c r="BB108" s="16"/>
      <c r="BC108" s="17"/>
      <c r="BD108" s="16"/>
      <c r="BE108" s="16"/>
      <c r="BF108" s="16"/>
      <c r="BG108" s="16"/>
      <c r="BR108" s="17"/>
      <c r="BS108" s="17"/>
      <c r="BX108" s="17"/>
      <c r="BY108" s="17"/>
      <c r="CF108" s="17"/>
      <c r="CG108" s="17"/>
      <c r="CL108" s="17"/>
      <c r="CO108" s="17"/>
    </row>
    <row r="109" spans="1:124" s="19" customFormat="1" x14ac:dyDescent="0.3">
      <c r="A109" s="22" t="s">
        <v>193</v>
      </c>
      <c r="B109" s="22"/>
      <c r="J109" s="7"/>
      <c r="M109" s="20"/>
      <c r="N109" s="20"/>
      <c r="O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1"/>
      <c r="AI109" s="2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V109" s="16"/>
      <c r="AW109" s="16"/>
      <c r="AX109" s="16"/>
      <c r="AY109" s="16"/>
      <c r="AZ109" s="16"/>
      <c r="BA109" s="16"/>
      <c r="BB109" s="16"/>
      <c r="BC109" s="17"/>
      <c r="BD109" s="16"/>
      <c r="BE109" s="16"/>
      <c r="BF109" s="16"/>
      <c r="BG109" s="16"/>
      <c r="BR109" s="17"/>
      <c r="BS109" s="17"/>
      <c r="BX109" s="17"/>
      <c r="BY109" s="17"/>
      <c r="CF109" s="17"/>
      <c r="CG109" s="17"/>
      <c r="CL109" s="17"/>
      <c r="CO109" s="17"/>
    </row>
    <row r="110" spans="1:124" s="22" customFormat="1" x14ac:dyDescent="0.3">
      <c r="A110" s="22" t="s">
        <v>193</v>
      </c>
      <c r="B110" s="22">
        <v>27.352</v>
      </c>
      <c r="N110" s="22">
        <v>5317903</v>
      </c>
      <c r="R110" s="22">
        <v>2573883</v>
      </c>
      <c r="T110" s="22">
        <v>717833</v>
      </c>
      <c r="V110" s="22">
        <v>903235</v>
      </c>
      <c r="W110" s="20">
        <v>2165193</v>
      </c>
      <c r="X110" s="22">
        <v>420944</v>
      </c>
      <c r="Y110" s="20">
        <v>865418</v>
      </c>
      <c r="Z110" s="22">
        <v>1741324</v>
      </c>
      <c r="AB110" s="22">
        <v>250787</v>
      </c>
      <c r="AD110" s="22">
        <v>166220</v>
      </c>
      <c r="AF110" s="22">
        <v>299323</v>
      </c>
      <c r="AH110" s="22">
        <v>729152</v>
      </c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BC110" s="17"/>
      <c r="BR110" s="17"/>
      <c r="BS110" s="17"/>
      <c r="BX110" s="17"/>
      <c r="BY110" s="17"/>
      <c r="CF110" s="17"/>
      <c r="CG110" s="17"/>
      <c r="CL110" s="17"/>
    </row>
    <row r="111" spans="1:124" s="22" customFormat="1" x14ac:dyDescent="0.3">
      <c r="A111" s="22" t="s">
        <v>193</v>
      </c>
      <c r="B111" s="22">
        <v>27.5</v>
      </c>
      <c r="N111" s="22">
        <v>3726491</v>
      </c>
      <c r="R111" s="22">
        <v>4319066</v>
      </c>
      <c r="S111" s="20">
        <v>13840977</v>
      </c>
      <c r="T111" s="22">
        <v>352317</v>
      </c>
      <c r="U111" s="20">
        <v>7204648</v>
      </c>
      <c r="V111" s="22">
        <v>1786416</v>
      </c>
      <c r="W111" s="20">
        <v>368728</v>
      </c>
      <c r="X111" s="22">
        <v>1260521</v>
      </c>
      <c r="Y111" s="20">
        <v>1252571</v>
      </c>
      <c r="Z111" s="22">
        <v>260372</v>
      </c>
      <c r="AB111" s="22">
        <v>983624</v>
      </c>
      <c r="AD111" s="22">
        <v>771513</v>
      </c>
      <c r="AF111" s="22">
        <v>1060762</v>
      </c>
      <c r="AH111" s="22">
        <v>1510476</v>
      </c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BC111" s="17"/>
      <c r="BR111" s="17"/>
      <c r="BS111" s="17"/>
      <c r="BX111" s="17"/>
      <c r="BY111" s="17"/>
      <c r="CF111" s="17"/>
      <c r="CG111" s="17"/>
      <c r="CL111" s="17"/>
    </row>
    <row r="112" spans="1:124" s="22" customFormat="1" x14ac:dyDescent="0.3">
      <c r="A112" s="22" t="s">
        <v>193</v>
      </c>
      <c r="B112" s="22">
        <v>28.062999999999999</v>
      </c>
      <c r="N112" s="22">
        <v>59095016</v>
      </c>
      <c r="O112" s="20">
        <v>10586795</v>
      </c>
      <c r="R112" s="22">
        <v>35832238</v>
      </c>
      <c r="T112" s="20">
        <v>26130883</v>
      </c>
      <c r="U112" s="20">
        <v>23114341</v>
      </c>
      <c r="V112" s="22">
        <v>6160409</v>
      </c>
      <c r="W112" s="20">
        <v>897609</v>
      </c>
      <c r="X112" s="22">
        <v>2660408</v>
      </c>
      <c r="Y112" s="20">
        <v>2414614</v>
      </c>
      <c r="Z112" s="22">
        <v>1058704</v>
      </c>
      <c r="AB112" s="22">
        <v>208063</v>
      </c>
      <c r="AD112" s="22">
        <v>98047</v>
      </c>
      <c r="AF112" s="22">
        <v>138033</v>
      </c>
      <c r="AH112" s="22">
        <v>395367</v>
      </c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BC112" s="17"/>
      <c r="BR112" s="17"/>
      <c r="BS112" s="17"/>
      <c r="BT112" s="22">
        <v>3207990</v>
      </c>
      <c r="BX112" s="17"/>
      <c r="BY112" s="17"/>
      <c r="CF112" s="17"/>
      <c r="CG112" s="17"/>
      <c r="CL112" s="17"/>
    </row>
    <row r="113" spans="1:124" x14ac:dyDescent="0.3">
      <c r="A113" s="9" t="s">
        <v>181</v>
      </c>
      <c r="B113" s="9">
        <v>28.141999999999999</v>
      </c>
      <c r="J113" s="9">
        <v>33905359</v>
      </c>
      <c r="K113" s="9">
        <v>76776229</v>
      </c>
      <c r="L113" s="9">
        <v>4873113</v>
      </c>
      <c r="M113" s="9">
        <v>18291062</v>
      </c>
      <c r="N113" s="9">
        <v>149837231</v>
      </c>
      <c r="O113" s="20">
        <v>4491320</v>
      </c>
      <c r="P113" s="5">
        <v>74025</v>
      </c>
      <c r="Q113" s="5"/>
      <c r="R113" s="9">
        <v>95784252</v>
      </c>
      <c r="S113" s="20"/>
      <c r="T113" s="9">
        <v>49268592</v>
      </c>
      <c r="U113" s="20"/>
      <c r="V113" s="9">
        <v>18438478</v>
      </c>
      <c r="W113" s="20">
        <v>34025968</v>
      </c>
      <c r="X113" s="9">
        <v>14491390</v>
      </c>
      <c r="Y113" s="20">
        <v>23244332</v>
      </c>
      <c r="Z113" s="9">
        <v>7739484</v>
      </c>
      <c r="AA113" s="20">
        <v>15414430</v>
      </c>
      <c r="AB113" s="9">
        <v>3479819</v>
      </c>
      <c r="AC113" s="20">
        <v>6699751</v>
      </c>
      <c r="AD113" s="9">
        <v>1367073</v>
      </c>
      <c r="AE113" s="20">
        <v>2353137</v>
      </c>
      <c r="AF113" s="5">
        <v>429754</v>
      </c>
      <c r="AG113" s="5"/>
      <c r="AH113" s="21">
        <v>636665</v>
      </c>
      <c r="AI113" s="21"/>
      <c r="AP113" s="9">
        <v>9464403</v>
      </c>
      <c r="AQ113" s="20">
        <v>7233142</v>
      </c>
      <c r="AR113" s="5">
        <v>15423822</v>
      </c>
      <c r="AS113" s="5"/>
      <c r="AT113" s="9">
        <v>9910440</v>
      </c>
      <c r="AU113" s="20">
        <v>14766173</v>
      </c>
      <c r="AV113" s="16"/>
      <c r="AW113" s="16"/>
      <c r="AX113" s="16"/>
      <c r="AY113" s="16"/>
      <c r="AZ113" s="16"/>
      <c r="BA113" s="16"/>
      <c r="BB113" s="5">
        <v>2372142</v>
      </c>
      <c r="BD113" s="5">
        <v>2929032</v>
      </c>
      <c r="BE113" s="5"/>
      <c r="CI113" s="20">
        <v>18300263</v>
      </c>
      <c r="CM113" s="20">
        <v>4872920</v>
      </c>
      <c r="CN113" s="20">
        <v>5983856</v>
      </c>
      <c r="CO113" s="17"/>
      <c r="CP113" s="20">
        <v>4796838</v>
      </c>
      <c r="CQ113" s="5">
        <v>5749783</v>
      </c>
      <c r="CS113" s="20">
        <v>174813523</v>
      </c>
      <c r="DB113" s="20">
        <v>84861</v>
      </c>
      <c r="DC113" s="20"/>
      <c r="DD113" s="20"/>
      <c r="DE113" s="20"/>
      <c r="DT113" s="20">
        <v>174813523</v>
      </c>
    </row>
    <row r="114" spans="1:124" x14ac:dyDescent="0.3">
      <c r="A114" s="9" t="s">
        <v>181</v>
      </c>
      <c r="B114" s="9">
        <v>28.141999999999999</v>
      </c>
      <c r="J114" s="9">
        <v>38038612</v>
      </c>
      <c r="K114" s="15"/>
      <c r="L114" s="9">
        <v>55365705</v>
      </c>
      <c r="M114" s="9"/>
      <c r="N114" s="9"/>
      <c r="O114" s="20">
        <v>9274199</v>
      </c>
      <c r="P114" s="15"/>
      <c r="R114" s="15"/>
      <c r="S114" s="19"/>
      <c r="T114" s="15"/>
      <c r="V114" s="15"/>
      <c r="W114" s="19"/>
      <c r="X114" s="15"/>
      <c r="Z114" s="9"/>
      <c r="AA114" s="20"/>
      <c r="AB114" s="9"/>
      <c r="AC114" s="20"/>
      <c r="AD114" s="9"/>
      <c r="AE114" s="20"/>
      <c r="AF114" s="9"/>
      <c r="AG114" s="20"/>
      <c r="AH114" s="21"/>
      <c r="AI114" s="21"/>
      <c r="AQ114" s="15"/>
      <c r="AS114" s="15"/>
      <c r="AU114" s="19"/>
      <c r="AV114" s="16"/>
      <c r="AW114" s="16"/>
      <c r="AX114" s="16"/>
      <c r="AY114" s="16"/>
      <c r="AZ114" s="16"/>
      <c r="BA114" s="16"/>
      <c r="BB114" s="5"/>
      <c r="BD114" s="16"/>
      <c r="BE114" s="16"/>
      <c r="BF114" s="16"/>
      <c r="BG114" s="16"/>
      <c r="CO114" s="17"/>
      <c r="DB114" s="20">
        <v>534013</v>
      </c>
      <c r="DC114" s="20"/>
      <c r="DD114" s="20"/>
      <c r="DE114" s="20"/>
      <c r="DT114" s="19"/>
    </row>
    <row r="115" spans="1:124" x14ac:dyDescent="0.3">
      <c r="A115" s="9" t="s">
        <v>181</v>
      </c>
      <c r="B115" s="9">
        <v>28.141999999999999</v>
      </c>
      <c r="J115" s="9">
        <v>403144128</v>
      </c>
      <c r="K115" s="15"/>
      <c r="L115" s="9"/>
      <c r="M115" s="9"/>
      <c r="N115" s="9"/>
      <c r="O115" s="20">
        <v>120370179</v>
      </c>
      <c r="P115" s="15"/>
      <c r="R115" s="15"/>
      <c r="S115" s="20">
        <v>181948633</v>
      </c>
      <c r="T115" s="15"/>
      <c r="U115" s="20">
        <v>91498896</v>
      </c>
      <c r="V115" s="15"/>
      <c r="W115" s="19"/>
      <c r="X115" s="9"/>
      <c r="Y115" s="20"/>
      <c r="Z115" s="9"/>
      <c r="AA115" s="20"/>
      <c r="AB115" s="9"/>
      <c r="AC115" s="20"/>
      <c r="AD115" s="9"/>
      <c r="AE115" s="20"/>
      <c r="AF115" s="9"/>
      <c r="AG115" s="20"/>
      <c r="AH115" s="21"/>
      <c r="AI115" s="21"/>
      <c r="AQ115" s="15"/>
      <c r="AS115" s="15"/>
      <c r="AU115" s="19"/>
      <c r="AV115" s="16"/>
      <c r="AW115" s="16"/>
      <c r="AX115" s="16"/>
      <c r="AY115" s="16"/>
      <c r="AZ115" s="16"/>
      <c r="BA115" s="16"/>
      <c r="BB115" s="16"/>
      <c r="BD115" s="16"/>
      <c r="BE115" s="16"/>
      <c r="BF115" s="16"/>
      <c r="BG115" s="16"/>
      <c r="CH115" s="20">
        <v>14853889</v>
      </c>
      <c r="CI115" s="20"/>
      <c r="CJ115" s="20">
        <v>14623682</v>
      </c>
      <c r="CK115" s="20">
        <v>18587980</v>
      </c>
      <c r="CO115" s="17"/>
      <c r="CT115" s="20">
        <v>146515460</v>
      </c>
      <c r="CU115" s="20">
        <v>27006322</v>
      </c>
      <c r="CV115" s="20"/>
      <c r="CW115" s="20"/>
      <c r="DB115" s="20">
        <v>102922</v>
      </c>
      <c r="DC115" s="20"/>
      <c r="DD115" s="20"/>
      <c r="DE115" s="20"/>
      <c r="DT115" s="19"/>
    </row>
    <row r="116" spans="1:124" s="19" customFormat="1" x14ac:dyDescent="0.3">
      <c r="A116" s="20" t="s">
        <v>181</v>
      </c>
      <c r="B116" s="20"/>
      <c r="J116" s="20"/>
      <c r="L116" s="20"/>
      <c r="M116" s="20"/>
      <c r="N116" s="20"/>
      <c r="O116" s="20"/>
      <c r="S116" s="20"/>
      <c r="U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1"/>
      <c r="AI116" s="21"/>
      <c r="AJ116" s="11"/>
      <c r="AK116" s="11"/>
      <c r="AL116" s="11"/>
      <c r="AM116" s="11"/>
      <c r="AN116" s="11"/>
      <c r="AO116" s="11"/>
      <c r="AV116" s="16"/>
      <c r="AW116" s="16"/>
      <c r="AX116" s="16"/>
      <c r="AY116" s="16"/>
      <c r="AZ116" s="16"/>
      <c r="BA116" s="16"/>
      <c r="BB116" s="16"/>
      <c r="BC116" s="17"/>
      <c r="BD116" s="16"/>
      <c r="BE116" s="16"/>
      <c r="BF116" s="16"/>
      <c r="BG116" s="16"/>
      <c r="BR116" s="17"/>
      <c r="BS116" s="17"/>
      <c r="BX116" s="17"/>
      <c r="BY116" s="17"/>
      <c r="CF116" s="17"/>
      <c r="CG116" s="17"/>
      <c r="CH116" s="20"/>
      <c r="CI116" s="20"/>
      <c r="CJ116" s="20"/>
      <c r="CK116" s="20"/>
      <c r="CL116" s="17"/>
      <c r="CO116" s="17"/>
      <c r="CT116" s="20"/>
      <c r="CU116" s="20"/>
      <c r="CV116" s="20"/>
      <c r="CW116" s="20"/>
      <c r="DB116" s="20">
        <v>1789901</v>
      </c>
      <c r="DC116" s="20"/>
      <c r="DD116" s="20"/>
      <c r="DE116" s="20"/>
    </row>
    <row r="117" spans="1:124" s="19" customFormat="1" x14ac:dyDescent="0.3">
      <c r="A117" s="20" t="s">
        <v>181</v>
      </c>
      <c r="B117" s="20"/>
      <c r="J117" s="20"/>
      <c r="L117" s="20"/>
      <c r="M117" s="20"/>
      <c r="N117" s="20"/>
      <c r="O117" s="20"/>
      <c r="S117" s="20"/>
      <c r="U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1"/>
      <c r="AI117" s="21"/>
      <c r="AJ117" s="11"/>
      <c r="AK117" s="11"/>
      <c r="AL117" s="11"/>
      <c r="AM117" s="11"/>
      <c r="AN117" s="11"/>
      <c r="AO117" s="11"/>
      <c r="AV117" s="16"/>
      <c r="AW117" s="16"/>
      <c r="AX117" s="16"/>
      <c r="AY117" s="16"/>
      <c r="AZ117" s="16"/>
      <c r="BA117" s="16"/>
      <c r="BB117" s="16"/>
      <c r="BC117" s="17"/>
      <c r="BD117" s="16"/>
      <c r="BE117" s="16"/>
      <c r="BF117" s="16"/>
      <c r="BG117" s="16"/>
      <c r="BR117" s="17"/>
      <c r="BS117" s="17"/>
      <c r="BX117" s="17"/>
      <c r="BY117" s="17"/>
      <c r="CF117" s="17"/>
      <c r="CG117" s="17"/>
      <c r="CH117" s="20"/>
      <c r="CI117" s="20"/>
      <c r="CJ117" s="20"/>
      <c r="CK117" s="20"/>
      <c r="CL117" s="17"/>
      <c r="CO117" s="17"/>
      <c r="CT117" s="20"/>
      <c r="CU117" s="20"/>
      <c r="CV117" s="20"/>
      <c r="CW117" s="20"/>
      <c r="DB117" s="20">
        <v>969860</v>
      </c>
      <c r="DC117" s="20"/>
      <c r="DD117" s="20"/>
      <c r="DE117" s="20"/>
    </row>
    <row r="118" spans="1:124" s="19" customFormat="1" x14ac:dyDescent="0.3">
      <c r="A118" s="20" t="s">
        <v>181</v>
      </c>
      <c r="B118" s="20"/>
      <c r="J118" s="20"/>
      <c r="L118" s="20"/>
      <c r="M118" s="20"/>
      <c r="N118" s="20"/>
      <c r="O118" s="20"/>
      <c r="S118" s="20"/>
      <c r="U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1"/>
      <c r="AI118" s="21"/>
      <c r="AJ118" s="11"/>
      <c r="AK118" s="11"/>
      <c r="AL118" s="11"/>
      <c r="AM118" s="11"/>
      <c r="AN118" s="11"/>
      <c r="AO118" s="11"/>
      <c r="AV118" s="16"/>
      <c r="AW118" s="16"/>
      <c r="AX118" s="16"/>
      <c r="AY118" s="16"/>
      <c r="AZ118" s="16"/>
      <c r="BA118" s="16"/>
      <c r="BB118" s="16"/>
      <c r="BC118" s="17"/>
      <c r="BD118" s="16"/>
      <c r="BE118" s="16"/>
      <c r="BF118" s="16"/>
      <c r="BG118" s="16"/>
      <c r="BR118" s="17"/>
      <c r="BS118" s="17"/>
      <c r="BX118" s="17"/>
      <c r="BY118" s="17"/>
      <c r="CF118" s="17"/>
      <c r="CG118" s="17"/>
      <c r="CH118" s="20"/>
      <c r="CI118" s="20"/>
      <c r="CJ118" s="20"/>
      <c r="CK118" s="20"/>
      <c r="CL118" s="17"/>
      <c r="CO118" s="17"/>
      <c r="CT118" s="20"/>
      <c r="CU118" s="20"/>
      <c r="CV118" s="20"/>
      <c r="CW118" s="20"/>
      <c r="DB118" s="20">
        <v>6020972</v>
      </c>
      <c r="DC118" s="20"/>
      <c r="DD118" s="20"/>
      <c r="DE118" s="20"/>
    </row>
    <row r="119" spans="1:124" s="19" customFormat="1" x14ac:dyDescent="0.3">
      <c r="A119" s="20" t="s">
        <v>181</v>
      </c>
      <c r="B119" s="20"/>
      <c r="J119" s="20"/>
      <c r="L119" s="20"/>
      <c r="M119" s="20"/>
      <c r="N119" s="20"/>
      <c r="O119" s="20"/>
      <c r="S119" s="20"/>
      <c r="U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1"/>
      <c r="AI119" s="21"/>
      <c r="AJ119" s="11"/>
      <c r="AK119" s="11"/>
      <c r="AL119" s="11"/>
      <c r="AM119" s="11"/>
      <c r="AN119" s="11"/>
      <c r="AO119" s="11"/>
      <c r="AV119" s="16"/>
      <c r="AW119" s="16"/>
      <c r="AX119" s="16"/>
      <c r="AY119" s="16"/>
      <c r="AZ119" s="16"/>
      <c r="BA119" s="16"/>
      <c r="BB119" s="16"/>
      <c r="BC119" s="17"/>
      <c r="BD119" s="16"/>
      <c r="BE119" s="16"/>
      <c r="BF119" s="16"/>
      <c r="BG119" s="16"/>
      <c r="BR119" s="17"/>
      <c r="BS119" s="17"/>
      <c r="BX119" s="17"/>
      <c r="BY119" s="17"/>
      <c r="CF119" s="17"/>
      <c r="CG119" s="17"/>
      <c r="CH119" s="20"/>
      <c r="CI119" s="20"/>
      <c r="CJ119" s="20"/>
      <c r="CK119" s="20"/>
      <c r="CL119" s="17"/>
      <c r="CO119" s="17"/>
      <c r="CT119" s="20"/>
      <c r="CU119" s="20"/>
      <c r="CV119" s="20"/>
      <c r="CW119" s="20"/>
      <c r="DB119" s="20">
        <v>6508147</v>
      </c>
      <c r="DC119" s="20"/>
      <c r="DD119" s="20"/>
      <c r="DE119" s="20"/>
    </row>
    <row r="120" spans="1:124" x14ac:dyDescent="0.3">
      <c r="A120" s="20" t="s">
        <v>182</v>
      </c>
      <c r="B120" s="20">
        <v>28.44</v>
      </c>
      <c r="J120" s="9">
        <v>393813706</v>
      </c>
      <c r="K120" s="5">
        <v>991377068</v>
      </c>
      <c r="L120" s="9">
        <v>8085966</v>
      </c>
      <c r="M120" s="9">
        <v>308366876</v>
      </c>
      <c r="N120" s="9">
        <v>156954514</v>
      </c>
      <c r="O120" s="20">
        <v>303237589</v>
      </c>
      <c r="P120" s="5">
        <v>128889</v>
      </c>
      <c r="Q120" s="5"/>
      <c r="R120" s="9">
        <v>95568523</v>
      </c>
      <c r="S120" s="20">
        <v>155695296</v>
      </c>
      <c r="T120" s="9">
        <v>56188999</v>
      </c>
      <c r="U120" s="20">
        <v>89359705</v>
      </c>
      <c r="V120" s="9">
        <v>24959641</v>
      </c>
      <c r="W120" s="20">
        <v>41535520</v>
      </c>
      <c r="X120" s="9">
        <v>21541146</v>
      </c>
      <c r="Y120" s="20">
        <v>36511678</v>
      </c>
      <c r="Z120" s="9">
        <v>11695333</v>
      </c>
      <c r="AA120" s="20">
        <v>20128597</v>
      </c>
      <c r="AB120" s="9">
        <v>5076971</v>
      </c>
      <c r="AC120" s="20">
        <v>8873316</v>
      </c>
      <c r="AD120" s="9">
        <v>1849720</v>
      </c>
      <c r="AE120" s="20">
        <v>2686243</v>
      </c>
      <c r="AF120" s="9">
        <v>557690</v>
      </c>
      <c r="AG120" s="20">
        <v>1247817</v>
      </c>
      <c r="AH120" s="21">
        <v>140519</v>
      </c>
      <c r="AI120" s="20">
        <v>1140634</v>
      </c>
      <c r="AP120" s="9">
        <v>20665030</v>
      </c>
      <c r="AQ120" s="9"/>
      <c r="AR120" s="9">
        <v>29788625</v>
      </c>
      <c r="AS120" s="9"/>
      <c r="AT120" s="9">
        <v>35826066</v>
      </c>
      <c r="AU120" s="20">
        <v>50546546</v>
      </c>
      <c r="AV120" s="16"/>
      <c r="AW120" s="16"/>
      <c r="AX120" s="16"/>
      <c r="AY120" s="16"/>
      <c r="AZ120" s="5">
        <v>7249494</v>
      </c>
      <c r="BA120" s="5"/>
      <c r="BB120" s="16"/>
      <c r="BD120" s="16"/>
      <c r="BE120" s="16"/>
      <c r="BF120" s="16"/>
      <c r="BG120" s="16"/>
      <c r="CH120" s="20">
        <v>50786717</v>
      </c>
      <c r="CI120" s="20">
        <v>62072671</v>
      </c>
      <c r="CK120" s="20">
        <v>59493629</v>
      </c>
      <c r="CM120" s="20">
        <v>33361833</v>
      </c>
      <c r="CN120" s="20">
        <v>47637303</v>
      </c>
      <c r="CO120" s="17"/>
      <c r="CP120" s="5">
        <v>18827974</v>
      </c>
      <c r="CQ120" s="20">
        <v>14160834</v>
      </c>
      <c r="CT120" s="20">
        <v>20632850</v>
      </c>
      <c r="CU120" s="20">
        <v>62022441</v>
      </c>
      <c r="CV120" s="20"/>
      <c r="CW120" s="20"/>
      <c r="DB120" s="20">
        <v>4217816</v>
      </c>
      <c r="DC120" s="20">
        <v>24606575</v>
      </c>
      <c r="DD120" s="20">
        <v>279158376</v>
      </c>
      <c r="DE120" s="20">
        <v>246637938</v>
      </c>
      <c r="DF120" s="20">
        <v>266717525</v>
      </c>
      <c r="DG120" s="20">
        <v>582694216</v>
      </c>
      <c r="DH120" s="20">
        <v>256998517</v>
      </c>
      <c r="DI120" s="20">
        <v>624815249</v>
      </c>
      <c r="DJ120" s="20">
        <v>277879957</v>
      </c>
      <c r="DK120" s="20">
        <v>546351483</v>
      </c>
      <c r="DL120" s="20">
        <v>399678684</v>
      </c>
      <c r="DM120" s="20">
        <v>342802644</v>
      </c>
      <c r="DN120" s="20">
        <v>422491790</v>
      </c>
      <c r="DO120" s="20">
        <v>319570991</v>
      </c>
      <c r="DP120" s="20">
        <v>343058875</v>
      </c>
      <c r="DQ120" s="20">
        <v>264906974</v>
      </c>
      <c r="DT120" s="19"/>
    </row>
    <row r="121" spans="1:124" s="19" customFormat="1" x14ac:dyDescent="0.3">
      <c r="A121" s="9" t="s">
        <v>182</v>
      </c>
      <c r="B121" s="9">
        <v>28.44</v>
      </c>
      <c r="J121" s="20"/>
      <c r="K121" s="5"/>
      <c r="L121" s="20"/>
      <c r="M121" s="20"/>
      <c r="N121" s="20"/>
      <c r="O121" s="20"/>
      <c r="P121" s="5"/>
      <c r="Q121" s="5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1"/>
      <c r="AI121" s="21"/>
      <c r="AJ121" s="11"/>
      <c r="AK121" s="11"/>
      <c r="AL121" s="11"/>
      <c r="AM121" s="11"/>
      <c r="AN121" s="11"/>
      <c r="AO121" s="11"/>
      <c r="AP121" s="20"/>
      <c r="AQ121" s="20"/>
      <c r="AR121" s="20"/>
      <c r="AS121" s="20"/>
      <c r="AT121" s="20"/>
      <c r="AU121" s="20"/>
      <c r="AV121" s="16"/>
      <c r="AW121" s="16"/>
      <c r="AX121" s="16"/>
      <c r="AY121" s="16"/>
      <c r="AZ121" s="5"/>
      <c r="BA121" s="5"/>
      <c r="BB121" s="16"/>
      <c r="BC121" s="17"/>
      <c r="BD121" s="16"/>
      <c r="BE121" s="16"/>
      <c r="BF121" s="16"/>
      <c r="BG121" s="16"/>
      <c r="BR121" s="17"/>
      <c r="BS121" s="17"/>
      <c r="BX121" s="17"/>
      <c r="BY121" s="17"/>
      <c r="CF121" s="17"/>
      <c r="CG121" s="17"/>
      <c r="CH121" s="20"/>
      <c r="CI121" s="20"/>
      <c r="CL121" s="17"/>
      <c r="CM121" s="20"/>
      <c r="CN121" s="20"/>
      <c r="CO121" s="17"/>
      <c r="CP121" s="5"/>
      <c r="CQ121" s="20"/>
      <c r="CT121" s="20">
        <v>81894473</v>
      </c>
      <c r="CU121" s="20"/>
      <c r="CV121" s="20"/>
      <c r="CW121" s="20"/>
      <c r="DB121" s="20">
        <v>2009539</v>
      </c>
      <c r="DC121" s="20">
        <v>188702665</v>
      </c>
      <c r="DD121" s="20"/>
      <c r="DE121" s="20"/>
      <c r="DF121" s="20">
        <v>275873139</v>
      </c>
    </row>
    <row r="122" spans="1:124" x14ac:dyDescent="0.3">
      <c r="A122" s="9" t="s">
        <v>183</v>
      </c>
      <c r="B122" s="9">
        <v>33.249000000000002</v>
      </c>
      <c r="J122" s="7">
        <v>2265636927</v>
      </c>
      <c r="K122" s="9">
        <v>6750115</v>
      </c>
      <c r="L122" s="9">
        <v>380627783</v>
      </c>
      <c r="M122" s="9">
        <v>104249472</v>
      </c>
      <c r="N122" s="9">
        <v>24215109</v>
      </c>
      <c r="O122" s="20">
        <v>510552845</v>
      </c>
      <c r="P122" s="15"/>
      <c r="R122" s="9">
        <v>44258244</v>
      </c>
      <c r="S122" s="20">
        <v>18261326</v>
      </c>
      <c r="T122" s="9">
        <v>13918420</v>
      </c>
      <c r="U122" s="20">
        <v>16027890</v>
      </c>
      <c r="V122" s="9">
        <v>1567911</v>
      </c>
      <c r="W122" s="20">
        <v>11649738</v>
      </c>
      <c r="X122" s="9"/>
      <c r="Y122" s="20">
        <v>10121989</v>
      </c>
      <c r="Z122" s="9">
        <v>4033545</v>
      </c>
      <c r="AA122" s="20">
        <v>11230128</v>
      </c>
      <c r="AB122" s="9">
        <v>3763122</v>
      </c>
      <c r="AC122" s="20">
        <v>8844423</v>
      </c>
      <c r="AD122" s="5">
        <v>1600409</v>
      </c>
      <c r="AE122" s="20">
        <v>4983383</v>
      </c>
      <c r="AF122" s="5">
        <v>300942</v>
      </c>
      <c r="AG122" s="5"/>
      <c r="AH122" s="21">
        <v>3593755</v>
      </c>
      <c r="AI122" s="21"/>
      <c r="AP122" s="9">
        <v>6111689</v>
      </c>
      <c r="AQ122" s="9"/>
      <c r="AS122" s="15"/>
      <c r="AU122" s="19"/>
      <c r="AV122" s="16"/>
      <c r="AW122" s="16"/>
      <c r="AX122" s="5">
        <v>2321054</v>
      </c>
      <c r="AY122" s="5"/>
      <c r="AZ122" s="5">
        <v>3916909</v>
      </c>
      <c r="BA122" s="5"/>
      <c r="BB122" s="16"/>
      <c r="BD122" s="16"/>
      <c r="BE122" s="16"/>
      <c r="BF122" s="16"/>
      <c r="BG122" s="16"/>
      <c r="CO122" s="17"/>
      <c r="DT122" s="19"/>
    </row>
    <row r="123" spans="1:124" x14ac:dyDescent="0.3">
      <c r="A123" s="9" t="s">
        <v>184</v>
      </c>
      <c r="B123" s="9">
        <v>33.468000000000004</v>
      </c>
      <c r="J123" s="7">
        <v>5153418</v>
      </c>
      <c r="K123" s="9">
        <v>649259258</v>
      </c>
      <c r="L123" s="9">
        <v>804634010</v>
      </c>
      <c r="M123" s="9">
        <v>583777209</v>
      </c>
      <c r="N123" s="9">
        <v>340964357</v>
      </c>
      <c r="O123" s="20"/>
      <c r="P123" s="5">
        <v>112676</v>
      </c>
      <c r="Q123" s="5"/>
      <c r="R123" s="9">
        <v>171562351</v>
      </c>
      <c r="S123" s="20">
        <v>315501618</v>
      </c>
      <c r="T123" s="9">
        <v>6945320</v>
      </c>
      <c r="U123" s="20">
        <v>183864225</v>
      </c>
      <c r="V123" s="9">
        <v>4413030</v>
      </c>
      <c r="W123" s="20">
        <v>67859375</v>
      </c>
      <c r="X123" s="9"/>
      <c r="Y123" s="20">
        <v>48345042</v>
      </c>
      <c r="Z123" s="9">
        <v>16900653</v>
      </c>
      <c r="AA123" s="20">
        <v>28324966</v>
      </c>
      <c r="AB123" s="9">
        <v>6333603</v>
      </c>
      <c r="AC123" s="20">
        <v>8795985</v>
      </c>
      <c r="AD123" s="15"/>
      <c r="AE123" s="19"/>
      <c r="AF123" s="15"/>
      <c r="AH123" s="21"/>
      <c r="AI123" s="21"/>
      <c r="AQ123" s="15"/>
      <c r="AS123" s="15"/>
      <c r="AU123" s="19"/>
      <c r="AV123" s="16"/>
      <c r="AW123" s="16"/>
      <c r="AX123" s="16"/>
      <c r="AY123" s="16"/>
      <c r="AZ123" s="5">
        <v>1631803</v>
      </c>
      <c r="BA123" s="5"/>
      <c r="BB123" s="5">
        <v>1752113</v>
      </c>
      <c r="BD123" s="5">
        <v>2250474</v>
      </c>
      <c r="BE123" s="5"/>
      <c r="BF123" s="5">
        <v>2190324</v>
      </c>
      <c r="BG123" s="5"/>
      <c r="BL123" s="5">
        <v>1819479</v>
      </c>
      <c r="BM123" s="5"/>
      <c r="BT123" s="20">
        <v>2488037</v>
      </c>
      <c r="BU123" s="20"/>
      <c r="CO123" s="17"/>
      <c r="DT123" s="19"/>
    </row>
    <row r="124" spans="1:124" x14ac:dyDescent="0.3">
      <c r="A124" s="9" t="s">
        <v>184</v>
      </c>
      <c r="B124" s="9">
        <v>33.468000000000004</v>
      </c>
      <c r="J124" s="15"/>
      <c r="K124" s="9">
        <v>713468562</v>
      </c>
      <c r="L124" s="9"/>
      <c r="M124" s="9"/>
      <c r="N124" s="9"/>
      <c r="O124" s="20"/>
      <c r="P124" s="15"/>
      <c r="R124" s="15"/>
      <c r="S124" s="19"/>
      <c r="T124" s="9">
        <v>106120105</v>
      </c>
      <c r="U124" s="20"/>
      <c r="V124" s="9">
        <v>36474732</v>
      </c>
      <c r="W124" s="20"/>
      <c r="X124" s="9"/>
      <c r="Y124" s="20"/>
      <c r="Z124" s="9"/>
      <c r="AA124" s="20"/>
      <c r="AB124" s="9"/>
      <c r="AC124" s="20"/>
      <c r="AD124" s="15"/>
      <c r="AE124" s="19"/>
      <c r="AF124" s="15"/>
      <c r="AH124" s="21"/>
      <c r="AI124" s="21"/>
      <c r="AQ124" s="15"/>
      <c r="AS124" s="15"/>
      <c r="AU124" s="19"/>
      <c r="AV124" s="5">
        <v>229341</v>
      </c>
      <c r="AW124" s="5"/>
      <c r="AX124" s="5">
        <v>1496590</v>
      </c>
      <c r="AY124" s="5"/>
      <c r="AZ124" s="16"/>
      <c r="BA124" s="16"/>
      <c r="BB124" s="16"/>
      <c r="BD124" s="16"/>
      <c r="BE124" s="16"/>
      <c r="BF124" s="16"/>
      <c r="BG124" s="16"/>
      <c r="CB124" s="20">
        <v>15937369</v>
      </c>
      <c r="CC124" s="20"/>
      <c r="CO124" s="17"/>
      <c r="DT124" s="19"/>
    </row>
    <row r="125" spans="1:124" x14ac:dyDescent="0.3">
      <c r="A125" s="9" t="s">
        <v>194</v>
      </c>
      <c r="B125" s="9">
        <v>34.822000000000003</v>
      </c>
      <c r="J125" s="9">
        <v>529409</v>
      </c>
      <c r="K125" s="9">
        <v>73504809</v>
      </c>
      <c r="L125" s="9">
        <v>55240303</v>
      </c>
      <c r="M125" s="9">
        <v>13267570</v>
      </c>
      <c r="N125" s="9">
        <v>5924423</v>
      </c>
      <c r="O125" s="20">
        <v>187919376</v>
      </c>
      <c r="P125" s="5">
        <v>146828</v>
      </c>
      <c r="Q125" s="5"/>
      <c r="R125" s="9">
        <v>1273421</v>
      </c>
      <c r="S125" s="20">
        <v>4052801</v>
      </c>
      <c r="T125" s="9">
        <v>14711257</v>
      </c>
      <c r="U125" s="20">
        <v>21422034</v>
      </c>
      <c r="V125" s="9">
        <v>6591314</v>
      </c>
      <c r="W125" s="20">
        <v>8973701</v>
      </c>
      <c r="X125" s="9">
        <v>2949501</v>
      </c>
      <c r="Y125" s="20">
        <v>3420997</v>
      </c>
      <c r="Z125" s="4"/>
      <c r="AB125" s="4"/>
      <c r="AC125" s="21"/>
      <c r="AD125" s="5">
        <v>52063</v>
      </c>
      <c r="AE125" s="5"/>
      <c r="AF125" s="5">
        <v>166352</v>
      </c>
      <c r="AG125" s="5"/>
      <c r="AH125" s="21">
        <v>145657</v>
      </c>
      <c r="AI125" s="21"/>
      <c r="AQ125" s="15"/>
      <c r="AS125" s="15"/>
      <c r="AU125" s="19"/>
      <c r="AX125" s="16"/>
      <c r="AY125" s="16"/>
      <c r="AZ125" s="5">
        <v>107024</v>
      </c>
      <c r="BA125" s="5"/>
      <c r="BB125" s="16"/>
      <c r="BD125" s="16"/>
      <c r="BE125" s="16"/>
      <c r="CO125" s="17"/>
      <c r="CR125" s="20">
        <v>66865622</v>
      </c>
      <c r="CS125" s="20">
        <v>61443594</v>
      </c>
      <c r="CT125" s="20">
        <v>8137705</v>
      </c>
      <c r="CZ125" s="20">
        <v>66865622</v>
      </c>
      <c r="DA125" s="20">
        <v>85102446</v>
      </c>
      <c r="DT125" s="20">
        <v>61443594</v>
      </c>
    </row>
    <row r="126" spans="1:124" x14ac:dyDescent="0.3">
      <c r="A126" s="9" t="s">
        <v>194</v>
      </c>
      <c r="B126" s="9">
        <v>35.018999999999998</v>
      </c>
      <c r="J126" s="9">
        <v>59144408</v>
      </c>
      <c r="K126" s="15"/>
      <c r="L126" s="15"/>
      <c r="M126" s="9">
        <v>190161963</v>
      </c>
      <c r="N126" s="9">
        <v>126621808</v>
      </c>
      <c r="O126" s="20"/>
      <c r="P126" s="15"/>
      <c r="R126" s="9">
        <v>51970496</v>
      </c>
      <c r="S126" s="20">
        <v>71165566</v>
      </c>
      <c r="T126" s="15"/>
      <c r="V126" s="15"/>
      <c r="W126" s="19"/>
      <c r="X126" s="15"/>
      <c r="Z126" s="15"/>
      <c r="AA126" s="19"/>
      <c r="AB126" s="15"/>
      <c r="AC126" s="19"/>
      <c r="AD126" s="15"/>
      <c r="AE126" s="19"/>
      <c r="AF126" s="15"/>
      <c r="AH126" s="21"/>
      <c r="AI126" s="21"/>
      <c r="AQ126" s="15"/>
      <c r="AS126" s="15"/>
      <c r="AU126" s="19"/>
      <c r="AV126" s="16">
        <v>441162</v>
      </c>
      <c r="AW126" s="16"/>
      <c r="AX126" s="5">
        <v>939839</v>
      </c>
      <c r="AY126" s="5"/>
      <c r="AZ126" s="16">
        <v>503312</v>
      </c>
      <c r="BA126" s="16"/>
      <c r="BB126" s="5">
        <v>344510</v>
      </c>
      <c r="BD126" s="5">
        <v>1707187</v>
      </c>
      <c r="BE126" s="5"/>
      <c r="BF126" s="20">
        <v>154274</v>
      </c>
      <c r="BG126" s="20"/>
      <c r="BH126" s="5">
        <v>1558969</v>
      </c>
      <c r="BI126" s="5"/>
      <c r="BT126" s="20">
        <v>1488206</v>
      </c>
      <c r="BU126" s="20"/>
      <c r="CO126" s="17"/>
      <c r="DT126" s="19"/>
    </row>
    <row r="127" spans="1:124" x14ac:dyDescent="0.3">
      <c r="A127" s="15"/>
      <c r="B127" s="15"/>
      <c r="J127" s="15"/>
      <c r="K127" s="15"/>
      <c r="L127" s="15"/>
      <c r="M127" s="15"/>
      <c r="N127" s="15"/>
      <c r="O127" s="19"/>
      <c r="P127" s="15"/>
      <c r="R127" s="15"/>
      <c r="S127" s="19"/>
      <c r="T127" s="15"/>
      <c r="V127" s="15"/>
      <c r="W127" s="19"/>
      <c r="X127" s="15"/>
      <c r="Z127" s="15"/>
      <c r="AA127" s="19"/>
      <c r="AB127" s="15"/>
      <c r="AC127" s="19"/>
      <c r="AD127" s="15"/>
      <c r="AE127" s="19"/>
      <c r="AF127" s="15"/>
      <c r="AH127" s="21"/>
      <c r="AI127" s="21"/>
      <c r="AQ127" s="15"/>
      <c r="AS127" s="15"/>
      <c r="AU127" s="19"/>
      <c r="DT127" s="19"/>
    </row>
    <row r="128" spans="1:124" s="7" customFormat="1" x14ac:dyDescent="0.3">
      <c r="AH128" s="21"/>
      <c r="AI128" s="21"/>
      <c r="AJ128" s="11"/>
      <c r="AK128" s="11"/>
      <c r="AL128" s="11"/>
      <c r="AM128" s="11"/>
      <c r="AN128" s="11"/>
      <c r="AO128" s="11"/>
      <c r="BC128" s="17"/>
      <c r="BR128" s="17"/>
      <c r="BS128" s="17"/>
      <c r="BX128" s="17"/>
      <c r="BY128" s="17"/>
      <c r="CF128" s="17"/>
      <c r="CG128" s="17"/>
      <c r="CL128" s="17"/>
      <c r="DA128" s="6" t="s">
        <v>225</v>
      </c>
      <c r="DB128" s="7" t="s">
        <v>462</v>
      </c>
      <c r="DC128" s="7" t="s">
        <v>462</v>
      </c>
      <c r="DD128" s="7" t="s">
        <v>466</v>
      </c>
      <c r="DE128" s="7" t="s">
        <v>466</v>
      </c>
      <c r="DF128" s="7" t="s">
        <v>463</v>
      </c>
      <c r="DG128" s="7" t="s">
        <v>463</v>
      </c>
      <c r="DH128" s="7" t="s">
        <v>464</v>
      </c>
      <c r="DI128" s="7" t="s">
        <v>464</v>
      </c>
      <c r="DJ128" s="7" t="s">
        <v>465</v>
      </c>
      <c r="DK128" s="7" t="s">
        <v>465</v>
      </c>
      <c r="DL128" s="7" t="s">
        <v>470</v>
      </c>
      <c r="DM128" s="7" t="s">
        <v>470</v>
      </c>
      <c r="DN128" s="7" t="s">
        <v>468</v>
      </c>
      <c r="DO128" s="7" t="s">
        <v>468</v>
      </c>
      <c r="DP128" s="7" t="s">
        <v>469</v>
      </c>
      <c r="DQ128" s="7" t="s">
        <v>469</v>
      </c>
      <c r="DT128" s="6" t="s">
        <v>226</v>
      </c>
    </row>
    <row r="129" spans="1:124" s="5" customFormat="1" x14ac:dyDescent="0.3">
      <c r="A129" s="5" t="s">
        <v>161</v>
      </c>
      <c r="J129" s="5">
        <f>J101</f>
        <v>0</v>
      </c>
      <c r="K129" s="5">
        <f t="shared" ref="K129:AB129" si="27">K101</f>
        <v>0</v>
      </c>
      <c r="L129" s="5">
        <f t="shared" si="27"/>
        <v>0</v>
      </c>
      <c r="M129" s="5">
        <f t="shared" si="27"/>
        <v>16657358</v>
      </c>
      <c r="N129" s="5">
        <f t="shared" si="27"/>
        <v>9113772</v>
      </c>
      <c r="O129" s="5">
        <f t="shared" si="27"/>
        <v>0</v>
      </c>
      <c r="P129" s="5">
        <f t="shared" si="27"/>
        <v>0</v>
      </c>
      <c r="R129" s="5">
        <f t="shared" si="27"/>
        <v>3137751</v>
      </c>
      <c r="T129" s="5">
        <f t="shared" si="27"/>
        <v>134679</v>
      </c>
      <c r="V129" s="5">
        <f t="shared" si="27"/>
        <v>242430</v>
      </c>
      <c r="X129" s="5">
        <f t="shared" si="27"/>
        <v>156626</v>
      </c>
      <c r="Z129" s="5">
        <f t="shared" si="27"/>
        <v>225777</v>
      </c>
      <c r="AB129" s="5">
        <f t="shared" si="27"/>
        <v>215107</v>
      </c>
      <c r="AJ129" s="11"/>
      <c r="AK129" s="11"/>
      <c r="AL129" s="11"/>
      <c r="AM129" s="11"/>
      <c r="AN129" s="11"/>
      <c r="AO129" s="11"/>
      <c r="AP129" s="5">
        <f>AP101</f>
        <v>1764064</v>
      </c>
      <c r="AQ129" s="5">
        <f t="shared" ref="AQ129:CU129" si="28">AQ101</f>
        <v>0</v>
      </c>
      <c r="AR129" s="5">
        <f t="shared" si="28"/>
        <v>0</v>
      </c>
      <c r="AS129" s="5">
        <f t="shared" si="28"/>
        <v>0</v>
      </c>
      <c r="AT129" s="5">
        <f t="shared" si="28"/>
        <v>0</v>
      </c>
      <c r="AU129" s="5">
        <f t="shared" si="28"/>
        <v>0</v>
      </c>
      <c r="AV129" s="5">
        <f t="shared" si="28"/>
        <v>0</v>
      </c>
      <c r="AW129" s="5">
        <f t="shared" si="28"/>
        <v>0</v>
      </c>
      <c r="AX129" s="5">
        <f t="shared" si="28"/>
        <v>1663614</v>
      </c>
      <c r="AY129" s="5">
        <f t="shared" si="28"/>
        <v>0</v>
      </c>
      <c r="AZ129" s="5">
        <f t="shared" si="28"/>
        <v>0</v>
      </c>
      <c r="BA129" s="5">
        <f t="shared" si="28"/>
        <v>0</v>
      </c>
      <c r="BB129" s="5">
        <f t="shared" si="28"/>
        <v>0</v>
      </c>
      <c r="BC129" s="17">
        <f t="shared" si="28"/>
        <v>0</v>
      </c>
      <c r="BD129" s="5">
        <f t="shared" si="28"/>
        <v>0</v>
      </c>
      <c r="BE129" s="5">
        <f t="shared" si="28"/>
        <v>0</v>
      </c>
      <c r="BF129" s="5">
        <f t="shared" si="28"/>
        <v>0</v>
      </c>
      <c r="BG129" s="5">
        <f t="shared" si="28"/>
        <v>0</v>
      </c>
      <c r="BH129" s="5">
        <f t="shared" si="28"/>
        <v>0</v>
      </c>
      <c r="BI129" s="5">
        <f t="shared" si="28"/>
        <v>0</v>
      </c>
      <c r="BJ129" s="5">
        <f t="shared" si="28"/>
        <v>0</v>
      </c>
      <c r="BK129" s="5">
        <f t="shared" si="28"/>
        <v>0</v>
      </c>
      <c r="BL129" s="5">
        <f t="shared" si="28"/>
        <v>0</v>
      </c>
      <c r="BM129" s="5">
        <f t="shared" si="28"/>
        <v>0</v>
      </c>
      <c r="BN129" s="5">
        <f t="shared" si="28"/>
        <v>0</v>
      </c>
      <c r="BO129" s="5">
        <f t="shared" si="28"/>
        <v>0</v>
      </c>
      <c r="BP129" s="5">
        <f t="shared" si="28"/>
        <v>0</v>
      </c>
      <c r="BQ129" s="5">
        <f t="shared" si="28"/>
        <v>0</v>
      </c>
      <c r="BR129" s="17">
        <f t="shared" si="28"/>
        <v>0</v>
      </c>
      <c r="BS129" s="17">
        <f t="shared" si="28"/>
        <v>0</v>
      </c>
      <c r="BT129" s="5">
        <f t="shared" si="28"/>
        <v>0</v>
      </c>
      <c r="BU129" s="5">
        <f t="shared" si="28"/>
        <v>0</v>
      </c>
      <c r="BV129" s="5">
        <f t="shared" si="28"/>
        <v>0</v>
      </c>
      <c r="BW129" s="5">
        <f t="shared" si="28"/>
        <v>0</v>
      </c>
      <c r="BX129" s="17">
        <f t="shared" si="28"/>
        <v>0</v>
      </c>
      <c r="BY129" s="17">
        <f t="shared" si="28"/>
        <v>0</v>
      </c>
      <c r="BZ129" s="5">
        <f t="shared" si="28"/>
        <v>0</v>
      </c>
      <c r="CA129" s="5">
        <f t="shared" si="28"/>
        <v>0</v>
      </c>
      <c r="CB129" s="5">
        <f t="shared" si="28"/>
        <v>0</v>
      </c>
      <c r="CC129" s="5">
        <f t="shared" si="28"/>
        <v>0</v>
      </c>
      <c r="CD129" s="5">
        <f t="shared" si="28"/>
        <v>0</v>
      </c>
      <c r="CE129" s="5">
        <f t="shared" si="28"/>
        <v>0</v>
      </c>
      <c r="CF129" s="17">
        <f t="shared" si="28"/>
        <v>0</v>
      </c>
      <c r="CG129" s="17">
        <f t="shared" si="28"/>
        <v>0</v>
      </c>
      <c r="CH129" s="5">
        <f t="shared" si="28"/>
        <v>0</v>
      </c>
      <c r="CI129" s="5">
        <f t="shared" si="28"/>
        <v>0</v>
      </c>
      <c r="CJ129" s="5">
        <f t="shared" si="28"/>
        <v>0</v>
      </c>
      <c r="CK129" s="5">
        <f t="shared" si="28"/>
        <v>0</v>
      </c>
      <c r="CL129" s="17">
        <f t="shared" si="28"/>
        <v>0</v>
      </c>
      <c r="CM129" s="5">
        <f t="shared" si="28"/>
        <v>0</v>
      </c>
      <c r="CN129" s="5">
        <f t="shared" si="28"/>
        <v>0</v>
      </c>
      <c r="CO129" s="5">
        <f t="shared" si="28"/>
        <v>0</v>
      </c>
      <c r="CP129" s="5">
        <f t="shared" si="28"/>
        <v>0</v>
      </c>
      <c r="CQ129" s="5">
        <f t="shared" si="28"/>
        <v>0</v>
      </c>
      <c r="CR129" s="5">
        <f t="shared" si="28"/>
        <v>0</v>
      </c>
      <c r="CS129" s="5">
        <f t="shared" si="28"/>
        <v>0</v>
      </c>
      <c r="CT129" s="5">
        <f t="shared" si="28"/>
        <v>0</v>
      </c>
      <c r="CU129" s="5">
        <f t="shared" si="28"/>
        <v>0</v>
      </c>
      <c r="CZ129" s="5">
        <f>CZ101</f>
        <v>0</v>
      </c>
      <c r="DB129" s="5">
        <f>DB101</f>
        <v>0</v>
      </c>
      <c r="DC129" s="5">
        <f t="shared" ref="DC129:DQ129" si="29">DC101</f>
        <v>0</v>
      </c>
      <c r="DD129" s="5">
        <f t="shared" si="29"/>
        <v>0</v>
      </c>
      <c r="DE129" s="5">
        <f t="shared" si="29"/>
        <v>0</v>
      </c>
      <c r="DF129" s="5">
        <f t="shared" si="29"/>
        <v>0</v>
      </c>
      <c r="DG129" s="5">
        <f t="shared" si="29"/>
        <v>0</v>
      </c>
      <c r="DH129" s="5">
        <f t="shared" si="29"/>
        <v>0</v>
      </c>
      <c r="DI129" s="5">
        <f t="shared" si="29"/>
        <v>0</v>
      </c>
      <c r="DJ129" s="5">
        <f t="shared" si="29"/>
        <v>0</v>
      </c>
      <c r="DK129" s="5">
        <f t="shared" si="29"/>
        <v>0</v>
      </c>
      <c r="DL129" s="5">
        <f t="shared" si="29"/>
        <v>0</v>
      </c>
      <c r="DM129" s="5">
        <f t="shared" si="29"/>
        <v>0</v>
      </c>
      <c r="DN129" s="5">
        <f t="shared" si="29"/>
        <v>0</v>
      </c>
      <c r="DO129" s="5">
        <f t="shared" si="29"/>
        <v>0</v>
      </c>
      <c r="DP129" s="5">
        <f t="shared" si="29"/>
        <v>0</v>
      </c>
      <c r="DQ129" s="5">
        <f t="shared" si="29"/>
        <v>0</v>
      </c>
      <c r="DT129" s="5">
        <f t="shared" ref="DT129" si="30">DT101</f>
        <v>0</v>
      </c>
    </row>
    <row r="130" spans="1:124" x14ac:dyDescent="0.3">
      <c r="A130" s="15" t="s">
        <v>98</v>
      </c>
      <c r="B130" s="15"/>
      <c r="J130" s="19">
        <f>SUM(J44:J45)</f>
        <v>276235354</v>
      </c>
      <c r="K130" s="19">
        <f t="shared" ref="K130:AI130" si="31">SUM(K44:K45)</f>
        <v>1165129055</v>
      </c>
      <c r="L130" s="19">
        <f t="shared" si="31"/>
        <v>133518405</v>
      </c>
      <c r="M130" s="19">
        <f t="shared" si="31"/>
        <v>462582446</v>
      </c>
      <c r="N130" s="19">
        <f t="shared" si="31"/>
        <v>189654932</v>
      </c>
      <c r="O130" s="19">
        <f t="shared" si="31"/>
        <v>182194105</v>
      </c>
      <c r="P130" s="19"/>
      <c r="R130" s="19">
        <f t="shared" si="31"/>
        <v>111958183</v>
      </c>
      <c r="S130" s="19">
        <f t="shared" si="31"/>
        <v>198045229</v>
      </c>
      <c r="T130" s="19">
        <f t="shared" si="31"/>
        <v>62888138</v>
      </c>
      <c r="U130" s="19">
        <f t="shared" si="31"/>
        <v>114849064</v>
      </c>
      <c r="V130" s="19">
        <f t="shared" si="31"/>
        <v>28821878</v>
      </c>
      <c r="W130" s="19">
        <f t="shared" si="31"/>
        <v>0</v>
      </c>
      <c r="X130" s="19">
        <f t="shared" si="31"/>
        <v>21842157</v>
      </c>
      <c r="Y130" s="19">
        <f t="shared" si="31"/>
        <v>0</v>
      </c>
      <c r="Z130" s="19">
        <f t="shared" si="31"/>
        <v>14982786</v>
      </c>
      <c r="AA130" s="19">
        <f t="shared" si="31"/>
        <v>0</v>
      </c>
      <c r="AB130" s="19">
        <f t="shared" si="31"/>
        <v>7999765</v>
      </c>
      <c r="AC130" s="19">
        <f t="shared" si="31"/>
        <v>1342753</v>
      </c>
      <c r="AD130" s="19">
        <f t="shared" si="31"/>
        <v>4066746</v>
      </c>
      <c r="AE130" s="19">
        <f t="shared" si="31"/>
        <v>0</v>
      </c>
      <c r="AF130" s="19">
        <f t="shared" si="31"/>
        <v>1739441</v>
      </c>
      <c r="AG130" s="19">
        <f t="shared" si="31"/>
        <v>2931215</v>
      </c>
      <c r="AH130" s="19">
        <f t="shared" si="31"/>
        <v>575686</v>
      </c>
      <c r="AI130" s="19">
        <f t="shared" si="31"/>
        <v>1711205</v>
      </c>
      <c r="AP130" s="19">
        <f>SUM(AP44:AP45)</f>
        <v>0</v>
      </c>
      <c r="AQ130" s="19">
        <f t="shared" ref="AQ130:CU130" si="32">SUM(AQ44:AQ45)</f>
        <v>0</v>
      </c>
      <c r="AR130" s="19">
        <f t="shared" si="32"/>
        <v>0</v>
      </c>
      <c r="AS130" s="19">
        <f t="shared" si="32"/>
        <v>0</v>
      </c>
      <c r="AT130" s="19">
        <f t="shared" si="32"/>
        <v>0</v>
      </c>
      <c r="AU130" s="19">
        <f t="shared" si="32"/>
        <v>0</v>
      </c>
      <c r="AV130" s="19">
        <f t="shared" si="32"/>
        <v>0</v>
      </c>
      <c r="AW130" s="19">
        <f t="shared" si="32"/>
        <v>0</v>
      </c>
      <c r="AX130" s="19">
        <f t="shared" si="32"/>
        <v>0</v>
      </c>
      <c r="AY130" s="19">
        <f t="shared" si="32"/>
        <v>0</v>
      </c>
      <c r="AZ130" s="19">
        <f t="shared" si="32"/>
        <v>0</v>
      </c>
      <c r="BA130" s="19">
        <f t="shared" si="32"/>
        <v>0</v>
      </c>
      <c r="BB130" s="19">
        <f t="shared" si="32"/>
        <v>0</v>
      </c>
      <c r="BC130" s="17">
        <f t="shared" si="32"/>
        <v>0</v>
      </c>
      <c r="BD130" s="19">
        <f t="shared" si="32"/>
        <v>0</v>
      </c>
      <c r="BE130" s="19">
        <f t="shared" si="32"/>
        <v>3384670</v>
      </c>
      <c r="BF130" s="19">
        <f t="shared" si="32"/>
        <v>0</v>
      </c>
      <c r="BG130" s="19">
        <f t="shared" si="32"/>
        <v>1949550</v>
      </c>
      <c r="BH130" s="19">
        <f t="shared" si="32"/>
        <v>9633799</v>
      </c>
      <c r="BI130" s="19">
        <f t="shared" si="32"/>
        <v>0</v>
      </c>
      <c r="BJ130" s="19">
        <f t="shared" si="32"/>
        <v>0</v>
      </c>
      <c r="BK130" s="19">
        <f t="shared" si="32"/>
        <v>4328644</v>
      </c>
      <c r="BL130" s="19">
        <f t="shared" si="32"/>
        <v>0</v>
      </c>
      <c r="BM130" s="19">
        <f t="shared" si="32"/>
        <v>0</v>
      </c>
      <c r="BN130" s="19">
        <f t="shared" si="32"/>
        <v>2130661</v>
      </c>
      <c r="BO130" s="19">
        <f t="shared" si="32"/>
        <v>0</v>
      </c>
      <c r="BP130" s="19">
        <f t="shared" si="32"/>
        <v>3108143</v>
      </c>
      <c r="BQ130" s="19">
        <f t="shared" si="32"/>
        <v>0</v>
      </c>
      <c r="BR130" s="17">
        <f t="shared" si="32"/>
        <v>0</v>
      </c>
      <c r="BS130" s="17">
        <f t="shared" si="32"/>
        <v>0</v>
      </c>
      <c r="BT130" s="19">
        <f t="shared" si="32"/>
        <v>0</v>
      </c>
      <c r="BU130" s="19">
        <f t="shared" si="32"/>
        <v>0</v>
      </c>
      <c r="BV130" s="19">
        <f t="shared" si="32"/>
        <v>0</v>
      </c>
      <c r="BW130" s="19">
        <f t="shared" si="32"/>
        <v>0</v>
      </c>
      <c r="BX130" s="17">
        <f t="shared" si="32"/>
        <v>0</v>
      </c>
      <c r="BY130" s="17">
        <f t="shared" si="32"/>
        <v>0</v>
      </c>
      <c r="BZ130" s="19">
        <f t="shared" si="32"/>
        <v>0</v>
      </c>
      <c r="CA130" s="19">
        <f t="shared" si="32"/>
        <v>0</v>
      </c>
      <c r="CB130" s="19">
        <f t="shared" si="32"/>
        <v>0</v>
      </c>
      <c r="CC130" s="19">
        <f t="shared" si="32"/>
        <v>3079055</v>
      </c>
      <c r="CD130" s="19">
        <f t="shared" si="32"/>
        <v>0</v>
      </c>
      <c r="CE130" s="19">
        <f t="shared" si="32"/>
        <v>0</v>
      </c>
      <c r="CF130" s="17">
        <f t="shared" si="32"/>
        <v>0</v>
      </c>
      <c r="CG130" s="17">
        <f t="shared" si="32"/>
        <v>0</v>
      </c>
      <c r="CH130" s="19">
        <f t="shared" si="32"/>
        <v>0</v>
      </c>
      <c r="CI130" s="19">
        <f t="shared" si="32"/>
        <v>0</v>
      </c>
      <c r="CJ130" s="19">
        <f t="shared" si="32"/>
        <v>0</v>
      </c>
      <c r="CK130" s="19">
        <f t="shared" si="32"/>
        <v>0</v>
      </c>
      <c r="CL130" s="17">
        <f t="shared" si="32"/>
        <v>0</v>
      </c>
      <c r="CM130" s="19">
        <f t="shared" si="32"/>
        <v>0</v>
      </c>
      <c r="CN130" s="19">
        <f t="shared" si="32"/>
        <v>0</v>
      </c>
      <c r="CO130" s="19">
        <f t="shared" si="32"/>
        <v>0</v>
      </c>
      <c r="CP130" s="19">
        <f t="shared" si="32"/>
        <v>0</v>
      </c>
      <c r="CQ130" s="19">
        <f t="shared" si="32"/>
        <v>0</v>
      </c>
      <c r="CR130" s="19">
        <f t="shared" si="32"/>
        <v>99752968</v>
      </c>
      <c r="CS130" s="19">
        <f t="shared" si="32"/>
        <v>197571577</v>
      </c>
      <c r="CT130" s="19">
        <f t="shared" si="32"/>
        <v>130615619</v>
      </c>
      <c r="CU130" s="19">
        <f t="shared" si="32"/>
        <v>49016994</v>
      </c>
      <c r="CZ130" s="19">
        <f>SUM(CZ44:CZ45)</f>
        <v>99752968</v>
      </c>
      <c r="DA130" s="19">
        <f>SUM(DA44:DA45)</f>
        <v>0</v>
      </c>
      <c r="DB130" s="19">
        <f>SUM(DB44:DB45)</f>
        <v>203654583</v>
      </c>
      <c r="DC130" s="19">
        <f t="shared" ref="DC130:DQ130" si="33">SUM(DC44:DC45)</f>
        <v>0</v>
      </c>
      <c r="DD130" s="19">
        <f t="shared" si="33"/>
        <v>0</v>
      </c>
      <c r="DE130" s="19">
        <f t="shared" si="33"/>
        <v>0</v>
      </c>
      <c r="DF130" s="19">
        <f t="shared" si="33"/>
        <v>284471019</v>
      </c>
      <c r="DG130" s="19">
        <f t="shared" si="33"/>
        <v>0</v>
      </c>
      <c r="DH130" s="19">
        <f t="shared" si="33"/>
        <v>0</v>
      </c>
      <c r="DI130" s="19">
        <f t="shared" si="33"/>
        <v>0</v>
      </c>
      <c r="DJ130" s="19">
        <f t="shared" si="33"/>
        <v>0</v>
      </c>
      <c r="DK130" s="19">
        <f t="shared" si="33"/>
        <v>0</v>
      </c>
      <c r="DL130" s="19">
        <f t="shared" si="33"/>
        <v>0</v>
      </c>
      <c r="DM130" s="19">
        <f t="shared" si="33"/>
        <v>211492262</v>
      </c>
      <c r="DN130" s="19">
        <f t="shared" si="33"/>
        <v>262902110</v>
      </c>
      <c r="DO130" s="19">
        <f t="shared" si="33"/>
        <v>130149099</v>
      </c>
      <c r="DP130" s="19">
        <f t="shared" si="33"/>
        <v>200034632</v>
      </c>
      <c r="DQ130" s="19">
        <f t="shared" si="33"/>
        <v>120966795</v>
      </c>
      <c r="DT130" s="19">
        <f t="shared" ref="DT130" si="34">SUM(DT44:DT45)</f>
        <v>197571577</v>
      </c>
    </row>
    <row r="131" spans="1:124" x14ac:dyDescent="0.3">
      <c r="A131" s="15" t="s">
        <v>99</v>
      </c>
      <c r="B131" s="15"/>
      <c r="J131" s="19">
        <f>SUM(J79:J80)</f>
        <v>220256944</v>
      </c>
      <c r="K131" s="19">
        <f t="shared" ref="K131:AI131" si="35">SUM(K79:K80)</f>
        <v>110569743</v>
      </c>
      <c r="L131" s="19">
        <f t="shared" si="35"/>
        <v>36078708</v>
      </c>
      <c r="M131" s="19">
        <f t="shared" si="35"/>
        <v>115301545</v>
      </c>
      <c r="N131" s="19">
        <f t="shared" si="35"/>
        <v>127486808</v>
      </c>
      <c r="O131" s="19">
        <f t="shared" si="35"/>
        <v>79779114</v>
      </c>
      <c r="P131" s="19"/>
      <c r="R131" s="19">
        <f t="shared" si="35"/>
        <v>82337924</v>
      </c>
      <c r="S131" s="19">
        <f t="shared" si="35"/>
        <v>128772905</v>
      </c>
      <c r="T131" s="19">
        <f t="shared" si="35"/>
        <v>55637402</v>
      </c>
      <c r="U131" s="19">
        <f t="shared" si="35"/>
        <v>81356357</v>
      </c>
      <c r="V131" s="19">
        <f t="shared" si="35"/>
        <v>27783518</v>
      </c>
      <c r="W131" s="19">
        <f t="shared" si="35"/>
        <v>40873000</v>
      </c>
      <c r="X131" s="19">
        <f t="shared" si="35"/>
        <v>23882483</v>
      </c>
      <c r="Y131" s="19">
        <f t="shared" si="35"/>
        <v>30554112</v>
      </c>
      <c r="Z131" s="19">
        <f t="shared" si="35"/>
        <v>14395088</v>
      </c>
      <c r="AA131" s="19">
        <f t="shared" si="35"/>
        <v>21621921</v>
      </c>
      <c r="AB131" s="19">
        <f t="shared" si="35"/>
        <v>7669733</v>
      </c>
      <c r="AC131" s="19">
        <f t="shared" si="35"/>
        <v>11495843</v>
      </c>
      <c r="AD131" s="19">
        <f t="shared" si="35"/>
        <v>2911206</v>
      </c>
      <c r="AE131" s="19">
        <f t="shared" si="35"/>
        <v>4766294</v>
      </c>
      <c r="AF131" s="19">
        <f t="shared" si="35"/>
        <v>1607139</v>
      </c>
      <c r="AG131" s="19">
        <f t="shared" si="35"/>
        <v>2521099</v>
      </c>
      <c r="AH131" s="19">
        <f t="shared" si="35"/>
        <v>577560</v>
      </c>
      <c r="AI131" s="19">
        <f t="shared" si="35"/>
        <v>991207</v>
      </c>
      <c r="AP131" s="19">
        <f>SUM(AP79:AP80)</f>
        <v>0</v>
      </c>
      <c r="AQ131" s="19">
        <f t="shared" ref="AQ131:CU131" si="36">SUM(AQ79:AQ80)</f>
        <v>0</v>
      </c>
      <c r="AR131" s="19">
        <f t="shared" si="36"/>
        <v>0</v>
      </c>
      <c r="AS131" s="19">
        <f t="shared" si="36"/>
        <v>0</v>
      </c>
      <c r="AT131" s="19">
        <f t="shared" si="36"/>
        <v>0</v>
      </c>
      <c r="AU131" s="19">
        <f t="shared" si="36"/>
        <v>0</v>
      </c>
      <c r="AV131" s="19">
        <f t="shared" si="36"/>
        <v>746790</v>
      </c>
      <c r="AW131" s="19">
        <f t="shared" si="36"/>
        <v>0</v>
      </c>
      <c r="AX131" s="19">
        <f t="shared" si="36"/>
        <v>0</v>
      </c>
      <c r="AY131" s="19">
        <f t="shared" si="36"/>
        <v>635112</v>
      </c>
      <c r="AZ131" s="19">
        <f t="shared" si="36"/>
        <v>0</v>
      </c>
      <c r="BA131" s="19">
        <f t="shared" si="36"/>
        <v>0</v>
      </c>
      <c r="BB131" s="19">
        <f t="shared" si="36"/>
        <v>117520</v>
      </c>
      <c r="BC131" s="17">
        <f t="shared" si="36"/>
        <v>0</v>
      </c>
      <c r="BD131" s="19">
        <f t="shared" si="36"/>
        <v>941501</v>
      </c>
      <c r="BE131" s="19">
        <f t="shared" si="36"/>
        <v>1944765</v>
      </c>
      <c r="BF131" s="19">
        <f t="shared" si="36"/>
        <v>324396</v>
      </c>
      <c r="BG131" s="19">
        <f t="shared" si="36"/>
        <v>920625</v>
      </c>
      <c r="BH131" s="19">
        <f t="shared" si="36"/>
        <v>78224</v>
      </c>
      <c r="BI131" s="19">
        <f t="shared" si="36"/>
        <v>0</v>
      </c>
      <c r="BJ131" s="19">
        <f t="shared" si="36"/>
        <v>584370</v>
      </c>
      <c r="BK131" s="19">
        <f t="shared" si="36"/>
        <v>1843023</v>
      </c>
      <c r="BL131" s="19">
        <f t="shared" si="36"/>
        <v>347485</v>
      </c>
      <c r="BM131" s="19">
        <f t="shared" si="36"/>
        <v>1509174</v>
      </c>
      <c r="BN131" s="19">
        <f t="shared" si="36"/>
        <v>391867</v>
      </c>
      <c r="BO131" s="19">
        <f t="shared" si="36"/>
        <v>1862960</v>
      </c>
      <c r="BP131" s="19">
        <f t="shared" si="36"/>
        <v>703823</v>
      </c>
      <c r="BQ131" s="19">
        <f t="shared" si="36"/>
        <v>730434</v>
      </c>
      <c r="BR131" s="17">
        <f t="shared" si="36"/>
        <v>0</v>
      </c>
      <c r="BS131" s="17">
        <f t="shared" si="36"/>
        <v>0</v>
      </c>
      <c r="BT131" s="19">
        <f t="shared" si="36"/>
        <v>0</v>
      </c>
      <c r="BU131" s="19">
        <f t="shared" si="36"/>
        <v>0</v>
      </c>
      <c r="BV131" s="19">
        <f t="shared" si="36"/>
        <v>29656</v>
      </c>
      <c r="BW131" s="19">
        <f t="shared" si="36"/>
        <v>0</v>
      </c>
      <c r="BX131" s="17">
        <f t="shared" si="36"/>
        <v>0</v>
      </c>
      <c r="BY131" s="17">
        <f t="shared" si="36"/>
        <v>0</v>
      </c>
      <c r="BZ131" s="19">
        <f t="shared" si="36"/>
        <v>0</v>
      </c>
      <c r="CA131" s="19">
        <f t="shared" si="36"/>
        <v>701056</v>
      </c>
      <c r="CB131" s="19">
        <f t="shared" si="36"/>
        <v>0</v>
      </c>
      <c r="CC131" s="19">
        <f t="shared" si="36"/>
        <v>824322</v>
      </c>
      <c r="CD131" s="19">
        <f t="shared" si="36"/>
        <v>0</v>
      </c>
      <c r="CE131" s="19">
        <f t="shared" si="36"/>
        <v>947022</v>
      </c>
      <c r="CF131" s="17">
        <f t="shared" si="36"/>
        <v>0</v>
      </c>
      <c r="CG131" s="17">
        <f t="shared" si="36"/>
        <v>0</v>
      </c>
      <c r="CH131" s="19">
        <f t="shared" si="36"/>
        <v>0</v>
      </c>
      <c r="CI131" s="19">
        <f t="shared" si="36"/>
        <v>0</v>
      </c>
      <c r="CJ131" s="19">
        <f t="shared" si="36"/>
        <v>0</v>
      </c>
      <c r="CK131" s="19">
        <f t="shared" si="36"/>
        <v>0</v>
      </c>
      <c r="CL131" s="17">
        <f t="shared" si="36"/>
        <v>0</v>
      </c>
      <c r="CM131" s="19">
        <f t="shared" si="36"/>
        <v>0</v>
      </c>
      <c r="CN131" s="19">
        <f t="shared" si="36"/>
        <v>0</v>
      </c>
      <c r="CO131" s="19">
        <f t="shared" si="36"/>
        <v>0</v>
      </c>
      <c r="CP131" s="19">
        <f t="shared" si="36"/>
        <v>0</v>
      </c>
      <c r="CQ131" s="19">
        <f t="shared" si="36"/>
        <v>0</v>
      </c>
      <c r="CR131" s="19">
        <f t="shared" si="36"/>
        <v>0</v>
      </c>
      <c r="CS131" s="19">
        <f t="shared" si="36"/>
        <v>103050224</v>
      </c>
      <c r="CT131" s="19">
        <f t="shared" si="36"/>
        <v>0</v>
      </c>
      <c r="CU131" s="19">
        <f t="shared" si="36"/>
        <v>0</v>
      </c>
      <c r="CZ131" s="19">
        <f t="shared" ref="CZ131:DA131" si="37">SUM(CZ45:CZ46)</f>
        <v>91654392</v>
      </c>
      <c r="DA131" s="19">
        <f t="shared" si="37"/>
        <v>0</v>
      </c>
      <c r="DB131" s="19">
        <f>SUM(DB79:DB80)</f>
        <v>0</v>
      </c>
      <c r="DC131" s="19">
        <f t="shared" ref="DC131:DQ131" si="38">SUM(DC79:DC80)</f>
        <v>0</v>
      </c>
      <c r="DD131" s="19">
        <f t="shared" si="38"/>
        <v>0</v>
      </c>
      <c r="DE131" s="19">
        <f t="shared" si="38"/>
        <v>0</v>
      </c>
      <c r="DF131" s="19">
        <f t="shared" si="38"/>
        <v>0</v>
      </c>
      <c r="DG131" s="19">
        <f t="shared" si="38"/>
        <v>0</v>
      </c>
      <c r="DH131" s="19">
        <f t="shared" si="38"/>
        <v>0</v>
      </c>
      <c r="DI131" s="19">
        <f t="shared" si="38"/>
        <v>0</v>
      </c>
      <c r="DJ131" s="19">
        <f t="shared" si="38"/>
        <v>0</v>
      </c>
      <c r="DK131" s="19">
        <f t="shared" si="38"/>
        <v>0</v>
      </c>
      <c r="DL131" s="19">
        <f t="shared" si="38"/>
        <v>0</v>
      </c>
      <c r="DM131" s="19">
        <f t="shared" si="38"/>
        <v>0</v>
      </c>
      <c r="DN131" s="19">
        <f t="shared" si="38"/>
        <v>0</v>
      </c>
      <c r="DO131" s="19">
        <f t="shared" si="38"/>
        <v>0</v>
      </c>
      <c r="DP131" s="19">
        <f t="shared" si="38"/>
        <v>0</v>
      </c>
      <c r="DQ131" s="19">
        <f t="shared" si="38"/>
        <v>0</v>
      </c>
      <c r="DT131" s="19">
        <f t="shared" ref="DT131" si="39">SUM(DT79:DT80)</f>
        <v>103050224</v>
      </c>
    </row>
    <row r="132" spans="1:124" x14ac:dyDescent="0.3">
      <c r="A132" s="15" t="s">
        <v>200</v>
      </c>
      <c r="B132" s="15"/>
      <c r="J132" s="19">
        <f>SUM(J26,J36:J38)</f>
        <v>798472094</v>
      </c>
      <c r="K132" s="19">
        <f t="shared" ref="K132:AI132" si="40">SUM(K26,K36:K38)</f>
        <v>127404268</v>
      </c>
      <c r="L132" s="19">
        <f t="shared" si="40"/>
        <v>576610222</v>
      </c>
      <c r="M132" s="19">
        <f t="shared" si="40"/>
        <v>297500076</v>
      </c>
      <c r="N132" s="19">
        <f t="shared" si="40"/>
        <v>170573920</v>
      </c>
      <c r="O132" s="19">
        <f t="shared" si="40"/>
        <v>306352128</v>
      </c>
      <c r="P132" s="19">
        <f>SUM(P26,P36:P38)</f>
        <v>533404</v>
      </c>
      <c r="R132" s="19">
        <f t="shared" si="40"/>
        <v>139329086</v>
      </c>
      <c r="S132" s="19">
        <f t="shared" si="40"/>
        <v>190754754</v>
      </c>
      <c r="T132" s="19">
        <f t="shared" si="40"/>
        <v>66566253</v>
      </c>
      <c r="U132" s="19">
        <f t="shared" si="40"/>
        <v>140841352</v>
      </c>
      <c r="V132" s="19">
        <f t="shared" si="40"/>
        <v>31797533</v>
      </c>
      <c r="W132" s="19">
        <f t="shared" si="40"/>
        <v>53255798</v>
      </c>
      <c r="X132" s="19">
        <f t="shared" si="40"/>
        <v>24574177</v>
      </c>
      <c r="Y132" s="19">
        <f t="shared" si="40"/>
        <v>40383521</v>
      </c>
      <c r="Z132" s="19">
        <f t="shared" si="40"/>
        <v>19544666</v>
      </c>
      <c r="AA132" s="19">
        <f t="shared" si="40"/>
        <v>29499301</v>
      </c>
      <c r="AB132" s="19">
        <f t="shared" si="40"/>
        <v>10557705</v>
      </c>
      <c r="AC132" s="19">
        <f t="shared" si="40"/>
        <v>16387652</v>
      </c>
      <c r="AD132" s="19">
        <f t="shared" si="40"/>
        <v>4711517</v>
      </c>
      <c r="AE132" s="19">
        <f t="shared" si="40"/>
        <v>7170789</v>
      </c>
      <c r="AF132" s="19">
        <f t="shared" si="40"/>
        <v>2269083</v>
      </c>
      <c r="AG132" s="19">
        <f t="shared" si="40"/>
        <v>4132013</v>
      </c>
      <c r="AH132" s="19">
        <f t="shared" si="40"/>
        <v>1266517</v>
      </c>
      <c r="AI132" s="19">
        <f t="shared" si="40"/>
        <v>0</v>
      </c>
      <c r="AP132" s="19">
        <f>SUM(AP26,AP36:AP38)</f>
        <v>33327697</v>
      </c>
      <c r="AQ132" s="19">
        <f t="shared" ref="AQ132:CU132" si="41">SUM(AQ26,AQ36:AQ38)</f>
        <v>32802179</v>
      </c>
      <c r="AR132" s="19">
        <f t="shared" si="41"/>
        <v>32716402</v>
      </c>
      <c r="AS132" s="19">
        <f t="shared" si="41"/>
        <v>25447796</v>
      </c>
      <c r="AT132" s="19">
        <f t="shared" si="41"/>
        <v>33607840</v>
      </c>
      <c r="AU132" s="19">
        <f t="shared" si="41"/>
        <v>45507626</v>
      </c>
      <c r="AV132" s="19">
        <f t="shared" si="41"/>
        <v>2298743</v>
      </c>
      <c r="AW132" s="19">
        <f t="shared" si="41"/>
        <v>4755123</v>
      </c>
      <c r="AX132" s="19">
        <f t="shared" si="41"/>
        <v>0</v>
      </c>
      <c r="AY132" s="19">
        <f t="shared" si="41"/>
        <v>3519481</v>
      </c>
      <c r="AZ132" s="19">
        <f t="shared" si="41"/>
        <v>536268</v>
      </c>
      <c r="BA132" s="19">
        <f t="shared" si="41"/>
        <v>0</v>
      </c>
      <c r="BB132" s="19">
        <f t="shared" si="41"/>
        <v>0</v>
      </c>
      <c r="BC132" s="17">
        <f t="shared" si="41"/>
        <v>0</v>
      </c>
      <c r="BD132" s="19">
        <f t="shared" si="41"/>
        <v>2098629</v>
      </c>
      <c r="BE132" s="19">
        <f t="shared" si="41"/>
        <v>4406164</v>
      </c>
      <c r="BF132" s="19">
        <f t="shared" si="41"/>
        <v>0</v>
      </c>
      <c r="BG132" s="19">
        <f t="shared" si="41"/>
        <v>2630554</v>
      </c>
      <c r="BH132" s="19">
        <f t="shared" si="41"/>
        <v>0</v>
      </c>
      <c r="BI132" s="19">
        <f t="shared" si="41"/>
        <v>0</v>
      </c>
      <c r="BJ132" s="19">
        <f t="shared" si="41"/>
        <v>0</v>
      </c>
      <c r="BK132" s="19">
        <f t="shared" si="41"/>
        <v>5733376</v>
      </c>
      <c r="BL132" s="19">
        <f t="shared" si="41"/>
        <v>2694778</v>
      </c>
      <c r="BM132" s="19">
        <f t="shared" si="41"/>
        <v>4822168</v>
      </c>
      <c r="BN132" s="19">
        <f t="shared" si="41"/>
        <v>2684627</v>
      </c>
      <c r="BO132" s="19">
        <f t="shared" si="41"/>
        <v>5681478</v>
      </c>
      <c r="BP132" s="19">
        <f t="shared" si="41"/>
        <v>3389226</v>
      </c>
      <c r="BQ132" s="19">
        <f t="shared" si="41"/>
        <v>0</v>
      </c>
      <c r="BR132" s="17">
        <f t="shared" si="41"/>
        <v>0</v>
      </c>
      <c r="BS132" s="17">
        <f t="shared" si="41"/>
        <v>0</v>
      </c>
      <c r="BT132" s="19">
        <f t="shared" si="41"/>
        <v>2572920</v>
      </c>
      <c r="BU132" s="19">
        <f t="shared" si="41"/>
        <v>0</v>
      </c>
      <c r="BV132" s="19">
        <f t="shared" si="41"/>
        <v>247438</v>
      </c>
      <c r="BW132" s="19">
        <f t="shared" si="41"/>
        <v>0</v>
      </c>
      <c r="BX132" s="17">
        <f t="shared" si="41"/>
        <v>0</v>
      </c>
      <c r="BY132" s="17">
        <f t="shared" si="41"/>
        <v>0</v>
      </c>
      <c r="BZ132" s="19">
        <f t="shared" si="41"/>
        <v>48997</v>
      </c>
      <c r="CA132" s="19">
        <f t="shared" si="41"/>
        <v>0</v>
      </c>
      <c r="CB132" s="19">
        <f t="shared" si="41"/>
        <v>2074369</v>
      </c>
      <c r="CC132" s="19">
        <f t="shared" si="41"/>
        <v>0</v>
      </c>
      <c r="CD132" s="19">
        <f t="shared" si="41"/>
        <v>0</v>
      </c>
      <c r="CE132" s="19">
        <f t="shared" si="41"/>
        <v>0</v>
      </c>
      <c r="CF132" s="17">
        <f t="shared" si="41"/>
        <v>0</v>
      </c>
      <c r="CG132" s="17">
        <f t="shared" si="41"/>
        <v>0</v>
      </c>
      <c r="CH132" s="19">
        <f t="shared" si="41"/>
        <v>18519514</v>
      </c>
      <c r="CI132" s="19">
        <f t="shared" si="41"/>
        <v>25673482</v>
      </c>
      <c r="CJ132" s="19">
        <f t="shared" si="41"/>
        <v>19054280</v>
      </c>
      <c r="CK132" s="19">
        <f t="shared" si="41"/>
        <v>23941515</v>
      </c>
      <c r="CL132" s="17">
        <f t="shared" si="41"/>
        <v>0</v>
      </c>
      <c r="CM132" s="19">
        <f t="shared" si="41"/>
        <v>8568388</v>
      </c>
      <c r="CN132" s="19">
        <f t="shared" si="41"/>
        <v>9342861</v>
      </c>
      <c r="CO132" s="19">
        <f t="shared" si="41"/>
        <v>0</v>
      </c>
      <c r="CP132" s="19">
        <f t="shared" si="41"/>
        <v>19651663</v>
      </c>
      <c r="CQ132" s="19">
        <f t="shared" si="41"/>
        <v>18316329</v>
      </c>
      <c r="CR132" s="19">
        <f t="shared" si="41"/>
        <v>603329995</v>
      </c>
      <c r="CS132" s="19">
        <f t="shared" si="41"/>
        <v>316156732</v>
      </c>
      <c r="CT132" s="19">
        <f t="shared" si="41"/>
        <v>163248354</v>
      </c>
      <c r="CU132" s="19">
        <f t="shared" si="41"/>
        <v>77200527</v>
      </c>
      <c r="CZ132" s="19">
        <f t="shared" ref="CZ132:DA132" si="42">SUM(CZ46:CZ47)</f>
        <v>0</v>
      </c>
      <c r="DA132" s="19">
        <f t="shared" si="42"/>
        <v>0</v>
      </c>
      <c r="DB132" s="19">
        <f>SUM(DB26,DB36:DB40)</f>
        <v>442324643</v>
      </c>
      <c r="DC132" s="19">
        <f t="shared" ref="DC132:DQ132" si="43">SUM(DC26,DC36:DC40)</f>
        <v>244776066</v>
      </c>
      <c r="DD132" s="19">
        <f t="shared" si="43"/>
        <v>302890980</v>
      </c>
      <c r="DE132" s="19">
        <f t="shared" si="43"/>
        <v>182283999</v>
      </c>
      <c r="DF132" s="19">
        <f t="shared" si="43"/>
        <v>573995087</v>
      </c>
      <c r="DG132" s="19">
        <f t="shared" si="43"/>
        <v>143277504</v>
      </c>
      <c r="DH132" s="19">
        <f t="shared" si="43"/>
        <v>556323388</v>
      </c>
      <c r="DI132" s="19">
        <f t="shared" si="43"/>
        <v>335918675</v>
      </c>
      <c r="DJ132" s="19">
        <f t="shared" si="43"/>
        <v>558604683</v>
      </c>
      <c r="DK132" s="19">
        <f t="shared" si="43"/>
        <v>306033085</v>
      </c>
      <c r="DL132" s="19">
        <f t="shared" si="43"/>
        <v>343400768</v>
      </c>
      <c r="DM132" s="19">
        <f t="shared" si="43"/>
        <v>176026613</v>
      </c>
      <c r="DN132" s="19">
        <f t="shared" si="43"/>
        <v>245232125</v>
      </c>
      <c r="DO132" s="19">
        <f t="shared" si="43"/>
        <v>174162039</v>
      </c>
      <c r="DP132" s="19">
        <f t="shared" si="43"/>
        <v>262862873</v>
      </c>
      <c r="DQ132" s="19">
        <f t="shared" si="43"/>
        <v>197374631</v>
      </c>
      <c r="DT132" s="19">
        <f t="shared" ref="DT132" si="44">SUM(DT26,DT36:DT38)</f>
        <v>316156732</v>
      </c>
    </row>
    <row r="133" spans="1:124" x14ac:dyDescent="0.3">
      <c r="A133" s="15" t="s">
        <v>100</v>
      </c>
      <c r="B133" s="15"/>
      <c r="J133" s="19">
        <f>SUM(J71:J73)</f>
        <v>70435515</v>
      </c>
      <c r="K133" s="19">
        <f t="shared" ref="K133:AI133" si="45">SUM(K71:K73)</f>
        <v>30665491</v>
      </c>
      <c r="L133" s="19">
        <f t="shared" si="45"/>
        <v>23124551</v>
      </c>
      <c r="M133" s="19">
        <f t="shared" si="45"/>
        <v>7345262</v>
      </c>
      <c r="N133" s="19">
        <f t="shared" si="45"/>
        <v>164126779</v>
      </c>
      <c r="O133" s="19">
        <f>SUM(O71:O73)</f>
        <v>0</v>
      </c>
      <c r="P133" s="19"/>
      <c r="R133" s="19">
        <f t="shared" si="45"/>
        <v>84919696</v>
      </c>
      <c r="S133" s="19">
        <f t="shared" si="45"/>
        <v>103566324</v>
      </c>
      <c r="T133" s="19">
        <f t="shared" si="45"/>
        <v>47253496</v>
      </c>
      <c r="U133" s="19">
        <f t="shared" si="45"/>
        <v>61262559</v>
      </c>
      <c r="V133" s="19">
        <f t="shared" si="45"/>
        <v>20354360</v>
      </c>
      <c r="W133" s="19">
        <f t="shared" si="45"/>
        <v>33359331</v>
      </c>
      <c r="X133" s="19">
        <f t="shared" si="45"/>
        <v>17490180</v>
      </c>
      <c r="Y133" s="19">
        <f t="shared" si="45"/>
        <v>24525601</v>
      </c>
      <c r="Z133" s="19">
        <f t="shared" si="45"/>
        <v>9123936</v>
      </c>
      <c r="AA133" s="19">
        <f t="shared" si="45"/>
        <v>16788886</v>
      </c>
      <c r="AB133" s="19">
        <f t="shared" si="45"/>
        <v>4345279</v>
      </c>
      <c r="AC133" s="19">
        <f t="shared" si="45"/>
        <v>9338018</v>
      </c>
      <c r="AD133" s="19">
        <f t="shared" si="45"/>
        <v>1321180</v>
      </c>
      <c r="AE133" s="19">
        <f t="shared" si="45"/>
        <v>4845332</v>
      </c>
      <c r="AF133" s="19">
        <f t="shared" si="45"/>
        <v>622150</v>
      </c>
      <c r="AG133" s="19">
        <f t="shared" si="45"/>
        <v>4037921</v>
      </c>
      <c r="AH133" s="19">
        <f t="shared" si="45"/>
        <v>105951</v>
      </c>
      <c r="AI133" s="19">
        <f t="shared" si="45"/>
        <v>5349191</v>
      </c>
      <c r="AP133" s="19">
        <f>AP71+AP72</f>
        <v>0</v>
      </c>
      <c r="AQ133" s="19">
        <f t="shared" ref="AQ133:CU133" si="46">AQ71+AQ72</f>
        <v>0</v>
      </c>
      <c r="AR133" s="19">
        <f t="shared" si="46"/>
        <v>0</v>
      </c>
      <c r="AS133" s="19">
        <f t="shared" si="46"/>
        <v>0</v>
      </c>
      <c r="AT133" s="19">
        <f t="shared" si="46"/>
        <v>0</v>
      </c>
      <c r="AU133" s="19">
        <f t="shared" si="46"/>
        <v>0</v>
      </c>
      <c r="AV133" s="19">
        <f t="shared" si="46"/>
        <v>1194601</v>
      </c>
      <c r="AW133" s="19">
        <f t="shared" si="46"/>
        <v>0</v>
      </c>
      <c r="AX133" s="19">
        <f t="shared" si="46"/>
        <v>466317</v>
      </c>
      <c r="AY133" s="19">
        <f t="shared" si="46"/>
        <v>0</v>
      </c>
      <c r="AZ133" s="19">
        <f t="shared" si="46"/>
        <v>500694</v>
      </c>
      <c r="BA133" s="19">
        <f t="shared" si="46"/>
        <v>0</v>
      </c>
      <c r="BB133" s="19">
        <f t="shared" si="46"/>
        <v>0</v>
      </c>
      <c r="BC133" s="17">
        <f t="shared" si="46"/>
        <v>0</v>
      </c>
      <c r="BD133" s="19">
        <f t="shared" si="46"/>
        <v>1049628</v>
      </c>
      <c r="BE133" s="19">
        <f t="shared" si="46"/>
        <v>1334438</v>
      </c>
      <c r="BF133" s="19">
        <f t="shared" si="46"/>
        <v>859028</v>
      </c>
      <c r="BG133" s="19">
        <f t="shared" si="46"/>
        <v>766669</v>
      </c>
      <c r="BH133" s="19">
        <f t="shared" si="46"/>
        <v>992894</v>
      </c>
      <c r="BI133" s="19">
        <f t="shared" si="46"/>
        <v>483348</v>
      </c>
      <c r="BJ133" s="19">
        <f t="shared" si="46"/>
        <v>2116773</v>
      </c>
      <c r="BK133" s="19">
        <f t="shared" si="46"/>
        <v>2449136</v>
      </c>
      <c r="BL133" s="19">
        <f t="shared" si="46"/>
        <v>2706996</v>
      </c>
      <c r="BM133" s="19">
        <f t="shared" si="46"/>
        <v>3084873</v>
      </c>
      <c r="BN133" s="19">
        <f t="shared" si="46"/>
        <v>416103</v>
      </c>
      <c r="BO133" s="19">
        <f t="shared" si="46"/>
        <v>0</v>
      </c>
      <c r="BP133" s="19">
        <f t="shared" si="46"/>
        <v>3389618</v>
      </c>
      <c r="BQ133" s="19">
        <f t="shared" si="46"/>
        <v>4066520</v>
      </c>
      <c r="BR133" s="17">
        <f t="shared" si="46"/>
        <v>0</v>
      </c>
      <c r="BS133" s="17">
        <f t="shared" si="46"/>
        <v>0</v>
      </c>
      <c r="BT133" s="19">
        <f t="shared" si="46"/>
        <v>1536788</v>
      </c>
      <c r="BU133" s="19">
        <f t="shared" si="46"/>
        <v>0</v>
      </c>
      <c r="BV133" s="19">
        <f t="shared" si="46"/>
        <v>1010843</v>
      </c>
      <c r="BW133" s="19">
        <f t="shared" si="46"/>
        <v>0</v>
      </c>
      <c r="BX133" s="17">
        <f t="shared" si="46"/>
        <v>0</v>
      </c>
      <c r="BY133" s="17">
        <f t="shared" si="46"/>
        <v>0</v>
      </c>
      <c r="BZ133" s="19">
        <f t="shared" si="46"/>
        <v>1871459</v>
      </c>
      <c r="CA133" s="19">
        <f t="shared" si="46"/>
        <v>2316459</v>
      </c>
      <c r="CB133" s="19">
        <f t="shared" si="46"/>
        <v>1985947</v>
      </c>
      <c r="CC133" s="19">
        <f t="shared" si="46"/>
        <v>2220628</v>
      </c>
      <c r="CD133" s="19">
        <f t="shared" si="46"/>
        <v>1580928</v>
      </c>
      <c r="CE133" s="19">
        <f t="shared" si="46"/>
        <v>2380029</v>
      </c>
      <c r="CF133" s="17">
        <f t="shared" si="46"/>
        <v>0</v>
      </c>
      <c r="CG133" s="17">
        <f t="shared" si="46"/>
        <v>0</v>
      </c>
      <c r="CH133" s="19">
        <f t="shared" si="46"/>
        <v>0</v>
      </c>
      <c r="CI133" s="19">
        <f t="shared" si="46"/>
        <v>0</v>
      </c>
      <c r="CJ133" s="19">
        <f t="shared" si="46"/>
        <v>0</v>
      </c>
      <c r="CK133" s="19">
        <f t="shared" si="46"/>
        <v>0</v>
      </c>
      <c r="CL133" s="17">
        <f t="shared" si="46"/>
        <v>0</v>
      </c>
      <c r="CM133" s="19">
        <f t="shared" si="46"/>
        <v>0</v>
      </c>
      <c r="CN133" s="19">
        <f t="shared" si="46"/>
        <v>0</v>
      </c>
      <c r="CO133" s="19">
        <f t="shared" si="46"/>
        <v>0</v>
      </c>
      <c r="CP133" s="19">
        <f t="shared" si="46"/>
        <v>0</v>
      </c>
      <c r="CQ133" s="19">
        <f t="shared" si="46"/>
        <v>0</v>
      </c>
      <c r="CR133" s="19">
        <f t="shared" si="46"/>
        <v>39760893</v>
      </c>
      <c r="CS133" s="19">
        <f t="shared" si="46"/>
        <v>173577798</v>
      </c>
      <c r="CT133" s="19">
        <f t="shared" si="46"/>
        <v>10953942</v>
      </c>
      <c r="CU133" s="19">
        <f t="shared" si="46"/>
        <v>0</v>
      </c>
      <c r="CZ133" s="19">
        <f t="shared" ref="CZ133:DA133" si="47">SUM(CZ47:CZ48)</f>
        <v>0</v>
      </c>
      <c r="DA133" s="19">
        <f t="shared" si="47"/>
        <v>0</v>
      </c>
      <c r="DB133" s="19">
        <f>SUM(DB71:DB73)</f>
        <v>768926412</v>
      </c>
      <c r="DC133" s="19">
        <f t="shared" ref="DC133:DQ133" si="48">SUM(DC71:DC73)</f>
        <v>724457009</v>
      </c>
      <c r="DD133" s="19">
        <f t="shared" si="48"/>
        <v>505931453</v>
      </c>
      <c r="DE133" s="19">
        <f t="shared" si="48"/>
        <v>451762322</v>
      </c>
      <c r="DF133" s="19">
        <f t="shared" si="48"/>
        <v>883276762</v>
      </c>
      <c r="DG133" s="19">
        <f t="shared" si="48"/>
        <v>661104059</v>
      </c>
      <c r="DH133" s="19">
        <f t="shared" si="48"/>
        <v>743262983</v>
      </c>
      <c r="DI133" s="19">
        <f t="shared" si="48"/>
        <v>739191280</v>
      </c>
      <c r="DJ133" s="19">
        <f t="shared" si="48"/>
        <v>748194560</v>
      </c>
      <c r="DK133" s="19">
        <f t="shared" si="48"/>
        <v>693173462</v>
      </c>
      <c r="DL133" s="19">
        <f t="shared" si="48"/>
        <v>599981731</v>
      </c>
      <c r="DM133" s="19">
        <f t="shared" si="48"/>
        <v>329213525</v>
      </c>
      <c r="DN133" s="19">
        <f t="shared" si="48"/>
        <v>671417420</v>
      </c>
      <c r="DO133" s="19">
        <f t="shared" si="48"/>
        <v>348403914</v>
      </c>
      <c r="DP133" s="19">
        <f t="shared" si="48"/>
        <v>547689021</v>
      </c>
      <c r="DQ133" s="19">
        <f t="shared" si="48"/>
        <v>359110520</v>
      </c>
      <c r="DT133" s="19">
        <f t="shared" ref="DT133" si="49">DT71+DT72</f>
        <v>173577798</v>
      </c>
    </row>
    <row r="134" spans="1:124" s="5" customFormat="1" x14ac:dyDescent="0.3">
      <c r="A134" s="5" t="s">
        <v>101</v>
      </c>
      <c r="J134" s="5">
        <f>SUM(J107:J112)</f>
        <v>0</v>
      </c>
      <c r="K134" s="5">
        <f t="shared" ref="K134:AI134" si="50">SUM(K107:K112)</f>
        <v>0</v>
      </c>
      <c r="L134" s="5">
        <f t="shared" si="50"/>
        <v>0</v>
      </c>
      <c r="M134" s="5">
        <f t="shared" si="50"/>
        <v>0</v>
      </c>
      <c r="N134" s="5">
        <f t="shared" si="50"/>
        <v>68139410</v>
      </c>
      <c r="O134" s="5">
        <f t="shared" si="50"/>
        <v>10586795</v>
      </c>
      <c r="R134" s="5">
        <f t="shared" si="50"/>
        <v>42725187</v>
      </c>
      <c r="S134" s="5">
        <f t="shared" si="50"/>
        <v>13840977</v>
      </c>
      <c r="T134" s="5">
        <f t="shared" si="50"/>
        <v>27201033</v>
      </c>
      <c r="U134" s="5">
        <f t="shared" si="50"/>
        <v>30318989</v>
      </c>
      <c r="V134" s="5">
        <f t="shared" si="50"/>
        <v>8850060</v>
      </c>
      <c r="W134" s="5">
        <f t="shared" si="50"/>
        <v>3431530</v>
      </c>
      <c r="X134" s="5">
        <f t="shared" si="50"/>
        <v>4341873</v>
      </c>
      <c r="Y134" s="5">
        <f t="shared" si="50"/>
        <v>4532603</v>
      </c>
      <c r="Z134" s="5">
        <f t="shared" si="50"/>
        <v>3060400</v>
      </c>
      <c r="AA134" s="5">
        <f t="shared" si="50"/>
        <v>0</v>
      </c>
      <c r="AB134" s="5">
        <f t="shared" si="50"/>
        <v>1442474</v>
      </c>
      <c r="AC134" s="5">
        <f t="shared" si="50"/>
        <v>0</v>
      </c>
      <c r="AD134" s="5">
        <f t="shared" si="50"/>
        <v>1035780</v>
      </c>
      <c r="AE134" s="5">
        <f t="shared" si="50"/>
        <v>0</v>
      </c>
      <c r="AF134" s="5">
        <f t="shared" si="50"/>
        <v>1498118</v>
      </c>
      <c r="AG134" s="5">
        <f t="shared" si="50"/>
        <v>0</v>
      </c>
      <c r="AH134" s="5">
        <f t="shared" si="50"/>
        <v>2634995</v>
      </c>
      <c r="AI134" s="5">
        <f t="shared" si="50"/>
        <v>0</v>
      </c>
      <c r="AJ134" s="11"/>
      <c r="AK134" s="11"/>
      <c r="AL134" s="11"/>
      <c r="AM134" s="11"/>
      <c r="AN134" s="11"/>
      <c r="AO134" s="11"/>
      <c r="AP134" s="5">
        <f>AP112</f>
        <v>0</v>
      </c>
      <c r="AQ134" s="5">
        <f t="shared" ref="AQ134:CU134" si="51">AQ112</f>
        <v>0</v>
      </c>
      <c r="AR134" s="5">
        <f t="shared" si="51"/>
        <v>0</v>
      </c>
      <c r="AS134" s="5">
        <f t="shared" si="51"/>
        <v>0</v>
      </c>
      <c r="AT134" s="5">
        <f t="shared" si="51"/>
        <v>0</v>
      </c>
      <c r="AU134" s="5">
        <f t="shared" si="51"/>
        <v>0</v>
      </c>
      <c r="AV134" s="5">
        <f t="shared" si="51"/>
        <v>0</v>
      </c>
      <c r="AW134" s="5">
        <f t="shared" si="51"/>
        <v>0</v>
      </c>
      <c r="AX134" s="5">
        <f t="shared" si="51"/>
        <v>0</v>
      </c>
      <c r="AY134" s="5">
        <f t="shared" si="51"/>
        <v>0</v>
      </c>
      <c r="AZ134" s="5">
        <f t="shared" si="51"/>
        <v>0</v>
      </c>
      <c r="BA134" s="5">
        <f t="shared" si="51"/>
        <v>0</v>
      </c>
      <c r="BB134" s="5">
        <f t="shared" si="51"/>
        <v>0</v>
      </c>
      <c r="BC134" s="17">
        <f t="shared" si="51"/>
        <v>0</v>
      </c>
      <c r="BD134" s="5">
        <f t="shared" si="51"/>
        <v>0</v>
      </c>
      <c r="BE134" s="5">
        <f t="shared" si="51"/>
        <v>0</v>
      </c>
      <c r="BF134" s="5">
        <f t="shared" si="51"/>
        <v>0</v>
      </c>
      <c r="BG134" s="5">
        <f t="shared" si="51"/>
        <v>0</v>
      </c>
      <c r="BH134" s="5">
        <f t="shared" si="51"/>
        <v>0</v>
      </c>
      <c r="BI134" s="5">
        <f t="shared" si="51"/>
        <v>0</v>
      </c>
      <c r="BJ134" s="5">
        <f t="shared" si="51"/>
        <v>0</v>
      </c>
      <c r="BK134" s="5">
        <f t="shared" si="51"/>
        <v>0</v>
      </c>
      <c r="BL134" s="5">
        <f t="shared" si="51"/>
        <v>0</v>
      </c>
      <c r="BM134" s="5">
        <f t="shared" si="51"/>
        <v>0</v>
      </c>
      <c r="BN134" s="5">
        <f t="shared" si="51"/>
        <v>0</v>
      </c>
      <c r="BO134" s="5">
        <f t="shared" si="51"/>
        <v>0</v>
      </c>
      <c r="BP134" s="5">
        <f t="shared" si="51"/>
        <v>0</v>
      </c>
      <c r="BQ134" s="5">
        <f t="shared" si="51"/>
        <v>0</v>
      </c>
      <c r="BR134" s="17">
        <f t="shared" si="51"/>
        <v>0</v>
      </c>
      <c r="BS134" s="17">
        <f t="shared" si="51"/>
        <v>0</v>
      </c>
      <c r="BT134" s="5">
        <f t="shared" si="51"/>
        <v>3207990</v>
      </c>
      <c r="BU134" s="5">
        <f t="shared" si="51"/>
        <v>0</v>
      </c>
      <c r="BV134" s="5">
        <f t="shared" si="51"/>
        <v>0</v>
      </c>
      <c r="BW134" s="5">
        <f t="shared" si="51"/>
        <v>0</v>
      </c>
      <c r="BX134" s="17">
        <f t="shared" si="51"/>
        <v>0</v>
      </c>
      <c r="BY134" s="17">
        <f t="shared" si="51"/>
        <v>0</v>
      </c>
      <c r="BZ134" s="5">
        <f t="shared" si="51"/>
        <v>0</v>
      </c>
      <c r="CA134" s="5">
        <f t="shared" si="51"/>
        <v>0</v>
      </c>
      <c r="CB134" s="5">
        <f t="shared" si="51"/>
        <v>0</v>
      </c>
      <c r="CC134" s="5">
        <f t="shared" si="51"/>
        <v>0</v>
      </c>
      <c r="CD134" s="5">
        <f t="shared" si="51"/>
        <v>0</v>
      </c>
      <c r="CE134" s="5">
        <f t="shared" si="51"/>
        <v>0</v>
      </c>
      <c r="CF134" s="17">
        <f t="shared" si="51"/>
        <v>0</v>
      </c>
      <c r="CG134" s="17">
        <f t="shared" si="51"/>
        <v>0</v>
      </c>
      <c r="CH134" s="5">
        <f t="shared" si="51"/>
        <v>0</v>
      </c>
      <c r="CI134" s="5">
        <f t="shared" si="51"/>
        <v>0</v>
      </c>
      <c r="CJ134" s="5">
        <f t="shared" si="51"/>
        <v>0</v>
      </c>
      <c r="CK134" s="5">
        <f t="shared" si="51"/>
        <v>0</v>
      </c>
      <c r="CL134" s="17">
        <f t="shared" si="51"/>
        <v>0</v>
      </c>
      <c r="CM134" s="5">
        <f t="shared" si="51"/>
        <v>0</v>
      </c>
      <c r="CN134" s="5">
        <f t="shared" si="51"/>
        <v>0</v>
      </c>
      <c r="CO134" s="5">
        <f t="shared" si="51"/>
        <v>0</v>
      </c>
      <c r="CP134" s="5">
        <f t="shared" si="51"/>
        <v>0</v>
      </c>
      <c r="CQ134" s="5">
        <f t="shared" si="51"/>
        <v>0</v>
      </c>
      <c r="CR134" s="5">
        <f t="shared" si="51"/>
        <v>0</v>
      </c>
      <c r="CS134" s="5">
        <f t="shared" si="51"/>
        <v>0</v>
      </c>
      <c r="CT134" s="5">
        <f t="shared" si="51"/>
        <v>0</v>
      </c>
      <c r="CU134" s="5">
        <f t="shared" si="51"/>
        <v>0</v>
      </c>
      <c r="CZ134" s="19">
        <f t="shared" ref="CZ134:DA134" si="52">SUM(CZ48:CZ49)</f>
        <v>0</v>
      </c>
      <c r="DA134" s="19">
        <f t="shared" si="52"/>
        <v>0</v>
      </c>
      <c r="DB134" s="5">
        <f>SUM(DB107:DB112)</f>
        <v>0</v>
      </c>
      <c r="DC134" s="5">
        <f t="shared" ref="DC134:DQ134" si="53">SUM(DC107:DC112)</f>
        <v>0</v>
      </c>
      <c r="DD134" s="5">
        <f t="shared" si="53"/>
        <v>0</v>
      </c>
      <c r="DE134" s="5">
        <f t="shared" si="53"/>
        <v>0</v>
      </c>
      <c r="DF134" s="5">
        <f t="shared" si="53"/>
        <v>0</v>
      </c>
      <c r="DG134" s="5">
        <f t="shared" si="53"/>
        <v>0</v>
      </c>
      <c r="DH134" s="5">
        <f t="shared" si="53"/>
        <v>0</v>
      </c>
      <c r="DI134" s="5">
        <f t="shared" si="53"/>
        <v>0</v>
      </c>
      <c r="DJ134" s="5">
        <f t="shared" si="53"/>
        <v>0</v>
      </c>
      <c r="DK134" s="5">
        <f t="shared" si="53"/>
        <v>0</v>
      </c>
      <c r="DL134" s="5">
        <f t="shared" si="53"/>
        <v>0</v>
      </c>
      <c r="DM134" s="5">
        <f t="shared" si="53"/>
        <v>0</v>
      </c>
      <c r="DN134" s="5">
        <f t="shared" si="53"/>
        <v>0</v>
      </c>
      <c r="DO134" s="5">
        <f t="shared" si="53"/>
        <v>0</v>
      </c>
      <c r="DP134" s="5">
        <f t="shared" si="53"/>
        <v>0</v>
      </c>
      <c r="DQ134" s="5">
        <f t="shared" si="53"/>
        <v>0</v>
      </c>
      <c r="DT134" s="5">
        <f t="shared" ref="DT134" si="54">DT112</f>
        <v>0</v>
      </c>
    </row>
    <row r="135" spans="1:124" x14ac:dyDescent="0.3">
      <c r="A135" s="15" t="s">
        <v>102</v>
      </c>
      <c r="B135" s="15"/>
      <c r="J135" s="19">
        <f>SUM(J86:J88)</f>
        <v>1384931533</v>
      </c>
      <c r="K135" s="19">
        <f t="shared" ref="K135:AI135" si="55">SUM(K86:K88)</f>
        <v>89133017</v>
      </c>
      <c r="L135" s="19">
        <f t="shared" si="55"/>
        <v>442930607</v>
      </c>
      <c r="M135" s="19">
        <f t="shared" si="55"/>
        <v>41396477</v>
      </c>
      <c r="N135" s="19">
        <f t="shared" si="55"/>
        <v>55896041</v>
      </c>
      <c r="O135" s="19">
        <f t="shared" si="55"/>
        <v>185076857</v>
      </c>
      <c r="P135" s="19">
        <f t="shared" si="55"/>
        <v>124597</v>
      </c>
      <c r="R135" s="19">
        <f t="shared" si="55"/>
        <v>62456076</v>
      </c>
      <c r="S135" s="19">
        <f t="shared" si="55"/>
        <v>123714067</v>
      </c>
      <c r="T135" s="19">
        <f t="shared" si="55"/>
        <v>35145383</v>
      </c>
      <c r="U135" s="19">
        <f t="shared" si="55"/>
        <v>80084175</v>
      </c>
      <c r="V135" s="19">
        <f t="shared" si="55"/>
        <v>42172381</v>
      </c>
      <c r="W135" s="19">
        <f t="shared" si="55"/>
        <v>38833412</v>
      </c>
      <c r="X135" s="19">
        <f t="shared" si="55"/>
        <v>31089392</v>
      </c>
      <c r="Y135" s="19">
        <f t="shared" si="55"/>
        <v>28515534</v>
      </c>
      <c r="Z135" s="19">
        <f t="shared" si="55"/>
        <v>11433611</v>
      </c>
      <c r="AA135" s="19">
        <f t="shared" si="55"/>
        <v>20280818</v>
      </c>
      <c r="AB135" s="19">
        <f t="shared" si="55"/>
        <v>5926805</v>
      </c>
      <c r="AC135" s="19">
        <f t="shared" si="55"/>
        <v>10594313</v>
      </c>
      <c r="AD135" s="19">
        <f t="shared" si="55"/>
        <v>2171874</v>
      </c>
      <c r="AE135" s="19">
        <f t="shared" si="55"/>
        <v>4344631</v>
      </c>
      <c r="AF135" s="19">
        <f t="shared" si="55"/>
        <v>1340597</v>
      </c>
      <c r="AG135" s="19">
        <f t="shared" si="55"/>
        <v>2432621</v>
      </c>
      <c r="AH135" s="19">
        <f t="shared" si="55"/>
        <v>337454</v>
      </c>
      <c r="AI135" s="19">
        <f t="shared" si="55"/>
        <v>2516730</v>
      </c>
      <c r="AP135" s="19">
        <f>SUM(AP86:AP88)</f>
        <v>0</v>
      </c>
      <c r="AQ135" s="19">
        <f t="shared" ref="AQ135:CU135" si="56">SUM(AQ86:AQ88)</f>
        <v>0</v>
      </c>
      <c r="AR135" s="19">
        <f t="shared" si="56"/>
        <v>0</v>
      </c>
      <c r="AS135" s="19">
        <f t="shared" si="56"/>
        <v>0</v>
      </c>
      <c r="AT135" s="19">
        <f t="shared" si="56"/>
        <v>0</v>
      </c>
      <c r="AU135" s="19">
        <f t="shared" si="56"/>
        <v>0</v>
      </c>
      <c r="AV135" s="19">
        <f t="shared" si="56"/>
        <v>0</v>
      </c>
      <c r="AW135" s="19">
        <f t="shared" si="56"/>
        <v>0</v>
      </c>
      <c r="AX135" s="19">
        <f t="shared" si="56"/>
        <v>0</v>
      </c>
      <c r="AY135" s="19">
        <f t="shared" si="56"/>
        <v>0</v>
      </c>
      <c r="AZ135" s="19">
        <f t="shared" si="56"/>
        <v>0</v>
      </c>
      <c r="BA135" s="19">
        <f t="shared" si="56"/>
        <v>0</v>
      </c>
      <c r="BB135" s="19">
        <f t="shared" si="56"/>
        <v>0</v>
      </c>
      <c r="BC135" s="17">
        <f t="shared" si="56"/>
        <v>0</v>
      </c>
      <c r="BD135" s="19">
        <f t="shared" si="56"/>
        <v>0</v>
      </c>
      <c r="BE135" s="19">
        <f t="shared" si="56"/>
        <v>2213011</v>
      </c>
      <c r="BF135" s="19">
        <f t="shared" si="56"/>
        <v>0</v>
      </c>
      <c r="BG135" s="19">
        <f t="shared" si="56"/>
        <v>0</v>
      </c>
      <c r="BH135" s="19">
        <f t="shared" si="56"/>
        <v>0</v>
      </c>
      <c r="BI135" s="19">
        <f t="shared" si="56"/>
        <v>0</v>
      </c>
      <c r="BJ135" s="19">
        <f t="shared" si="56"/>
        <v>1846284</v>
      </c>
      <c r="BK135" s="19">
        <f t="shared" si="56"/>
        <v>2325090</v>
      </c>
      <c r="BL135" s="19">
        <f t="shared" si="56"/>
        <v>0</v>
      </c>
      <c r="BM135" s="19">
        <f t="shared" si="56"/>
        <v>0</v>
      </c>
      <c r="BN135" s="19">
        <f t="shared" si="56"/>
        <v>323791</v>
      </c>
      <c r="BO135" s="19">
        <f t="shared" si="56"/>
        <v>2368485</v>
      </c>
      <c r="BP135" s="19">
        <f t="shared" si="56"/>
        <v>0</v>
      </c>
      <c r="BQ135" s="19">
        <f t="shared" si="56"/>
        <v>0</v>
      </c>
      <c r="BR135" s="17">
        <f t="shared" si="56"/>
        <v>0</v>
      </c>
      <c r="BS135" s="17">
        <f t="shared" si="56"/>
        <v>0</v>
      </c>
      <c r="BT135" s="19">
        <f t="shared" si="56"/>
        <v>0</v>
      </c>
      <c r="BU135" s="19">
        <f t="shared" si="56"/>
        <v>0</v>
      </c>
      <c r="BV135" s="19">
        <f t="shared" si="56"/>
        <v>0</v>
      </c>
      <c r="BW135" s="19">
        <f t="shared" si="56"/>
        <v>0</v>
      </c>
      <c r="BX135" s="17">
        <f t="shared" si="56"/>
        <v>0</v>
      </c>
      <c r="BY135" s="17">
        <f t="shared" si="56"/>
        <v>0</v>
      </c>
      <c r="BZ135" s="19">
        <f t="shared" si="56"/>
        <v>0</v>
      </c>
      <c r="CA135" s="19">
        <f t="shared" si="56"/>
        <v>0</v>
      </c>
      <c r="CB135" s="19">
        <f t="shared" si="56"/>
        <v>0</v>
      </c>
      <c r="CC135" s="19">
        <f t="shared" si="56"/>
        <v>0</v>
      </c>
      <c r="CD135" s="19">
        <f t="shared" si="56"/>
        <v>0</v>
      </c>
      <c r="CE135" s="19">
        <f t="shared" si="56"/>
        <v>0</v>
      </c>
      <c r="CF135" s="17">
        <f t="shared" si="56"/>
        <v>0</v>
      </c>
      <c r="CG135" s="17">
        <f t="shared" si="56"/>
        <v>0</v>
      </c>
      <c r="CH135" s="19">
        <f t="shared" si="56"/>
        <v>0</v>
      </c>
      <c r="CI135" s="19">
        <f t="shared" si="56"/>
        <v>0</v>
      </c>
      <c r="CJ135" s="19">
        <f t="shared" si="56"/>
        <v>0</v>
      </c>
      <c r="CK135" s="19">
        <f t="shared" si="56"/>
        <v>0</v>
      </c>
      <c r="CL135" s="17">
        <f t="shared" si="56"/>
        <v>0</v>
      </c>
      <c r="CM135" s="19">
        <f t="shared" si="56"/>
        <v>0</v>
      </c>
      <c r="CN135" s="19">
        <f t="shared" si="56"/>
        <v>0</v>
      </c>
      <c r="CO135" s="19">
        <f t="shared" si="56"/>
        <v>0</v>
      </c>
      <c r="CP135" s="19">
        <f t="shared" si="56"/>
        <v>0</v>
      </c>
      <c r="CQ135" s="19">
        <f t="shared" si="56"/>
        <v>0</v>
      </c>
      <c r="CR135" s="19">
        <f t="shared" si="56"/>
        <v>675675671</v>
      </c>
      <c r="CS135" s="19">
        <f t="shared" si="56"/>
        <v>56847175</v>
      </c>
      <c r="CT135" s="19">
        <f t="shared" si="56"/>
        <v>65283894</v>
      </c>
      <c r="CU135" s="19">
        <f t="shared" si="56"/>
        <v>54689825</v>
      </c>
      <c r="CZ135" s="19">
        <f t="shared" ref="CZ135:DA135" si="57">SUM(CZ49:CZ50)</f>
        <v>0</v>
      </c>
      <c r="DA135" s="19">
        <f t="shared" si="57"/>
        <v>0</v>
      </c>
      <c r="DB135" s="19">
        <f>SUM(DB86:DB89)</f>
        <v>211769023</v>
      </c>
      <c r="DC135" s="19">
        <f t="shared" ref="DC135:DQ135" si="58">SUM(DC86:DC89)</f>
        <v>217442291</v>
      </c>
      <c r="DD135" s="19">
        <f t="shared" si="58"/>
        <v>81642211</v>
      </c>
      <c r="DE135" s="19">
        <f t="shared" si="58"/>
        <v>113673837</v>
      </c>
      <c r="DF135" s="19">
        <f t="shared" si="58"/>
        <v>326686704</v>
      </c>
      <c r="DG135" s="19">
        <f t="shared" si="58"/>
        <v>230935750</v>
      </c>
      <c r="DH135" s="19">
        <f t="shared" si="58"/>
        <v>270025395</v>
      </c>
      <c r="DI135" s="19">
        <f t="shared" si="58"/>
        <v>320319944</v>
      </c>
      <c r="DJ135" s="19">
        <f t="shared" si="58"/>
        <v>259661650</v>
      </c>
      <c r="DK135" s="19">
        <f t="shared" si="58"/>
        <v>229798156</v>
      </c>
      <c r="DL135" s="19">
        <f t="shared" si="58"/>
        <v>170090462</v>
      </c>
      <c r="DM135" s="19">
        <f t="shared" si="58"/>
        <v>139877004</v>
      </c>
      <c r="DN135" s="19">
        <f t="shared" si="58"/>
        <v>178221179</v>
      </c>
      <c r="DO135" s="19">
        <f t="shared" si="58"/>
        <v>118432548</v>
      </c>
      <c r="DP135" s="19">
        <f t="shared" si="58"/>
        <v>162121601</v>
      </c>
      <c r="DQ135" s="19">
        <f t="shared" si="58"/>
        <v>144438547</v>
      </c>
      <c r="DT135" s="19">
        <f t="shared" ref="DT135" si="59">SUM(DT86:DT88)</f>
        <v>56847175</v>
      </c>
    </row>
    <row r="136" spans="1:124" x14ac:dyDescent="0.3">
      <c r="A136" s="15" t="s">
        <v>103</v>
      </c>
      <c r="B136" s="15"/>
      <c r="G136" s="19">
        <v>393813706</v>
      </c>
      <c r="J136" s="19">
        <f>SUM(J120:J121)</f>
        <v>393813706</v>
      </c>
      <c r="K136" s="19">
        <f t="shared" ref="K136:AI136" si="60">SUM(K120:K121)</f>
        <v>991377068</v>
      </c>
      <c r="L136" s="19">
        <f t="shared" si="60"/>
        <v>8085966</v>
      </c>
      <c r="M136" s="19">
        <f t="shared" si="60"/>
        <v>308366876</v>
      </c>
      <c r="N136" s="19">
        <f t="shared" si="60"/>
        <v>156954514</v>
      </c>
      <c r="O136" s="19">
        <f t="shared" si="60"/>
        <v>303237589</v>
      </c>
      <c r="P136" s="19">
        <f t="shared" si="60"/>
        <v>128889</v>
      </c>
      <c r="R136" s="19">
        <f t="shared" si="60"/>
        <v>95568523</v>
      </c>
      <c r="S136" s="19">
        <f t="shared" si="60"/>
        <v>155695296</v>
      </c>
      <c r="T136" s="19">
        <f t="shared" si="60"/>
        <v>56188999</v>
      </c>
      <c r="U136" s="19">
        <f t="shared" si="60"/>
        <v>89359705</v>
      </c>
      <c r="V136" s="19">
        <f t="shared" si="60"/>
        <v>24959641</v>
      </c>
      <c r="W136" s="19">
        <f t="shared" si="60"/>
        <v>41535520</v>
      </c>
      <c r="X136" s="19">
        <f t="shared" si="60"/>
        <v>21541146</v>
      </c>
      <c r="Y136" s="19">
        <f t="shared" si="60"/>
        <v>36511678</v>
      </c>
      <c r="Z136" s="19">
        <f t="shared" si="60"/>
        <v>11695333</v>
      </c>
      <c r="AA136" s="19">
        <f t="shared" si="60"/>
        <v>20128597</v>
      </c>
      <c r="AB136" s="19">
        <f t="shared" si="60"/>
        <v>5076971</v>
      </c>
      <c r="AC136" s="19">
        <f t="shared" si="60"/>
        <v>8873316</v>
      </c>
      <c r="AD136" s="19">
        <f t="shared" si="60"/>
        <v>1849720</v>
      </c>
      <c r="AE136" s="19">
        <f t="shared" si="60"/>
        <v>2686243</v>
      </c>
      <c r="AF136" s="19">
        <f t="shared" si="60"/>
        <v>557690</v>
      </c>
      <c r="AG136" s="19">
        <f t="shared" si="60"/>
        <v>1247817</v>
      </c>
      <c r="AH136" s="19">
        <f t="shared" si="60"/>
        <v>140519</v>
      </c>
      <c r="AI136" s="19">
        <f t="shared" si="60"/>
        <v>1140634</v>
      </c>
      <c r="AP136" s="19">
        <f>AP120</f>
        <v>20665030</v>
      </c>
      <c r="AQ136" s="19">
        <f t="shared" ref="AQ136:CU136" si="61">AQ120</f>
        <v>0</v>
      </c>
      <c r="AR136" s="19">
        <f t="shared" si="61"/>
        <v>29788625</v>
      </c>
      <c r="AS136" s="19">
        <f t="shared" si="61"/>
        <v>0</v>
      </c>
      <c r="AT136" s="19">
        <f t="shared" si="61"/>
        <v>35826066</v>
      </c>
      <c r="AU136" s="19">
        <f t="shared" si="61"/>
        <v>50546546</v>
      </c>
      <c r="AV136" s="19">
        <f t="shared" si="61"/>
        <v>0</v>
      </c>
      <c r="AW136" s="19">
        <f t="shared" si="61"/>
        <v>0</v>
      </c>
      <c r="AX136" s="19">
        <f t="shared" si="61"/>
        <v>0</v>
      </c>
      <c r="AY136" s="19">
        <f t="shared" si="61"/>
        <v>0</v>
      </c>
      <c r="AZ136" s="19">
        <f t="shared" si="61"/>
        <v>7249494</v>
      </c>
      <c r="BA136" s="19">
        <f t="shared" si="61"/>
        <v>0</v>
      </c>
      <c r="BB136" s="19">
        <f t="shared" si="61"/>
        <v>0</v>
      </c>
      <c r="BC136" s="17">
        <f t="shared" si="61"/>
        <v>0</v>
      </c>
      <c r="BD136" s="19">
        <f t="shared" si="61"/>
        <v>0</v>
      </c>
      <c r="BE136" s="19">
        <f t="shared" si="61"/>
        <v>0</v>
      </c>
      <c r="BF136" s="19">
        <f t="shared" si="61"/>
        <v>0</v>
      </c>
      <c r="BG136" s="19">
        <f t="shared" si="61"/>
        <v>0</v>
      </c>
      <c r="BH136" s="19">
        <f t="shared" si="61"/>
        <v>0</v>
      </c>
      <c r="BI136" s="19">
        <f t="shared" si="61"/>
        <v>0</v>
      </c>
      <c r="BJ136" s="19">
        <f t="shared" si="61"/>
        <v>0</v>
      </c>
      <c r="BK136" s="19">
        <f t="shared" si="61"/>
        <v>0</v>
      </c>
      <c r="BL136" s="19">
        <f t="shared" si="61"/>
        <v>0</v>
      </c>
      <c r="BM136" s="19">
        <f t="shared" si="61"/>
        <v>0</v>
      </c>
      <c r="BN136" s="19">
        <f t="shared" si="61"/>
        <v>0</v>
      </c>
      <c r="BO136" s="19">
        <f t="shared" si="61"/>
        <v>0</v>
      </c>
      <c r="BP136" s="19">
        <f t="shared" si="61"/>
        <v>0</v>
      </c>
      <c r="BQ136" s="19">
        <f t="shared" si="61"/>
        <v>0</v>
      </c>
      <c r="BR136" s="17">
        <f t="shared" si="61"/>
        <v>0</v>
      </c>
      <c r="BS136" s="17">
        <f t="shared" si="61"/>
        <v>0</v>
      </c>
      <c r="BT136" s="19">
        <f t="shared" si="61"/>
        <v>0</v>
      </c>
      <c r="BU136" s="19">
        <f t="shared" si="61"/>
        <v>0</v>
      </c>
      <c r="BV136" s="19">
        <f t="shared" si="61"/>
        <v>0</v>
      </c>
      <c r="BW136" s="19">
        <f t="shared" si="61"/>
        <v>0</v>
      </c>
      <c r="BX136" s="17">
        <f t="shared" si="61"/>
        <v>0</v>
      </c>
      <c r="BY136" s="17">
        <f t="shared" si="61"/>
        <v>0</v>
      </c>
      <c r="BZ136" s="19">
        <f t="shared" si="61"/>
        <v>0</v>
      </c>
      <c r="CA136" s="19">
        <f t="shared" si="61"/>
        <v>0</v>
      </c>
      <c r="CB136" s="19">
        <f t="shared" si="61"/>
        <v>0</v>
      </c>
      <c r="CC136" s="19">
        <f t="shared" si="61"/>
        <v>0</v>
      </c>
      <c r="CD136" s="19">
        <f t="shared" si="61"/>
        <v>0</v>
      </c>
      <c r="CE136" s="19">
        <f t="shared" si="61"/>
        <v>0</v>
      </c>
      <c r="CF136" s="17">
        <f t="shared" si="61"/>
        <v>0</v>
      </c>
      <c r="CG136" s="17">
        <f t="shared" si="61"/>
        <v>0</v>
      </c>
      <c r="CH136" s="19">
        <f t="shared" si="61"/>
        <v>50786717</v>
      </c>
      <c r="CI136" s="19">
        <f t="shared" si="61"/>
        <v>62072671</v>
      </c>
      <c r="CJ136" s="19">
        <f t="shared" si="61"/>
        <v>0</v>
      </c>
      <c r="CK136" s="19">
        <f t="shared" si="61"/>
        <v>59493629</v>
      </c>
      <c r="CL136" s="17">
        <f t="shared" si="61"/>
        <v>0</v>
      </c>
      <c r="CM136" s="19">
        <f t="shared" si="61"/>
        <v>33361833</v>
      </c>
      <c r="CN136" s="19">
        <f t="shared" si="61"/>
        <v>47637303</v>
      </c>
      <c r="CO136" s="19">
        <f t="shared" si="61"/>
        <v>0</v>
      </c>
      <c r="CP136" s="19">
        <f t="shared" si="61"/>
        <v>18827974</v>
      </c>
      <c r="CQ136" s="19">
        <f t="shared" si="61"/>
        <v>14160834</v>
      </c>
      <c r="CR136" s="19">
        <f t="shared" si="61"/>
        <v>0</v>
      </c>
      <c r="CS136" s="19">
        <f t="shared" si="61"/>
        <v>0</v>
      </c>
      <c r="CT136" s="19">
        <f t="shared" si="61"/>
        <v>20632850</v>
      </c>
      <c r="CU136" s="19">
        <f t="shared" si="61"/>
        <v>62022441</v>
      </c>
      <c r="CZ136" s="19">
        <f t="shared" ref="CZ136:DA136" si="62">SUM(CZ50:CZ51)</f>
        <v>656560750</v>
      </c>
      <c r="DA136" s="19">
        <f t="shared" si="62"/>
        <v>0</v>
      </c>
      <c r="DB136" s="19">
        <f>SUM(DB120:DB121)</f>
        <v>6227355</v>
      </c>
      <c r="DC136" s="19">
        <f t="shared" ref="DC136:DQ136" si="63">SUM(DC120:DC121)</f>
        <v>213309240</v>
      </c>
      <c r="DD136" s="19">
        <f t="shared" si="63"/>
        <v>279158376</v>
      </c>
      <c r="DE136" s="19">
        <f t="shared" si="63"/>
        <v>246637938</v>
      </c>
      <c r="DF136" s="19">
        <f t="shared" si="63"/>
        <v>542590664</v>
      </c>
      <c r="DG136" s="19">
        <f t="shared" si="63"/>
        <v>582694216</v>
      </c>
      <c r="DH136" s="19">
        <f t="shared" si="63"/>
        <v>256998517</v>
      </c>
      <c r="DI136" s="19">
        <f t="shared" si="63"/>
        <v>624815249</v>
      </c>
      <c r="DJ136" s="19">
        <f t="shared" si="63"/>
        <v>277879957</v>
      </c>
      <c r="DK136" s="19">
        <f t="shared" si="63"/>
        <v>546351483</v>
      </c>
      <c r="DL136" s="19">
        <f t="shared" si="63"/>
        <v>399678684</v>
      </c>
      <c r="DM136" s="19">
        <f t="shared" si="63"/>
        <v>342802644</v>
      </c>
      <c r="DN136" s="19">
        <f t="shared" si="63"/>
        <v>422491790</v>
      </c>
      <c r="DO136" s="19">
        <f t="shared" si="63"/>
        <v>319570991</v>
      </c>
      <c r="DP136" s="19">
        <f t="shared" si="63"/>
        <v>343058875</v>
      </c>
      <c r="DQ136" s="19">
        <f t="shared" si="63"/>
        <v>264906974</v>
      </c>
      <c r="DT136" s="19">
        <f t="shared" ref="DT136" si="64">DT120</f>
        <v>0</v>
      </c>
    </row>
    <row r="137" spans="1:124" x14ac:dyDescent="0.3">
      <c r="A137" s="15" t="s">
        <v>104</v>
      </c>
      <c r="B137" s="15"/>
      <c r="J137" s="19">
        <f>SUM(J90:J94,J103:J106)</f>
        <v>1090725999</v>
      </c>
      <c r="K137" s="19">
        <f t="shared" ref="K137:AI137" si="65">SUM(K90:K94,K103:K106)</f>
        <v>106928738</v>
      </c>
      <c r="L137" s="19">
        <f t="shared" si="65"/>
        <v>610051644</v>
      </c>
      <c r="M137" s="19">
        <f t="shared" si="65"/>
        <v>340359260</v>
      </c>
      <c r="N137" s="19">
        <f t="shared" si="65"/>
        <v>132793881</v>
      </c>
      <c r="O137" s="19">
        <f t="shared" si="65"/>
        <v>121607096</v>
      </c>
      <c r="P137" s="19">
        <f t="shared" si="65"/>
        <v>263779</v>
      </c>
      <c r="R137" s="19">
        <f t="shared" si="65"/>
        <v>61326022</v>
      </c>
      <c r="S137" s="19">
        <f t="shared" si="65"/>
        <v>37245531</v>
      </c>
      <c r="T137" s="19">
        <f t="shared" si="65"/>
        <v>31022798</v>
      </c>
      <c r="U137" s="19">
        <f t="shared" si="65"/>
        <v>15000573</v>
      </c>
      <c r="V137" s="19">
        <f t="shared" si="65"/>
        <v>10439975</v>
      </c>
      <c r="W137" s="19">
        <f t="shared" si="65"/>
        <v>0</v>
      </c>
      <c r="X137" s="19">
        <f t="shared" si="65"/>
        <v>8499425</v>
      </c>
      <c r="Y137" s="19">
        <f t="shared" si="65"/>
        <v>0</v>
      </c>
      <c r="Z137" s="19">
        <f t="shared" si="65"/>
        <v>4253864</v>
      </c>
      <c r="AA137" s="19">
        <f t="shared" si="65"/>
        <v>0</v>
      </c>
      <c r="AB137" s="19">
        <f t="shared" si="65"/>
        <v>1528717</v>
      </c>
      <c r="AC137" s="19">
        <f t="shared" si="65"/>
        <v>0</v>
      </c>
      <c r="AD137" s="19">
        <f t="shared" si="65"/>
        <v>344791</v>
      </c>
      <c r="AE137" s="19">
        <f t="shared" si="65"/>
        <v>0</v>
      </c>
      <c r="AF137" s="19">
        <f t="shared" si="65"/>
        <v>233380</v>
      </c>
      <c r="AG137" s="19">
        <f t="shared" si="65"/>
        <v>0</v>
      </c>
      <c r="AH137" s="19">
        <f t="shared" si="65"/>
        <v>235746</v>
      </c>
      <c r="AI137" s="19">
        <f t="shared" si="65"/>
        <v>0</v>
      </c>
      <c r="AP137" s="19">
        <f>SUM(AP90:AP94,AP103:AP106)</f>
        <v>0</v>
      </c>
      <c r="AQ137" s="19">
        <f t="shared" ref="AQ137:CU137" si="66">SUM(AQ90:AQ94,AQ103:AQ106)</f>
        <v>0</v>
      </c>
      <c r="AR137" s="19">
        <f t="shared" si="66"/>
        <v>0</v>
      </c>
      <c r="AS137" s="19">
        <f t="shared" si="66"/>
        <v>0</v>
      </c>
      <c r="AT137" s="19">
        <f t="shared" si="66"/>
        <v>0</v>
      </c>
      <c r="AU137" s="19">
        <f t="shared" si="66"/>
        <v>0</v>
      </c>
      <c r="AV137" s="19">
        <f t="shared" si="66"/>
        <v>0</v>
      </c>
      <c r="AW137" s="19">
        <f t="shared" si="66"/>
        <v>0</v>
      </c>
      <c r="AX137" s="19">
        <f t="shared" si="66"/>
        <v>4056928</v>
      </c>
      <c r="AY137" s="19">
        <f t="shared" si="66"/>
        <v>0</v>
      </c>
      <c r="AZ137" s="19">
        <f t="shared" si="66"/>
        <v>4237173</v>
      </c>
      <c r="BA137" s="19">
        <f t="shared" si="66"/>
        <v>0</v>
      </c>
      <c r="BB137" s="19">
        <f t="shared" si="66"/>
        <v>272581</v>
      </c>
      <c r="BC137" s="17">
        <f t="shared" si="66"/>
        <v>0</v>
      </c>
      <c r="BD137" s="19">
        <f t="shared" si="66"/>
        <v>0</v>
      </c>
      <c r="BE137" s="19">
        <f t="shared" si="66"/>
        <v>0</v>
      </c>
      <c r="BF137" s="19">
        <f t="shared" si="66"/>
        <v>724542</v>
      </c>
      <c r="BG137" s="19">
        <f t="shared" si="66"/>
        <v>0</v>
      </c>
      <c r="BH137" s="19">
        <f t="shared" si="66"/>
        <v>1860253</v>
      </c>
      <c r="BI137" s="19">
        <f t="shared" si="66"/>
        <v>0</v>
      </c>
      <c r="BJ137" s="19">
        <f t="shared" si="66"/>
        <v>391623</v>
      </c>
      <c r="BK137" s="19">
        <f t="shared" si="66"/>
        <v>0</v>
      </c>
      <c r="BL137" s="19">
        <f t="shared" si="66"/>
        <v>304332</v>
      </c>
      <c r="BM137" s="19">
        <f t="shared" si="66"/>
        <v>0</v>
      </c>
      <c r="BN137" s="19">
        <f t="shared" si="66"/>
        <v>0</v>
      </c>
      <c r="BO137" s="19">
        <f t="shared" si="66"/>
        <v>0</v>
      </c>
      <c r="BP137" s="19">
        <f t="shared" si="66"/>
        <v>0</v>
      </c>
      <c r="BQ137" s="19">
        <f t="shared" si="66"/>
        <v>0</v>
      </c>
      <c r="BR137" s="17">
        <f t="shared" si="66"/>
        <v>0</v>
      </c>
      <c r="BS137" s="17">
        <f t="shared" si="66"/>
        <v>0</v>
      </c>
      <c r="BT137" s="19">
        <f t="shared" si="66"/>
        <v>1253003</v>
      </c>
      <c r="BU137" s="19">
        <f t="shared" si="66"/>
        <v>0</v>
      </c>
      <c r="BV137" s="19">
        <f t="shared" si="66"/>
        <v>0</v>
      </c>
      <c r="BW137" s="19">
        <f t="shared" si="66"/>
        <v>0</v>
      </c>
      <c r="BX137" s="17">
        <f t="shared" si="66"/>
        <v>0</v>
      </c>
      <c r="BY137" s="17">
        <f t="shared" si="66"/>
        <v>0</v>
      </c>
      <c r="BZ137" s="19">
        <f t="shared" si="66"/>
        <v>322887</v>
      </c>
      <c r="CA137" s="19">
        <f t="shared" si="66"/>
        <v>0</v>
      </c>
      <c r="CB137" s="19">
        <f t="shared" si="66"/>
        <v>370989</v>
      </c>
      <c r="CC137" s="19">
        <f t="shared" si="66"/>
        <v>0</v>
      </c>
      <c r="CD137" s="19">
        <f t="shared" si="66"/>
        <v>265267</v>
      </c>
      <c r="CE137" s="19">
        <f t="shared" si="66"/>
        <v>0</v>
      </c>
      <c r="CF137" s="17">
        <f t="shared" si="66"/>
        <v>0</v>
      </c>
      <c r="CG137" s="17">
        <f t="shared" si="66"/>
        <v>0</v>
      </c>
      <c r="CH137" s="19">
        <f t="shared" si="66"/>
        <v>0</v>
      </c>
      <c r="CI137" s="19">
        <f t="shared" si="66"/>
        <v>0</v>
      </c>
      <c r="CJ137" s="19">
        <f t="shared" si="66"/>
        <v>0</v>
      </c>
      <c r="CK137" s="19">
        <f t="shared" si="66"/>
        <v>0</v>
      </c>
      <c r="CL137" s="17">
        <f t="shared" si="66"/>
        <v>0</v>
      </c>
      <c r="CM137" s="19">
        <f t="shared" si="66"/>
        <v>0</v>
      </c>
      <c r="CN137" s="19">
        <f t="shared" si="66"/>
        <v>0</v>
      </c>
      <c r="CO137" s="19">
        <f t="shared" si="66"/>
        <v>0</v>
      </c>
      <c r="CP137" s="19">
        <f t="shared" si="66"/>
        <v>0</v>
      </c>
      <c r="CQ137" s="19">
        <f t="shared" si="66"/>
        <v>0</v>
      </c>
      <c r="CR137" s="19">
        <f t="shared" si="66"/>
        <v>0</v>
      </c>
      <c r="CS137" s="19">
        <f t="shared" si="66"/>
        <v>9019160</v>
      </c>
      <c r="CT137" s="19">
        <f t="shared" si="66"/>
        <v>0</v>
      </c>
      <c r="CU137" s="19">
        <f t="shared" si="66"/>
        <v>0</v>
      </c>
      <c r="CZ137" s="19">
        <f t="shared" ref="CZ137:DA137" si="67">SUM(CZ51:CZ52)</f>
        <v>724797825</v>
      </c>
      <c r="DA137" s="19">
        <f t="shared" si="67"/>
        <v>0</v>
      </c>
      <c r="DB137" s="19">
        <f>SUM(DB90:DB94,DB103:DB106)</f>
        <v>0</v>
      </c>
      <c r="DC137" s="19">
        <f t="shared" ref="DC137:DQ137" si="68">SUM(DC90:DC94,DC103:DC106)</f>
        <v>0</v>
      </c>
      <c r="DD137" s="19">
        <f t="shared" si="68"/>
        <v>0</v>
      </c>
      <c r="DE137" s="19">
        <f t="shared" si="68"/>
        <v>0</v>
      </c>
      <c r="DF137" s="19">
        <f t="shared" si="68"/>
        <v>0</v>
      </c>
      <c r="DG137" s="19">
        <f t="shared" si="68"/>
        <v>0</v>
      </c>
      <c r="DH137" s="19">
        <f t="shared" si="68"/>
        <v>0</v>
      </c>
      <c r="DI137" s="19">
        <f t="shared" si="68"/>
        <v>0</v>
      </c>
      <c r="DJ137" s="19">
        <f t="shared" si="68"/>
        <v>0</v>
      </c>
      <c r="DK137" s="19">
        <f t="shared" si="68"/>
        <v>0</v>
      </c>
      <c r="DL137" s="19">
        <f t="shared" si="68"/>
        <v>0</v>
      </c>
      <c r="DM137" s="19">
        <f t="shared" si="68"/>
        <v>0</v>
      </c>
      <c r="DN137" s="19">
        <f t="shared" si="68"/>
        <v>0</v>
      </c>
      <c r="DO137" s="19">
        <f t="shared" si="68"/>
        <v>0</v>
      </c>
      <c r="DP137" s="19">
        <f t="shared" si="68"/>
        <v>0</v>
      </c>
      <c r="DQ137" s="19">
        <f t="shared" si="68"/>
        <v>0</v>
      </c>
      <c r="DT137" s="19">
        <f t="shared" ref="DT137" si="69">SUM(DT90:DT94,DT103:DT106)</f>
        <v>9019160</v>
      </c>
    </row>
    <row r="138" spans="1:124" x14ac:dyDescent="0.3">
      <c r="A138" s="15" t="s">
        <v>105</v>
      </c>
      <c r="B138" s="15"/>
      <c r="J138" s="19">
        <f>SUM(J32:J33,J51:J52)</f>
        <v>1183122476</v>
      </c>
      <c r="K138" s="19">
        <f t="shared" ref="K138:AI138" si="70">SUM(K32:K33,K51:K52)</f>
        <v>715285739</v>
      </c>
      <c r="L138" s="19">
        <f t="shared" si="70"/>
        <v>327536071</v>
      </c>
      <c r="M138" s="19">
        <f t="shared" si="70"/>
        <v>554793743</v>
      </c>
      <c r="N138" s="19">
        <f t="shared" si="70"/>
        <v>314102631</v>
      </c>
      <c r="O138" s="19">
        <f t="shared" si="70"/>
        <v>15256268</v>
      </c>
      <c r="P138" s="19">
        <f t="shared" si="70"/>
        <v>490642</v>
      </c>
      <c r="R138" s="19">
        <f t="shared" si="70"/>
        <v>192446275</v>
      </c>
      <c r="S138" s="19">
        <f t="shared" si="70"/>
        <v>370636915</v>
      </c>
      <c r="T138" s="19">
        <f t="shared" si="70"/>
        <v>110944007</v>
      </c>
      <c r="U138" s="19">
        <f t="shared" si="70"/>
        <v>204017781</v>
      </c>
      <c r="V138" s="19">
        <f t="shared" si="70"/>
        <v>52239509</v>
      </c>
      <c r="W138" s="19">
        <f t="shared" si="70"/>
        <v>91517507</v>
      </c>
      <c r="X138" s="19">
        <f t="shared" si="70"/>
        <v>39751391</v>
      </c>
      <c r="Y138" s="19">
        <f t="shared" si="70"/>
        <v>68332605</v>
      </c>
      <c r="Z138" s="19">
        <f t="shared" si="70"/>
        <v>27948217</v>
      </c>
      <c r="AA138" s="19">
        <f t="shared" si="70"/>
        <v>49154159</v>
      </c>
      <c r="AB138" s="19">
        <f t="shared" si="70"/>
        <v>14816155</v>
      </c>
      <c r="AC138" s="19">
        <f t="shared" si="70"/>
        <v>0</v>
      </c>
      <c r="AD138" s="19">
        <f t="shared" si="70"/>
        <v>6368172</v>
      </c>
      <c r="AE138" s="19">
        <f t="shared" si="70"/>
        <v>0</v>
      </c>
      <c r="AF138" s="19">
        <f t="shared" si="70"/>
        <v>3205299</v>
      </c>
      <c r="AG138" s="19">
        <f t="shared" si="70"/>
        <v>0</v>
      </c>
      <c r="AH138" s="19">
        <f t="shared" si="70"/>
        <v>1386978</v>
      </c>
      <c r="AI138" s="19">
        <f t="shared" si="70"/>
        <v>0</v>
      </c>
      <c r="AP138" s="19">
        <f>SUM(AP32:AP33,AP51:AP52)</f>
        <v>70985843</v>
      </c>
      <c r="AQ138" s="19">
        <f t="shared" ref="AQ138:CU138" si="71">SUM(AQ32:AQ33,AQ51:AQ52)</f>
        <v>60187929</v>
      </c>
      <c r="AR138" s="19">
        <f t="shared" si="71"/>
        <v>57563318</v>
      </c>
      <c r="AS138" s="19">
        <f t="shared" si="71"/>
        <v>47719428</v>
      </c>
      <c r="AT138" s="19">
        <f t="shared" si="71"/>
        <v>78220476</v>
      </c>
      <c r="AU138" s="19">
        <f t="shared" si="71"/>
        <v>193584253</v>
      </c>
      <c r="AV138" s="19">
        <f t="shared" si="71"/>
        <v>1291093</v>
      </c>
      <c r="AW138" s="19">
        <f t="shared" si="71"/>
        <v>0</v>
      </c>
      <c r="AX138" s="19">
        <f t="shared" si="71"/>
        <v>2523339</v>
      </c>
      <c r="AY138" s="19">
        <f t="shared" si="71"/>
        <v>3717641</v>
      </c>
      <c r="AZ138" s="19">
        <f t="shared" si="71"/>
        <v>1354780</v>
      </c>
      <c r="BA138" s="19">
        <f t="shared" si="71"/>
        <v>0</v>
      </c>
      <c r="BB138" s="19">
        <f t="shared" si="71"/>
        <v>969492</v>
      </c>
      <c r="BC138" s="17">
        <f t="shared" si="71"/>
        <v>0</v>
      </c>
      <c r="BD138" s="19">
        <f t="shared" si="71"/>
        <v>0</v>
      </c>
      <c r="BE138" s="19">
        <f t="shared" si="71"/>
        <v>0</v>
      </c>
      <c r="BF138" s="19">
        <f t="shared" si="71"/>
        <v>0</v>
      </c>
      <c r="BG138" s="19">
        <f t="shared" si="71"/>
        <v>0</v>
      </c>
      <c r="BH138" s="19">
        <f t="shared" si="71"/>
        <v>0</v>
      </c>
      <c r="BI138" s="19">
        <f t="shared" si="71"/>
        <v>0</v>
      </c>
      <c r="BJ138" s="19">
        <f t="shared" si="71"/>
        <v>0</v>
      </c>
      <c r="BK138" s="19">
        <f t="shared" si="71"/>
        <v>0</v>
      </c>
      <c r="BL138" s="19">
        <f t="shared" si="71"/>
        <v>4195479</v>
      </c>
      <c r="BM138" s="19">
        <f t="shared" si="71"/>
        <v>0</v>
      </c>
      <c r="BN138" s="19">
        <f t="shared" si="71"/>
        <v>0</v>
      </c>
      <c r="BO138" s="19">
        <f t="shared" si="71"/>
        <v>6644230</v>
      </c>
      <c r="BP138" s="19">
        <f t="shared" si="71"/>
        <v>4326980</v>
      </c>
      <c r="BQ138" s="19">
        <f t="shared" si="71"/>
        <v>0</v>
      </c>
      <c r="BR138" s="17">
        <f t="shared" si="71"/>
        <v>0</v>
      </c>
      <c r="BS138" s="17">
        <f t="shared" si="71"/>
        <v>0</v>
      </c>
      <c r="BT138" s="19">
        <f t="shared" si="71"/>
        <v>3458019</v>
      </c>
      <c r="BU138" s="19">
        <f t="shared" si="71"/>
        <v>0</v>
      </c>
      <c r="BV138" s="19">
        <f t="shared" si="71"/>
        <v>0</v>
      </c>
      <c r="BW138" s="19">
        <f t="shared" si="71"/>
        <v>0</v>
      </c>
      <c r="BX138" s="17">
        <f t="shared" si="71"/>
        <v>0</v>
      </c>
      <c r="BY138" s="17">
        <f t="shared" si="71"/>
        <v>0</v>
      </c>
      <c r="BZ138" s="19">
        <f t="shared" si="71"/>
        <v>3747783</v>
      </c>
      <c r="CA138" s="19">
        <f t="shared" si="71"/>
        <v>0</v>
      </c>
      <c r="CB138" s="19">
        <f t="shared" si="71"/>
        <v>2269756</v>
      </c>
      <c r="CC138" s="19">
        <f t="shared" si="71"/>
        <v>0</v>
      </c>
      <c r="CD138" s="19">
        <f t="shared" si="71"/>
        <v>2182916</v>
      </c>
      <c r="CE138" s="19">
        <f t="shared" si="71"/>
        <v>0</v>
      </c>
      <c r="CF138" s="17">
        <f t="shared" si="71"/>
        <v>0</v>
      </c>
      <c r="CG138" s="17">
        <f t="shared" si="71"/>
        <v>0</v>
      </c>
      <c r="CH138" s="19">
        <f t="shared" si="71"/>
        <v>53495743</v>
      </c>
      <c r="CI138" s="19">
        <f t="shared" si="71"/>
        <v>63744099</v>
      </c>
      <c r="CJ138" s="19">
        <f t="shared" si="71"/>
        <v>66066840</v>
      </c>
      <c r="CK138" s="19">
        <f t="shared" si="71"/>
        <v>69310559</v>
      </c>
      <c r="CL138" s="17">
        <f t="shared" si="71"/>
        <v>0</v>
      </c>
      <c r="CM138" s="19">
        <f t="shared" si="71"/>
        <v>24151636</v>
      </c>
      <c r="CN138" s="19">
        <f t="shared" si="71"/>
        <v>25163771</v>
      </c>
      <c r="CO138" s="19">
        <f t="shared" si="71"/>
        <v>0</v>
      </c>
      <c r="CP138" s="19">
        <f t="shared" si="71"/>
        <v>33403282</v>
      </c>
      <c r="CQ138" s="19">
        <f t="shared" si="71"/>
        <v>32647436</v>
      </c>
      <c r="CR138" s="19">
        <f t="shared" si="71"/>
        <v>879099852</v>
      </c>
      <c r="CS138" s="19">
        <f t="shared" si="71"/>
        <v>558752054</v>
      </c>
      <c r="CT138" s="19">
        <f t="shared" si="71"/>
        <v>225125050</v>
      </c>
      <c r="CU138" s="19">
        <f t="shared" si="71"/>
        <v>39569850</v>
      </c>
      <c r="CZ138" s="19">
        <f t="shared" ref="CZ138:DA138" si="72">SUM(CZ52:CZ53)</f>
        <v>68237075</v>
      </c>
      <c r="DA138" s="19">
        <f t="shared" si="72"/>
        <v>0</v>
      </c>
      <c r="DB138" s="19">
        <f>SUM(DB32:DB35,DB51:DB53,DB25)</f>
        <v>818988494</v>
      </c>
      <c r="DC138" s="19">
        <f t="shared" ref="DC138:DQ138" si="73">SUM(DC32:DC35,DC51:DC53,DC25)</f>
        <v>452503987</v>
      </c>
      <c r="DD138" s="19">
        <f t="shared" si="73"/>
        <v>422282816</v>
      </c>
      <c r="DE138" s="19">
        <f t="shared" si="73"/>
        <v>457503721</v>
      </c>
      <c r="DF138" s="19">
        <f t="shared" si="73"/>
        <v>788759385</v>
      </c>
      <c r="DG138" s="19">
        <f t="shared" si="73"/>
        <v>497771453</v>
      </c>
      <c r="DH138" s="19">
        <f t="shared" si="73"/>
        <v>871160629</v>
      </c>
      <c r="DI138" s="19">
        <f t="shared" si="73"/>
        <v>272519391</v>
      </c>
      <c r="DJ138" s="19">
        <f t="shared" si="73"/>
        <v>751199340</v>
      </c>
      <c r="DK138" s="19">
        <f t="shared" si="73"/>
        <v>589951221</v>
      </c>
      <c r="DL138" s="19">
        <f t="shared" si="73"/>
        <v>436874600</v>
      </c>
      <c r="DM138" s="19">
        <f t="shared" si="73"/>
        <v>422694257</v>
      </c>
      <c r="DN138" s="19">
        <f t="shared" si="73"/>
        <v>428785485</v>
      </c>
      <c r="DO138" s="19">
        <f t="shared" si="73"/>
        <v>406462398</v>
      </c>
      <c r="DP138" s="19">
        <f t="shared" si="73"/>
        <v>402783339</v>
      </c>
      <c r="DQ138" s="19">
        <f t="shared" si="73"/>
        <v>412574587</v>
      </c>
      <c r="DT138" s="19">
        <f t="shared" ref="DT138" si="74">SUM(DT32:DT33,DT51:DT52)</f>
        <v>558752054</v>
      </c>
    </row>
    <row r="139" spans="1:124" x14ac:dyDescent="0.3">
      <c r="A139" s="15" t="s">
        <v>106</v>
      </c>
      <c r="B139" s="15"/>
      <c r="J139" s="19">
        <f>SUM(J122:J124)</f>
        <v>2270790345</v>
      </c>
      <c r="K139" s="19">
        <f t="shared" ref="K139:AI139" si="75">SUM(K122:K124)</f>
        <v>1369477935</v>
      </c>
      <c r="L139" s="19">
        <f t="shared" si="75"/>
        <v>1185261793</v>
      </c>
      <c r="M139" s="19">
        <f t="shared" si="75"/>
        <v>688026681</v>
      </c>
      <c r="N139" s="19">
        <f t="shared" si="75"/>
        <v>365179466</v>
      </c>
      <c r="O139" s="19">
        <f t="shared" si="75"/>
        <v>510552845</v>
      </c>
      <c r="P139" s="19">
        <f t="shared" si="75"/>
        <v>112676</v>
      </c>
      <c r="R139" s="19">
        <f t="shared" si="75"/>
        <v>215820595</v>
      </c>
      <c r="S139" s="19">
        <f t="shared" si="75"/>
        <v>333762944</v>
      </c>
      <c r="T139" s="19">
        <f t="shared" si="75"/>
        <v>126983845</v>
      </c>
      <c r="U139" s="19">
        <f t="shared" si="75"/>
        <v>199892115</v>
      </c>
      <c r="V139" s="19">
        <f t="shared" si="75"/>
        <v>42455673</v>
      </c>
      <c r="W139" s="19">
        <f t="shared" si="75"/>
        <v>79509113</v>
      </c>
      <c r="X139" s="19">
        <f t="shared" si="75"/>
        <v>0</v>
      </c>
      <c r="Y139" s="19">
        <f t="shared" si="75"/>
        <v>58467031</v>
      </c>
      <c r="Z139" s="19">
        <f t="shared" si="75"/>
        <v>20934198</v>
      </c>
      <c r="AA139" s="19">
        <f t="shared" si="75"/>
        <v>39555094</v>
      </c>
      <c r="AB139" s="19">
        <f t="shared" si="75"/>
        <v>10096725</v>
      </c>
      <c r="AC139" s="19">
        <f t="shared" si="75"/>
        <v>17640408</v>
      </c>
      <c r="AD139" s="19">
        <f t="shared" si="75"/>
        <v>1600409</v>
      </c>
      <c r="AE139" s="19">
        <f t="shared" si="75"/>
        <v>4983383</v>
      </c>
      <c r="AF139" s="19">
        <f t="shared" si="75"/>
        <v>300942</v>
      </c>
      <c r="AG139" s="19">
        <f t="shared" si="75"/>
        <v>0</v>
      </c>
      <c r="AH139" s="19">
        <f t="shared" si="75"/>
        <v>3593755</v>
      </c>
      <c r="AI139" s="19">
        <f t="shared" si="75"/>
        <v>0</v>
      </c>
      <c r="AP139" s="19">
        <f>SUM(AP122:AP124)</f>
        <v>6111689</v>
      </c>
      <c r="AQ139" s="19">
        <f t="shared" ref="AQ139:CU139" si="76">SUM(AQ122:AQ124)</f>
        <v>0</v>
      </c>
      <c r="AR139" s="19">
        <f t="shared" si="76"/>
        <v>0</v>
      </c>
      <c r="AS139" s="19">
        <f t="shared" si="76"/>
        <v>0</v>
      </c>
      <c r="AT139" s="19">
        <f t="shared" si="76"/>
        <v>0</v>
      </c>
      <c r="AU139" s="19">
        <f t="shared" si="76"/>
        <v>0</v>
      </c>
      <c r="AV139" s="19">
        <f t="shared" si="76"/>
        <v>229341</v>
      </c>
      <c r="AW139" s="19">
        <f t="shared" si="76"/>
        <v>0</v>
      </c>
      <c r="AX139" s="19">
        <f t="shared" si="76"/>
        <v>3817644</v>
      </c>
      <c r="AY139" s="19">
        <f t="shared" si="76"/>
        <v>0</v>
      </c>
      <c r="AZ139" s="19">
        <f t="shared" si="76"/>
        <v>5548712</v>
      </c>
      <c r="BA139" s="19">
        <f t="shared" si="76"/>
        <v>0</v>
      </c>
      <c r="BB139" s="19">
        <f t="shared" si="76"/>
        <v>1752113</v>
      </c>
      <c r="BC139" s="17">
        <f t="shared" si="76"/>
        <v>0</v>
      </c>
      <c r="BD139" s="19">
        <f t="shared" si="76"/>
        <v>2250474</v>
      </c>
      <c r="BE139" s="19">
        <f t="shared" si="76"/>
        <v>0</v>
      </c>
      <c r="BF139" s="19">
        <f t="shared" si="76"/>
        <v>2190324</v>
      </c>
      <c r="BG139" s="19">
        <f t="shared" si="76"/>
        <v>0</v>
      </c>
      <c r="BH139" s="19">
        <f t="shared" si="76"/>
        <v>0</v>
      </c>
      <c r="BI139" s="19">
        <f t="shared" si="76"/>
        <v>0</v>
      </c>
      <c r="BJ139" s="19">
        <f t="shared" si="76"/>
        <v>0</v>
      </c>
      <c r="BK139" s="19">
        <f t="shared" si="76"/>
        <v>0</v>
      </c>
      <c r="BL139" s="19">
        <f t="shared" si="76"/>
        <v>1819479</v>
      </c>
      <c r="BM139" s="19">
        <f t="shared" si="76"/>
        <v>0</v>
      </c>
      <c r="BN139" s="19">
        <f t="shared" si="76"/>
        <v>0</v>
      </c>
      <c r="BO139" s="19">
        <f t="shared" si="76"/>
        <v>0</v>
      </c>
      <c r="BP139" s="19">
        <f t="shared" si="76"/>
        <v>0</v>
      </c>
      <c r="BQ139" s="19">
        <f t="shared" si="76"/>
        <v>0</v>
      </c>
      <c r="BR139" s="17">
        <f t="shared" si="76"/>
        <v>0</v>
      </c>
      <c r="BS139" s="17">
        <f t="shared" si="76"/>
        <v>0</v>
      </c>
      <c r="BT139" s="19">
        <f t="shared" si="76"/>
        <v>2488037</v>
      </c>
      <c r="BU139" s="19">
        <f t="shared" si="76"/>
        <v>0</v>
      </c>
      <c r="BV139" s="19">
        <f t="shared" si="76"/>
        <v>0</v>
      </c>
      <c r="BW139" s="19">
        <f t="shared" si="76"/>
        <v>0</v>
      </c>
      <c r="BX139" s="17">
        <f t="shared" si="76"/>
        <v>0</v>
      </c>
      <c r="BY139" s="17">
        <f t="shared" si="76"/>
        <v>0</v>
      </c>
      <c r="BZ139" s="19">
        <f t="shared" si="76"/>
        <v>0</v>
      </c>
      <c r="CA139" s="19">
        <f t="shared" si="76"/>
        <v>0</v>
      </c>
      <c r="CB139" s="19">
        <f t="shared" si="76"/>
        <v>15937369</v>
      </c>
      <c r="CC139" s="19">
        <f t="shared" si="76"/>
        <v>0</v>
      </c>
      <c r="CD139" s="19">
        <f t="shared" si="76"/>
        <v>0</v>
      </c>
      <c r="CE139" s="19">
        <f t="shared" si="76"/>
        <v>0</v>
      </c>
      <c r="CF139" s="17">
        <f t="shared" si="76"/>
        <v>0</v>
      </c>
      <c r="CG139" s="17">
        <f t="shared" si="76"/>
        <v>0</v>
      </c>
      <c r="CH139" s="19">
        <f t="shared" si="76"/>
        <v>0</v>
      </c>
      <c r="CI139" s="19">
        <f t="shared" si="76"/>
        <v>0</v>
      </c>
      <c r="CJ139" s="19">
        <f t="shared" si="76"/>
        <v>0</v>
      </c>
      <c r="CK139" s="19">
        <f t="shared" si="76"/>
        <v>0</v>
      </c>
      <c r="CL139" s="17">
        <f t="shared" si="76"/>
        <v>0</v>
      </c>
      <c r="CM139" s="19">
        <f t="shared" si="76"/>
        <v>0</v>
      </c>
      <c r="CN139" s="19">
        <f t="shared" si="76"/>
        <v>0</v>
      </c>
      <c r="CO139" s="19">
        <f t="shared" si="76"/>
        <v>0</v>
      </c>
      <c r="CP139" s="19">
        <f t="shared" si="76"/>
        <v>0</v>
      </c>
      <c r="CQ139" s="19">
        <f t="shared" si="76"/>
        <v>0</v>
      </c>
      <c r="CR139" s="19">
        <f t="shared" si="76"/>
        <v>0</v>
      </c>
      <c r="CS139" s="19">
        <f t="shared" si="76"/>
        <v>0</v>
      </c>
      <c r="CT139" s="19">
        <f t="shared" si="76"/>
        <v>0</v>
      </c>
      <c r="CU139" s="19">
        <f t="shared" si="76"/>
        <v>0</v>
      </c>
      <c r="CZ139" s="19">
        <f t="shared" ref="CZ139:DA139" si="77">SUM(CZ53:CZ54)</f>
        <v>128346102</v>
      </c>
      <c r="DA139" s="19">
        <f t="shared" si="77"/>
        <v>1397184745</v>
      </c>
      <c r="DB139" s="19">
        <f>SUM(DB122:DB124)</f>
        <v>0</v>
      </c>
      <c r="DC139" s="19">
        <f t="shared" ref="DC139:DQ139" si="78">SUM(DC122:DC124)</f>
        <v>0</v>
      </c>
      <c r="DD139" s="19">
        <f t="shared" si="78"/>
        <v>0</v>
      </c>
      <c r="DE139" s="19">
        <f t="shared" si="78"/>
        <v>0</v>
      </c>
      <c r="DF139" s="19">
        <f t="shared" si="78"/>
        <v>0</v>
      </c>
      <c r="DG139" s="19">
        <f t="shared" si="78"/>
        <v>0</v>
      </c>
      <c r="DH139" s="19">
        <f t="shared" si="78"/>
        <v>0</v>
      </c>
      <c r="DI139" s="19">
        <f t="shared" si="78"/>
        <v>0</v>
      </c>
      <c r="DJ139" s="19">
        <f t="shared" si="78"/>
        <v>0</v>
      </c>
      <c r="DK139" s="19">
        <f t="shared" si="78"/>
        <v>0</v>
      </c>
      <c r="DL139" s="19">
        <f t="shared" si="78"/>
        <v>0</v>
      </c>
      <c r="DM139" s="19">
        <f t="shared" si="78"/>
        <v>0</v>
      </c>
      <c r="DN139" s="19">
        <f t="shared" si="78"/>
        <v>0</v>
      </c>
      <c r="DO139" s="19">
        <f t="shared" si="78"/>
        <v>0</v>
      </c>
      <c r="DP139" s="19">
        <f t="shared" si="78"/>
        <v>0</v>
      </c>
      <c r="DQ139" s="19">
        <f t="shared" si="78"/>
        <v>0</v>
      </c>
      <c r="DT139" s="19">
        <f t="shared" ref="DT139" si="79">SUM(DT122:DT124)</f>
        <v>0</v>
      </c>
    </row>
    <row r="140" spans="1:124" x14ac:dyDescent="0.3">
      <c r="A140" s="15" t="s">
        <v>107</v>
      </c>
      <c r="B140" s="15"/>
      <c r="J140" s="19">
        <f>SUM(J64:J66)</f>
        <v>1403792573</v>
      </c>
      <c r="K140" s="19">
        <f t="shared" ref="K140:AI140" si="80">SUM(K64:K66)</f>
        <v>1177431405</v>
      </c>
      <c r="L140" s="19">
        <f t="shared" si="80"/>
        <v>1110406759</v>
      </c>
      <c r="M140" s="19">
        <f t="shared" si="80"/>
        <v>654838663</v>
      </c>
      <c r="N140" s="19">
        <f t="shared" si="80"/>
        <v>336409646</v>
      </c>
      <c r="O140" s="19">
        <f t="shared" si="80"/>
        <v>644049268</v>
      </c>
      <c r="P140" s="19"/>
      <c r="R140" s="19">
        <f t="shared" si="80"/>
        <v>214975659</v>
      </c>
      <c r="S140" s="19">
        <f t="shared" si="80"/>
        <v>391341835</v>
      </c>
      <c r="T140" s="19">
        <f t="shared" si="80"/>
        <v>120094590</v>
      </c>
      <c r="U140" s="19">
        <f t="shared" si="80"/>
        <v>221564102</v>
      </c>
      <c r="V140" s="19">
        <f t="shared" si="80"/>
        <v>52589451</v>
      </c>
      <c r="W140" s="19">
        <f t="shared" si="80"/>
        <v>91801659</v>
      </c>
      <c r="X140" s="19">
        <f t="shared" si="80"/>
        <v>0</v>
      </c>
      <c r="Y140" s="19">
        <f t="shared" si="80"/>
        <v>66641099</v>
      </c>
      <c r="Z140" s="19">
        <f t="shared" si="80"/>
        <v>26557542</v>
      </c>
      <c r="AA140" s="19">
        <f t="shared" si="80"/>
        <v>46412831</v>
      </c>
      <c r="AB140" s="19">
        <f t="shared" si="80"/>
        <v>14603656</v>
      </c>
      <c r="AC140" s="19">
        <f t="shared" si="80"/>
        <v>24175254</v>
      </c>
      <c r="AD140" s="19">
        <f t="shared" si="80"/>
        <v>5523917</v>
      </c>
      <c r="AE140" s="19">
        <f t="shared" si="80"/>
        <v>10113050</v>
      </c>
      <c r="AF140" s="19">
        <f t="shared" si="80"/>
        <v>2628136</v>
      </c>
      <c r="AG140" s="19">
        <f t="shared" si="80"/>
        <v>5360790</v>
      </c>
      <c r="AH140" s="19">
        <f t="shared" si="80"/>
        <v>1063437</v>
      </c>
      <c r="AI140" s="19">
        <f t="shared" si="80"/>
        <v>2857781</v>
      </c>
      <c r="AP140" s="19">
        <f>SUM(AP64:AP66)</f>
        <v>62281306</v>
      </c>
      <c r="AQ140" s="19">
        <f t="shared" ref="AQ140:CU140" si="81">SUM(AQ64:AQ66)</f>
        <v>55262821</v>
      </c>
      <c r="AR140" s="19">
        <f t="shared" si="81"/>
        <v>59406305</v>
      </c>
      <c r="AS140" s="19">
        <f t="shared" si="81"/>
        <v>45070310</v>
      </c>
      <c r="AT140" s="19">
        <f t="shared" si="81"/>
        <v>59871001</v>
      </c>
      <c r="AU140" s="19">
        <f t="shared" si="81"/>
        <v>89286709</v>
      </c>
      <c r="AV140" s="19">
        <f t="shared" si="81"/>
        <v>548329</v>
      </c>
      <c r="AW140" s="19">
        <f t="shared" si="81"/>
        <v>4203032</v>
      </c>
      <c r="AX140" s="19">
        <f t="shared" si="81"/>
        <v>605299</v>
      </c>
      <c r="AY140" s="19">
        <f t="shared" si="81"/>
        <v>2347570</v>
      </c>
      <c r="AZ140" s="19">
        <f t="shared" si="81"/>
        <v>179652</v>
      </c>
      <c r="BA140" s="19">
        <f t="shared" si="81"/>
        <v>3068136</v>
      </c>
      <c r="BB140" s="19">
        <f t="shared" si="81"/>
        <v>0</v>
      </c>
      <c r="BC140" s="17">
        <f t="shared" si="81"/>
        <v>0</v>
      </c>
      <c r="BD140" s="19">
        <f t="shared" si="81"/>
        <v>2141036</v>
      </c>
      <c r="BE140" s="19">
        <f t="shared" si="81"/>
        <v>5558286</v>
      </c>
      <c r="BF140" s="19">
        <f t="shared" si="81"/>
        <v>302294</v>
      </c>
      <c r="BG140" s="19">
        <f t="shared" si="81"/>
        <v>2857501</v>
      </c>
      <c r="BH140" s="19">
        <f t="shared" si="81"/>
        <v>283511</v>
      </c>
      <c r="BI140" s="19">
        <f t="shared" si="81"/>
        <v>271276</v>
      </c>
      <c r="BJ140" s="19">
        <f t="shared" si="81"/>
        <v>2093169</v>
      </c>
      <c r="BK140" s="19">
        <f t="shared" si="81"/>
        <v>6691347</v>
      </c>
      <c r="BL140" s="19">
        <f t="shared" si="81"/>
        <v>1374129</v>
      </c>
      <c r="BM140" s="19">
        <f t="shared" si="81"/>
        <v>3396093</v>
      </c>
      <c r="BN140" s="19">
        <f t="shared" si="81"/>
        <v>1126793</v>
      </c>
      <c r="BO140" s="19">
        <f t="shared" si="81"/>
        <v>5392807</v>
      </c>
      <c r="BP140" s="19">
        <f t="shared" si="81"/>
        <v>1921316</v>
      </c>
      <c r="BQ140" s="19">
        <f t="shared" si="81"/>
        <v>3034329</v>
      </c>
      <c r="BR140" s="17">
        <f t="shared" si="81"/>
        <v>0</v>
      </c>
      <c r="BS140" s="17">
        <f t="shared" si="81"/>
        <v>0</v>
      </c>
      <c r="BT140" s="19">
        <f t="shared" si="81"/>
        <v>953464</v>
      </c>
      <c r="BU140" s="19">
        <f t="shared" si="81"/>
        <v>1409123</v>
      </c>
      <c r="BV140" s="19">
        <f t="shared" si="81"/>
        <v>783082</v>
      </c>
      <c r="BW140" s="19">
        <f t="shared" si="81"/>
        <v>1822161</v>
      </c>
      <c r="BX140" s="17">
        <f t="shared" si="81"/>
        <v>0</v>
      </c>
      <c r="BY140" s="17">
        <f t="shared" si="81"/>
        <v>0</v>
      </c>
      <c r="BZ140" s="19">
        <f t="shared" si="81"/>
        <v>926180</v>
      </c>
      <c r="CA140" s="19">
        <f t="shared" si="81"/>
        <v>1271274</v>
      </c>
      <c r="CB140" s="19">
        <f t="shared" si="81"/>
        <v>1039439</v>
      </c>
      <c r="CC140" s="19">
        <f t="shared" si="81"/>
        <v>3085271</v>
      </c>
      <c r="CD140" s="19">
        <f t="shared" si="81"/>
        <v>807663</v>
      </c>
      <c r="CE140" s="19">
        <f t="shared" si="81"/>
        <v>2878557</v>
      </c>
      <c r="CF140" s="17">
        <f t="shared" si="81"/>
        <v>0</v>
      </c>
      <c r="CG140" s="17">
        <f t="shared" si="81"/>
        <v>0</v>
      </c>
      <c r="CH140" s="19">
        <f t="shared" si="81"/>
        <v>42024343</v>
      </c>
      <c r="CI140" s="19">
        <f t="shared" si="81"/>
        <v>51177449</v>
      </c>
      <c r="CJ140" s="19">
        <f t="shared" si="81"/>
        <v>38848084</v>
      </c>
      <c r="CK140" s="19">
        <f t="shared" si="81"/>
        <v>60703424</v>
      </c>
      <c r="CL140" s="17">
        <f t="shared" si="81"/>
        <v>0</v>
      </c>
      <c r="CM140" s="19">
        <f t="shared" si="81"/>
        <v>17619752</v>
      </c>
      <c r="CN140" s="19">
        <f t="shared" si="81"/>
        <v>17635225</v>
      </c>
      <c r="CO140" s="19">
        <f t="shared" si="81"/>
        <v>0</v>
      </c>
      <c r="CP140" s="19">
        <f t="shared" si="81"/>
        <v>33659202</v>
      </c>
      <c r="CQ140" s="19">
        <f t="shared" si="81"/>
        <v>27949499</v>
      </c>
      <c r="CR140" s="19">
        <f t="shared" si="81"/>
        <v>860278645</v>
      </c>
      <c r="CS140" s="19">
        <f t="shared" si="81"/>
        <v>539513468</v>
      </c>
      <c r="CT140" s="19">
        <f t="shared" si="81"/>
        <v>223441742</v>
      </c>
      <c r="CU140" s="19">
        <f t="shared" si="81"/>
        <v>51591007</v>
      </c>
      <c r="CZ140" s="19">
        <f t="shared" ref="CZ140:DA140" si="82">SUM(CZ54:CZ55)</f>
        <v>329335098</v>
      </c>
      <c r="DA140" s="19">
        <f t="shared" si="82"/>
        <v>1572363380</v>
      </c>
      <c r="DB140" s="19">
        <f>SUM(DB64:DB67)</f>
        <v>591811692</v>
      </c>
      <c r="DC140" s="19">
        <f t="shared" ref="DC140:DQ140" si="83">SUM(DC64:DC67)</f>
        <v>466588828</v>
      </c>
      <c r="DD140" s="19">
        <f t="shared" si="83"/>
        <v>442911778</v>
      </c>
      <c r="DE140" s="19">
        <f t="shared" si="83"/>
        <v>321793137</v>
      </c>
      <c r="DF140" s="19">
        <f t="shared" si="83"/>
        <v>534757464</v>
      </c>
      <c r="DG140" s="19">
        <f t="shared" si="83"/>
        <v>401865739</v>
      </c>
      <c r="DH140" s="19">
        <f t="shared" si="83"/>
        <v>696877804</v>
      </c>
      <c r="DI140" s="19">
        <f t="shared" si="83"/>
        <v>473706886</v>
      </c>
      <c r="DJ140" s="19">
        <f t="shared" si="83"/>
        <v>620741838</v>
      </c>
      <c r="DK140" s="19">
        <f t="shared" si="83"/>
        <v>486838448</v>
      </c>
      <c r="DL140" s="19">
        <f t="shared" si="83"/>
        <v>519750888</v>
      </c>
      <c r="DM140" s="19">
        <f t="shared" si="83"/>
        <v>138149404</v>
      </c>
      <c r="DN140" s="19">
        <f t="shared" si="83"/>
        <v>477293648</v>
      </c>
      <c r="DO140" s="19">
        <f t="shared" si="83"/>
        <v>370335145</v>
      </c>
      <c r="DP140" s="19">
        <f t="shared" si="83"/>
        <v>465762762</v>
      </c>
      <c r="DQ140" s="19">
        <f t="shared" si="83"/>
        <v>378461445</v>
      </c>
      <c r="DT140" s="19">
        <f t="shared" ref="DT140" si="84">SUM(DT64:DT66)</f>
        <v>539513468</v>
      </c>
    </row>
    <row r="141" spans="1:124" s="5" customFormat="1" x14ac:dyDescent="0.3">
      <c r="A141" s="5" t="s">
        <v>108</v>
      </c>
      <c r="J141" s="5">
        <f>SUM(J83,J102)</f>
        <v>0</v>
      </c>
      <c r="K141" s="5">
        <f t="shared" ref="K141:AI141" si="85">SUM(K83,K102)</f>
        <v>0</v>
      </c>
      <c r="L141" s="5">
        <f t="shared" si="85"/>
        <v>0</v>
      </c>
      <c r="M141" s="5">
        <f t="shared" si="85"/>
        <v>0</v>
      </c>
      <c r="N141" s="5">
        <f t="shared" si="85"/>
        <v>10099451</v>
      </c>
      <c r="O141" s="5">
        <f t="shared" si="85"/>
        <v>14836829</v>
      </c>
      <c r="R141" s="5">
        <f t="shared" si="85"/>
        <v>33460996</v>
      </c>
      <c r="S141" s="5">
        <f t="shared" si="85"/>
        <v>9701823</v>
      </c>
      <c r="T141" s="5">
        <f t="shared" si="85"/>
        <v>15564208</v>
      </c>
      <c r="U141" s="5">
        <f t="shared" si="85"/>
        <v>4586040</v>
      </c>
      <c r="V141" s="5">
        <f t="shared" si="85"/>
        <v>6320609</v>
      </c>
      <c r="W141" s="5">
        <f t="shared" si="85"/>
        <v>3522106</v>
      </c>
      <c r="X141" s="5">
        <f t="shared" si="85"/>
        <v>4114908</v>
      </c>
      <c r="Y141" s="5">
        <f t="shared" si="85"/>
        <v>2636302</v>
      </c>
      <c r="Z141" s="5">
        <f t="shared" si="85"/>
        <v>1138983</v>
      </c>
      <c r="AA141" s="5">
        <f t="shared" si="85"/>
        <v>1246511</v>
      </c>
      <c r="AB141" s="5">
        <f t="shared" si="85"/>
        <v>744668</v>
      </c>
      <c r="AC141" s="5">
        <f t="shared" si="85"/>
        <v>508940</v>
      </c>
      <c r="AD141" s="5">
        <f t="shared" si="85"/>
        <v>264271</v>
      </c>
      <c r="AE141" s="5">
        <f t="shared" si="85"/>
        <v>0</v>
      </c>
      <c r="AF141" s="5">
        <f t="shared" si="85"/>
        <v>210582</v>
      </c>
      <c r="AG141" s="5">
        <f t="shared" si="85"/>
        <v>0</v>
      </c>
      <c r="AH141" s="5">
        <f t="shared" si="85"/>
        <v>395501</v>
      </c>
      <c r="AI141" s="5">
        <f t="shared" si="85"/>
        <v>190876</v>
      </c>
      <c r="AJ141" s="11"/>
      <c r="AK141" s="11"/>
      <c r="AL141" s="11"/>
      <c r="AM141" s="11"/>
      <c r="AN141" s="11"/>
      <c r="AO141" s="11"/>
      <c r="AP141" s="5">
        <f>SUM(AP102,AP83)</f>
        <v>10575603</v>
      </c>
      <c r="AQ141" s="5">
        <f t="shared" ref="AQ141:CU141" si="86">SUM(AQ102,AQ83)</f>
        <v>0</v>
      </c>
      <c r="AR141" s="5">
        <f t="shared" si="86"/>
        <v>30385331</v>
      </c>
      <c r="AS141" s="5">
        <f t="shared" si="86"/>
        <v>0</v>
      </c>
      <c r="AT141" s="5">
        <f t="shared" si="86"/>
        <v>22006692</v>
      </c>
      <c r="AU141" s="5">
        <f t="shared" si="86"/>
        <v>9046768</v>
      </c>
      <c r="AV141" s="5">
        <f t="shared" si="86"/>
        <v>0</v>
      </c>
      <c r="AW141" s="5">
        <f t="shared" si="86"/>
        <v>0</v>
      </c>
      <c r="AX141" s="5">
        <f t="shared" si="86"/>
        <v>0</v>
      </c>
      <c r="AY141" s="5">
        <f t="shared" si="86"/>
        <v>0</v>
      </c>
      <c r="AZ141" s="5">
        <f t="shared" si="86"/>
        <v>0</v>
      </c>
      <c r="BA141" s="5">
        <f t="shared" si="86"/>
        <v>0</v>
      </c>
      <c r="BB141" s="5">
        <f t="shared" si="86"/>
        <v>0</v>
      </c>
      <c r="BC141" s="5">
        <f t="shared" si="86"/>
        <v>0</v>
      </c>
      <c r="BD141" s="5">
        <f t="shared" si="86"/>
        <v>0</v>
      </c>
      <c r="BE141" s="5">
        <f t="shared" si="86"/>
        <v>0</v>
      </c>
      <c r="BF141" s="5">
        <f t="shared" si="86"/>
        <v>0</v>
      </c>
      <c r="BG141" s="5">
        <f t="shared" si="86"/>
        <v>0</v>
      </c>
      <c r="BH141" s="5">
        <f t="shared" si="86"/>
        <v>0</v>
      </c>
      <c r="BI141" s="5">
        <f t="shared" si="86"/>
        <v>0</v>
      </c>
      <c r="BJ141" s="5">
        <f t="shared" si="86"/>
        <v>0</v>
      </c>
      <c r="BK141" s="5">
        <f t="shared" si="86"/>
        <v>0</v>
      </c>
      <c r="BL141" s="5">
        <f t="shared" si="86"/>
        <v>0</v>
      </c>
      <c r="BM141" s="5">
        <f t="shared" si="86"/>
        <v>0</v>
      </c>
      <c r="BN141" s="5">
        <f t="shared" si="86"/>
        <v>0</v>
      </c>
      <c r="BO141" s="5">
        <f t="shared" si="86"/>
        <v>0</v>
      </c>
      <c r="BP141" s="5">
        <f t="shared" si="86"/>
        <v>0</v>
      </c>
      <c r="BQ141" s="5">
        <f t="shared" si="86"/>
        <v>0</v>
      </c>
      <c r="BR141" s="5">
        <f t="shared" si="86"/>
        <v>0</v>
      </c>
      <c r="BS141" s="5">
        <f t="shared" si="86"/>
        <v>0</v>
      </c>
      <c r="BT141" s="5">
        <f t="shared" si="86"/>
        <v>0</v>
      </c>
      <c r="BU141" s="5">
        <f t="shared" si="86"/>
        <v>0</v>
      </c>
      <c r="BV141" s="5">
        <f t="shared" si="86"/>
        <v>0</v>
      </c>
      <c r="BW141" s="5">
        <f t="shared" si="86"/>
        <v>0</v>
      </c>
      <c r="BX141" s="5">
        <f t="shared" si="86"/>
        <v>0</v>
      </c>
      <c r="BY141" s="5">
        <f t="shared" si="86"/>
        <v>0</v>
      </c>
      <c r="BZ141" s="5">
        <f t="shared" si="86"/>
        <v>0</v>
      </c>
      <c r="CA141" s="5">
        <f t="shared" si="86"/>
        <v>0</v>
      </c>
      <c r="CB141" s="5">
        <f t="shared" si="86"/>
        <v>0</v>
      </c>
      <c r="CC141" s="5">
        <f t="shared" si="86"/>
        <v>0</v>
      </c>
      <c r="CD141" s="5">
        <f t="shared" si="86"/>
        <v>0</v>
      </c>
      <c r="CE141" s="5">
        <f t="shared" si="86"/>
        <v>0</v>
      </c>
      <c r="CF141" s="5">
        <f t="shared" si="86"/>
        <v>0</v>
      </c>
      <c r="CG141" s="5">
        <f t="shared" si="86"/>
        <v>0</v>
      </c>
      <c r="CH141" s="5">
        <f t="shared" si="86"/>
        <v>5983967</v>
      </c>
      <c r="CI141" s="5">
        <f t="shared" si="86"/>
        <v>7004597</v>
      </c>
      <c r="CJ141" s="5">
        <f t="shared" si="86"/>
        <v>6746732</v>
      </c>
      <c r="CK141" s="5">
        <f t="shared" si="86"/>
        <v>7922380</v>
      </c>
      <c r="CL141" s="5">
        <f t="shared" si="86"/>
        <v>0</v>
      </c>
      <c r="CM141" s="5">
        <f t="shared" si="86"/>
        <v>0</v>
      </c>
      <c r="CN141" s="5">
        <f t="shared" si="86"/>
        <v>0</v>
      </c>
      <c r="CO141" s="5">
        <f t="shared" si="86"/>
        <v>0</v>
      </c>
      <c r="CP141" s="5">
        <f t="shared" si="86"/>
        <v>0</v>
      </c>
      <c r="CQ141" s="5">
        <f t="shared" si="86"/>
        <v>0</v>
      </c>
      <c r="CR141" s="5">
        <f t="shared" si="86"/>
        <v>0</v>
      </c>
      <c r="CS141" s="5">
        <f t="shared" si="86"/>
        <v>0</v>
      </c>
      <c r="CT141" s="5">
        <f t="shared" si="86"/>
        <v>0</v>
      </c>
      <c r="CU141" s="5">
        <f t="shared" si="86"/>
        <v>0</v>
      </c>
      <c r="CZ141" s="19">
        <f t="shared" ref="CZ141:DA141" si="87">SUM(CZ55:CZ56)</f>
        <v>200988996</v>
      </c>
      <c r="DA141" s="19">
        <f t="shared" si="87"/>
        <v>175178635</v>
      </c>
      <c r="DB141" s="5">
        <f>SUM(DB83,DB102)</f>
        <v>0</v>
      </c>
      <c r="DC141" s="5">
        <f t="shared" ref="DC141:DQ141" si="88">SUM(DC83,DC102)</f>
        <v>0</v>
      </c>
      <c r="DD141" s="5">
        <f t="shared" si="88"/>
        <v>23154496</v>
      </c>
      <c r="DE141" s="5">
        <f t="shared" si="88"/>
        <v>19988818</v>
      </c>
      <c r="DF141" s="5">
        <f t="shared" si="88"/>
        <v>0</v>
      </c>
      <c r="DG141" s="5">
        <f t="shared" si="88"/>
        <v>0</v>
      </c>
      <c r="DH141" s="5">
        <f t="shared" si="88"/>
        <v>0</v>
      </c>
      <c r="DI141" s="5">
        <f t="shared" si="88"/>
        <v>0</v>
      </c>
      <c r="DJ141" s="5">
        <f t="shared" si="88"/>
        <v>0</v>
      </c>
      <c r="DK141" s="5">
        <f t="shared" si="88"/>
        <v>0</v>
      </c>
      <c r="DL141" s="5">
        <f t="shared" si="88"/>
        <v>17900784</v>
      </c>
      <c r="DM141" s="5">
        <f t="shared" si="88"/>
        <v>18507578</v>
      </c>
      <c r="DN141" s="5">
        <f t="shared" si="88"/>
        <v>18033082</v>
      </c>
      <c r="DO141" s="5">
        <f t="shared" si="88"/>
        <v>13468422</v>
      </c>
      <c r="DP141" s="5">
        <f t="shared" si="88"/>
        <v>28642726</v>
      </c>
      <c r="DQ141" s="5">
        <f t="shared" si="88"/>
        <v>8849961</v>
      </c>
      <c r="DT141" s="5">
        <f t="shared" ref="DT141" si="89">SUM(DT102,DT83)</f>
        <v>0</v>
      </c>
    </row>
    <row r="142" spans="1:124" s="5" customFormat="1" x14ac:dyDescent="0.3">
      <c r="A142" s="5" t="s">
        <v>109</v>
      </c>
      <c r="J142" s="5">
        <f>SUM(J68:J69,J78)</f>
        <v>0</v>
      </c>
      <c r="K142" s="5">
        <f t="shared" ref="K142:AI142" si="90">SUM(K68:K69,K78)</f>
        <v>0</v>
      </c>
      <c r="L142" s="5">
        <f t="shared" si="90"/>
        <v>0</v>
      </c>
      <c r="M142" s="5">
        <f t="shared" si="90"/>
        <v>0</v>
      </c>
      <c r="N142" s="5">
        <f t="shared" si="90"/>
        <v>694688</v>
      </c>
      <c r="O142" s="5">
        <f t="shared" si="90"/>
        <v>1223548</v>
      </c>
      <c r="R142" s="5">
        <f t="shared" si="90"/>
        <v>570144</v>
      </c>
      <c r="S142" s="5">
        <f t="shared" si="90"/>
        <v>4180230</v>
      </c>
      <c r="T142" s="5">
        <f t="shared" si="90"/>
        <v>435196</v>
      </c>
      <c r="U142" s="5">
        <f t="shared" si="90"/>
        <v>2490278</v>
      </c>
      <c r="V142" s="5">
        <f t="shared" si="90"/>
        <v>347694</v>
      </c>
      <c r="W142" s="5">
        <f t="shared" si="90"/>
        <v>1418185</v>
      </c>
      <c r="X142" s="5">
        <f t="shared" si="90"/>
        <v>233907</v>
      </c>
      <c r="Y142" s="5">
        <f t="shared" si="90"/>
        <v>1507120</v>
      </c>
      <c r="Z142" s="5">
        <f t="shared" si="90"/>
        <v>469358</v>
      </c>
      <c r="AA142" s="5">
        <f t="shared" si="90"/>
        <v>1399947</v>
      </c>
      <c r="AB142" s="5">
        <f t="shared" si="90"/>
        <v>228278</v>
      </c>
      <c r="AC142" s="5">
        <f t="shared" si="90"/>
        <v>1156542</v>
      </c>
      <c r="AD142" s="5">
        <f t="shared" si="90"/>
        <v>582945</v>
      </c>
      <c r="AE142" s="5">
        <f t="shared" si="90"/>
        <v>1209927</v>
      </c>
      <c r="AF142" s="5">
        <f t="shared" si="90"/>
        <v>313116</v>
      </c>
      <c r="AG142" s="5">
        <f t="shared" si="90"/>
        <v>1392581</v>
      </c>
      <c r="AH142" s="5">
        <f t="shared" si="90"/>
        <v>654402</v>
      </c>
      <c r="AI142" s="5">
        <f t="shared" si="90"/>
        <v>1423540</v>
      </c>
      <c r="AJ142" s="11"/>
      <c r="AK142" s="11"/>
      <c r="AL142" s="11"/>
      <c r="AM142" s="11"/>
      <c r="AN142" s="11"/>
      <c r="AO142" s="11"/>
      <c r="AP142" s="5">
        <f>SUM(AP78,AP68:AP69)</f>
        <v>7304512</v>
      </c>
      <c r="AQ142" s="5">
        <f t="shared" ref="AQ142:CU142" si="91">SUM(AQ78,AQ68:AQ69)</f>
        <v>3943131</v>
      </c>
      <c r="AR142" s="5">
        <f t="shared" si="91"/>
        <v>2926651</v>
      </c>
      <c r="AS142" s="5">
        <f t="shared" si="91"/>
        <v>2755318</v>
      </c>
      <c r="AT142" s="5">
        <f t="shared" si="91"/>
        <v>16878914</v>
      </c>
      <c r="AU142" s="5">
        <f t="shared" si="91"/>
        <v>1576354</v>
      </c>
      <c r="AV142" s="5">
        <f t="shared" si="91"/>
        <v>0</v>
      </c>
      <c r="AW142" s="5">
        <f t="shared" si="91"/>
        <v>0</v>
      </c>
      <c r="AX142" s="5">
        <f t="shared" si="91"/>
        <v>0</v>
      </c>
      <c r="AY142" s="5">
        <f t="shared" si="91"/>
        <v>0</v>
      </c>
      <c r="AZ142" s="5">
        <f t="shared" si="91"/>
        <v>0</v>
      </c>
      <c r="BA142" s="5">
        <f t="shared" si="91"/>
        <v>0</v>
      </c>
      <c r="BB142" s="5">
        <f t="shared" si="91"/>
        <v>0</v>
      </c>
      <c r="BC142" s="5">
        <f t="shared" si="91"/>
        <v>0</v>
      </c>
      <c r="BD142" s="5">
        <f t="shared" si="91"/>
        <v>0</v>
      </c>
      <c r="BE142" s="5">
        <f t="shared" si="91"/>
        <v>0</v>
      </c>
      <c r="BF142" s="5">
        <f t="shared" si="91"/>
        <v>0</v>
      </c>
      <c r="BG142" s="5">
        <f t="shared" si="91"/>
        <v>0</v>
      </c>
      <c r="BH142" s="5">
        <f t="shared" si="91"/>
        <v>721829</v>
      </c>
      <c r="BI142" s="5">
        <f t="shared" si="91"/>
        <v>569444</v>
      </c>
      <c r="BJ142" s="5">
        <f t="shared" si="91"/>
        <v>641900</v>
      </c>
      <c r="BK142" s="5">
        <f t="shared" si="91"/>
        <v>471561</v>
      </c>
      <c r="BL142" s="5">
        <f t="shared" si="91"/>
        <v>697118</v>
      </c>
      <c r="BM142" s="5">
        <f t="shared" si="91"/>
        <v>440437</v>
      </c>
      <c r="BN142" s="5">
        <f t="shared" si="91"/>
        <v>203876</v>
      </c>
      <c r="BO142" s="5">
        <f t="shared" si="91"/>
        <v>666812</v>
      </c>
      <c r="BP142" s="5">
        <f t="shared" si="91"/>
        <v>600296</v>
      </c>
      <c r="BQ142" s="5">
        <f t="shared" si="91"/>
        <v>531149</v>
      </c>
      <c r="BR142" s="5">
        <f t="shared" si="91"/>
        <v>0</v>
      </c>
      <c r="BS142" s="5">
        <f t="shared" si="91"/>
        <v>0</v>
      </c>
      <c r="BT142" s="5">
        <f t="shared" si="91"/>
        <v>707066</v>
      </c>
      <c r="BU142" s="5">
        <f t="shared" si="91"/>
        <v>0</v>
      </c>
      <c r="BV142" s="5">
        <f t="shared" si="91"/>
        <v>573091</v>
      </c>
      <c r="BW142" s="5">
        <f t="shared" si="91"/>
        <v>0</v>
      </c>
      <c r="BX142" s="5">
        <f t="shared" si="91"/>
        <v>0</v>
      </c>
      <c r="BY142" s="5">
        <f t="shared" si="91"/>
        <v>0</v>
      </c>
      <c r="BZ142" s="5">
        <f t="shared" si="91"/>
        <v>1039816</v>
      </c>
      <c r="CA142" s="5">
        <f t="shared" si="91"/>
        <v>753777</v>
      </c>
      <c r="CB142" s="5">
        <f t="shared" si="91"/>
        <v>1282576</v>
      </c>
      <c r="CC142" s="5">
        <f t="shared" si="91"/>
        <v>1088725</v>
      </c>
      <c r="CD142" s="5">
        <f t="shared" si="91"/>
        <v>783439</v>
      </c>
      <c r="CE142" s="5">
        <f t="shared" si="91"/>
        <v>887379</v>
      </c>
      <c r="CF142" s="5">
        <f t="shared" si="91"/>
        <v>0</v>
      </c>
      <c r="CG142" s="5">
        <f t="shared" si="91"/>
        <v>0</v>
      </c>
      <c r="CH142" s="5">
        <f t="shared" si="91"/>
        <v>1431917</v>
      </c>
      <c r="CI142" s="5">
        <f t="shared" si="91"/>
        <v>1585453</v>
      </c>
      <c r="CJ142" s="5">
        <f t="shared" si="91"/>
        <v>749022</v>
      </c>
      <c r="CK142" s="5">
        <f t="shared" si="91"/>
        <v>1356897</v>
      </c>
      <c r="CL142" s="5">
        <f t="shared" si="91"/>
        <v>0</v>
      </c>
      <c r="CM142" s="5">
        <f t="shared" si="91"/>
        <v>0</v>
      </c>
      <c r="CN142" s="5">
        <f t="shared" si="91"/>
        <v>0</v>
      </c>
      <c r="CO142" s="5">
        <f t="shared" si="91"/>
        <v>0</v>
      </c>
      <c r="CP142" s="5">
        <f t="shared" si="91"/>
        <v>0</v>
      </c>
      <c r="CQ142" s="5">
        <f t="shared" si="91"/>
        <v>0</v>
      </c>
      <c r="CR142" s="5">
        <f t="shared" si="91"/>
        <v>0</v>
      </c>
      <c r="CS142" s="5">
        <f t="shared" si="91"/>
        <v>0</v>
      </c>
      <c r="CT142" s="5">
        <f t="shared" si="91"/>
        <v>0</v>
      </c>
      <c r="CU142" s="5">
        <f t="shared" si="91"/>
        <v>0</v>
      </c>
      <c r="CZ142" s="19">
        <f t="shared" ref="CZ142:DA142" si="92">SUM(CZ56:CZ57)</f>
        <v>0</v>
      </c>
      <c r="DA142" s="19">
        <f t="shared" si="92"/>
        <v>0</v>
      </c>
      <c r="DB142" s="5">
        <f>SUM(DB68:DB69,DB78)</f>
        <v>1836841</v>
      </c>
      <c r="DC142" s="5">
        <f t="shared" ref="DC142:DQ142" si="93">SUM(DC68:DC69,DC78)</f>
        <v>0</v>
      </c>
      <c r="DD142" s="5">
        <f t="shared" si="93"/>
        <v>0</v>
      </c>
      <c r="DE142" s="5">
        <f t="shared" si="93"/>
        <v>0</v>
      </c>
      <c r="DF142" s="5">
        <f t="shared" si="93"/>
        <v>0</v>
      </c>
      <c r="DG142" s="5">
        <f t="shared" si="93"/>
        <v>0</v>
      </c>
      <c r="DH142" s="5">
        <f t="shared" si="93"/>
        <v>0</v>
      </c>
      <c r="DI142" s="5">
        <f t="shared" si="93"/>
        <v>0</v>
      </c>
      <c r="DJ142" s="5">
        <f t="shared" si="93"/>
        <v>0</v>
      </c>
      <c r="DK142" s="5">
        <f t="shared" si="93"/>
        <v>0</v>
      </c>
      <c r="DL142" s="5">
        <f t="shared" si="93"/>
        <v>0</v>
      </c>
      <c r="DM142" s="5">
        <f t="shared" si="93"/>
        <v>0</v>
      </c>
      <c r="DN142" s="5">
        <f t="shared" si="93"/>
        <v>0</v>
      </c>
      <c r="DO142" s="5">
        <f t="shared" si="93"/>
        <v>0</v>
      </c>
      <c r="DP142" s="5">
        <f t="shared" si="93"/>
        <v>0</v>
      </c>
      <c r="DQ142" s="5">
        <f t="shared" si="93"/>
        <v>0</v>
      </c>
      <c r="DT142" s="5">
        <f t="shared" ref="DT142" si="94">SUM(DT78,DT68:DT69)</f>
        <v>0</v>
      </c>
    </row>
    <row r="143" spans="1:124" x14ac:dyDescent="0.3">
      <c r="A143" s="15" t="s">
        <v>110</v>
      </c>
      <c r="B143" s="15"/>
      <c r="J143" s="19">
        <f>SUM(J81:J82,J125:J126)</f>
        <v>276641172</v>
      </c>
      <c r="K143" s="19">
        <f t="shared" ref="K143:AI143" si="95">SUM(K81:K82,K125:K126)</f>
        <v>266685250</v>
      </c>
      <c r="L143" s="19">
        <f t="shared" si="95"/>
        <v>157758418</v>
      </c>
      <c r="M143" s="19">
        <f t="shared" si="95"/>
        <v>247779781</v>
      </c>
      <c r="N143" s="19">
        <f t="shared" si="95"/>
        <v>142051150</v>
      </c>
      <c r="O143" s="19">
        <f t="shared" si="95"/>
        <v>205212575</v>
      </c>
      <c r="P143" s="19">
        <f t="shared" si="95"/>
        <v>1181397</v>
      </c>
      <c r="R143" s="19">
        <f t="shared" si="95"/>
        <v>56581030</v>
      </c>
      <c r="S143" s="19">
        <f t="shared" si="95"/>
        <v>82696158</v>
      </c>
      <c r="T143" s="19">
        <f t="shared" si="95"/>
        <v>15793503</v>
      </c>
      <c r="U143" s="19">
        <f t="shared" si="95"/>
        <v>23682872</v>
      </c>
      <c r="V143" s="19">
        <f t="shared" si="95"/>
        <v>8496539</v>
      </c>
      <c r="W143" s="19">
        <f t="shared" si="95"/>
        <v>12737535</v>
      </c>
      <c r="X143" s="19">
        <f t="shared" si="95"/>
        <v>5656237</v>
      </c>
      <c r="Y143" s="19">
        <f t="shared" si="95"/>
        <v>7292090</v>
      </c>
      <c r="Z143" s="19">
        <f t="shared" si="95"/>
        <v>3090852</v>
      </c>
      <c r="AA143" s="19">
        <f t="shared" si="95"/>
        <v>6115634</v>
      </c>
      <c r="AB143" s="19">
        <f t="shared" si="95"/>
        <v>2409826</v>
      </c>
      <c r="AC143" s="19">
        <f t="shared" si="95"/>
        <v>4678496</v>
      </c>
      <c r="AD143" s="19">
        <f t="shared" si="95"/>
        <v>1002310</v>
      </c>
      <c r="AE143" s="19">
        <f t="shared" si="95"/>
        <v>1971861</v>
      </c>
      <c r="AF143" s="19">
        <f t="shared" si="95"/>
        <v>349276</v>
      </c>
      <c r="AG143" s="19">
        <f t="shared" si="95"/>
        <v>0</v>
      </c>
      <c r="AH143" s="19">
        <f t="shared" si="95"/>
        <v>182267</v>
      </c>
      <c r="AI143" s="19">
        <f t="shared" si="95"/>
        <v>0</v>
      </c>
      <c r="AP143" s="19">
        <f>SUM(AP81:AP82,AP125:AP126)</f>
        <v>3758713</v>
      </c>
      <c r="AQ143" s="19">
        <f t="shared" ref="AQ143:CU143" si="96">SUM(AQ81:AQ82,AQ125:AQ126)</f>
        <v>0</v>
      </c>
      <c r="AR143" s="19">
        <f t="shared" si="96"/>
        <v>0</v>
      </c>
      <c r="AS143" s="19">
        <f t="shared" si="96"/>
        <v>0</v>
      </c>
      <c r="AT143" s="19">
        <f t="shared" si="96"/>
        <v>0</v>
      </c>
      <c r="AU143" s="19">
        <f t="shared" si="96"/>
        <v>0</v>
      </c>
      <c r="AV143" s="19">
        <f t="shared" si="96"/>
        <v>687485</v>
      </c>
      <c r="AW143" s="19">
        <f t="shared" si="96"/>
        <v>0</v>
      </c>
      <c r="AX143" s="19">
        <f t="shared" si="96"/>
        <v>1172316</v>
      </c>
      <c r="AY143" s="19">
        <f t="shared" si="96"/>
        <v>0</v>
      </c>
      <c r="AZ143" s="19">
        <f t="shared" si="96"/>
        <v>884336</v>
      </c>
      <c r="BA143" s="19">
        <f t="shared" si="96"/>
        <v>0</v>
      </c>
      <c r="BB143" s="19">
        <f t="shared" si="96"/>
        <v>344510</v>
      </c>
      <c r="BC143" s="17">
        <f t="shared" si="96"/>
        <v>0</v>
      </c>
      <c r="BD143" s="19">
        <f t="shared" si="96"/>
        <v>1707187</v>
      </c>
      <c r="BE143" s="19">
        <f t="shared" si="96"/>
        <v>0</v>
      </c>
      <c r="BF143" s="19">
        <f t="shared" si="96"/>
        <v>154274</v>
      </c>
      <c r="BG143" s="19">
        <f t="shared" si="96"/>
        <v>0</v>
      </c>
      <c r="BH143" s="19">
        <f t="shared" si="96"/>
        <v>1558969</v>
      </c>
      <c r="BI143" s="19">
        <f t="shared" si="96"/>
        <v>0</v>
      </c>
      <c r="BJ143" s="19">
        <f t="shared" si="96"/>
        <v>0</v>
      </c>
      <c r="BK143" s="19">
        <f t="shared" si="96"/>
        <v>0</v>
      </c>
      <c r="BL143" s="19">
        <f t="shared" si="96"/>
        <v>0</v>
      </c>
      <c r="BM143" s="19">
        <f t="shared" si="96"/>
        <v>0</v>
      </c>
      <c r="BN143" s="19">
        <f t="shared" si="96"/>
        <v>0</v>
      </c>
      <c r="BO143" s="19">
        <f t="shared" si="96"/>
        <v>0</v>
      </c>
      <c r="BP143" s="19">
        <f t="shared" si="96"/>
        <v>0</v>
      </c>
      <c r="BQ143" s="19">
        <f t="shared" si="96"/>
        <v>0</v>
      </c>
      <c r="BR143" s="17">
        <f t="shared" si="96"/>
        <v>0</v>
      </c>
      <c r="BS143" s="17">
        <f t="shared" si="96"/>
        <v>0</v>
      </c>
      <c r="BT143" s="19">
        <f t="shared" si="96"/>
        <v>1488206</v>
      </c>
      <c r="BU143" s="19">
        <f t="shared" si="96"/>
        <v>0</v>
      </c>
      <c r="BV143" s="19">
        <f t="shared" si="96"/>
        <v>0</v>
      </c>
      <c r="BW143" s="19">
        <f t="shared" si="96"/>
        <v>0</v>
      </c>
      <c r="BX143" s="17">
        <f t="shared" si="96"/>
        <v>0</v>
      </c>
      <c r="BY143" s="17">
        <f t="shared" si="96"/>
        <v>0</v>
      </c>
      <c r="BZ143" s="19">
        <f t="shared" si="96"/>
        <v>0</v>
      </c>
      <c r="CA143" s="19">
        <f t="shared" si="96"/>
        <v>0</v>
      </c>
      <c r="CB143" s="19">
        <f t="shared" si="96"/>
        <v>0</v>
      </c>
      <c r="CC143" s="19">
        <f t="shared" si="96"/>
        <v>0</v>
      </c>
      <c r="CD143" s="19">
        <f t="shared" si="96"/>
        <v>0</v>
      </c>
      <c r="CE143" s="19">
        <f t="shared" si="96"/>
        <v>0</v>
      </c>
      <c r="CF143" s="17">
        <f t="shared" si="96"/>
        <v>0</v>
      </c>
      <c r="CG143" s="17">
        <f t="shared" si="96"/>
        <v>0</v>
      </c>
      <c r="CH143" s="19">
        <f t="shared" si="96"/>
        <v>0</v>
      </c>
      <c r="CI143" s="19">
        <f t="shared" si="96"/>
        <v>0</v>
      </c>
      <c r="CJ143" s="19">
        <f t="shared" si="96"/>
        <v>0</v>
      </c>
      <c r="CK143" s="19">
        <f t="shared" si="96"/>
        <v>0</v>
      </c>
      <c r="CL143" s="17">
        <f t="shared" si="96"/>
        <v>0</v>
      </c>
      <c r="CM143" s="19">
        <f t="shared" si="96"/>
        <v>562527</v>
      </c>
      <c r="CN143" s="19">
        <f t="shared" si="96"/>
        <v>0</v>
      </c>
      <c r="CO143" s="19">
        <f t="shared" si="96"/>
        <v>0</v>
      </c>
      <c r="CP143" s="19">
        <f t="shared" si="96"/>
        <v>0</v>
      </c>
      <c r="CQ143" s="19">
        <f t="shared" si="96"/>
        <v>0</v>
      </c>
      <c r="CR143" s="19">
        <f t="shared" si="96"/>
        <v>128459302</v>
      </c>
      <c r="CS143" s="19">
        <f t="shared" si="96"/>
        <v>77038083</v>
      </c>
      <c r="CT143" s="19">
        <f t="shared" si="96"/>
        <v>8137705</v>
      </c>
      <c r="CU143" s="19">
        <f t="shared" si="96"/>
        <v>0</v>
      </c>
      <c r="CZ143" s="19">
        <f t="shared" ref="CZ143:DA143" si="97">SUM(CZ57:CZ58)</f>
        <v>0</v>
      </c>
      <c r="DA143" s="19">
        <f t="shared" si="97"/>
        <v>0</v>
      </c>
      <c r="DB143" s="19">
        <f>SUM(DB81:DB82,DB125:DB126)</f>
        <v>0</v>
      </c>
      <c r="DC143" s="19">
        <f t="shared" ref="DC143:DQ143" si="98">SUM(DC81:DC82,DC125:DC126)</f>
        <v>0</v>
      </c>
      <c r="DD143" s="19">
        <f t="shared" si="98"/>
        <v>0</v>
      </c>
      <c r="DE143" s="19">
        <f t="shared" si="98"/>
        <v>0</v>
      </c>
      <c r="DF143" s="19">
        <f t="shared" si="98"/>
        <v>0</v>
      </c>
      <c r="DG143" s="19">
        <f t="shared" si="98"/>
        <v>0</v>
      </c>
      <c r="DH143" s="19">
        <f t="shared" si="98"/>
        <v>0</v>
      </c>
      <c r="DI143" s="19">
        <f t="shared" si="98"/>
        <v>0</v>
      </c>
      <c r="DJ143" s="19">
        <f t="shared" si="98"/>
        <v>0</v>
      </c>
      <c r="DK143" s="19">
        <f t="shared" si="98"/>
        <v>0</v>
      </c>
      <c r="DL143" s="19">
        <f t="shared" si="98"/>
        <v>0</v>
      </c>
      <c r="DM143" s="19">
        <f t="shared" si="98"/>
        <v>0</v>
      </c>
      <c r="DN143" s="19">
        <f t="shared" si="98"/>
        <v>0</v>
      </c>
      <c r="DO143" s="19">
        <f t="shared" si="98"/>
        <v>0</v>
      </c>
      <c r="DP143" s="19">
        <f t="shared" si="98"/>
        <v>0</v>
      </c>
      <c r="DQ143" s="19">
        <f t="shared" si="98"/>
        <v>0</v>
      </c>
      <c r="DT143" s="19">
        <f t="shared" ref="DT143" si="99">SUM(DT81:DT82,DT125:DT126)</f>
        <v>77038083</v>
      </c>
    </row>
    <row r="144" spans="1:124" x14ac:dyDescent="0.3">
      <c r="A144" s="15" t="s">
        <v>111</v>
      </c>
      <c r="B144" s="15"/>
      <c r="J144" s="19">
        <f>SUM(J27:J31)</f>
        <v>939068506</v>
      </c>
      <c r="K144" s="19">
        <f t="shared" ref="K144:AI144" si="100">SUM(K27:K31)</f>
        <v>856869265</v>
      </c>
      <c r="L144" s="19">
        <f t="shared" si="100"/>
        <v>428821024</v>
      </c>
      <c r="M144" s="19">
        <f t="shared" si="100"/>
        <v>276952327</v>
      </c>
      <c r="N144" s="19">
        <f t="shared" si="100"/>
        <v>181486390</v>
      </c>
      <c r="O144" s="19">
        <f t="shared" si="100"/>
        <v>171550414</v>
      </c>
      <c r="P144" s="19">
        <f t="shared" si="100"/>
        <v>229950</v>
      </c>
      <c r="R144" s="19">
        <f t="shared" si="100"/>
        <v>99423024</v>
      </c>
      <c r="S144" s="19">
        <f t="shared" si="100"/>
        <v>108080992</v>
      </c>
      <c r="T144" s="19">
        <f t="shared" si="100"/>
        <v>51326081</v>
      </c>
      <c r="U144" s="19">
        <f t="shared" si="100"/>
        <v>60455574</v>
      </c>
      <c r="V144" s="19">
        <f t="shared" si="100"/>
        <v>24105536</v>
      </c>
      <c r="W144" s="19">
        <f t="shared" si="100"/>
        <v>25880700</v>
      </c>
      <c r="X144" s="19">
        <f t="shared" si="100"/>
        <v>17317560</v>
      </c>
      <c r="Y144" s="19">
        <f t="shared" si="100"/>
        <v>18664172</v>
      </c>
      <c r="Z144" s="19">
        <f t="shared" si="100"/>
        <v>11735301</v>
      </c>
      <c r="AA144" s="19">
        <f t="shared" si="100"/>
        <v>18952553</v>
      </c>
      <c r="AB144" s="19">
        <f t="shared" si="100"/>
        <v>8497059</v>
      </c>
      <c r="AC144" s="19">
        <f t="shared" si="100"/>
        <v>0</v>
      </c>
      <c r="AD144" s="19">
        <f t="shared" si="100"/>
        <v>4005527</v>
      </c>
      <c r="AE144" s="19">
        <f t="shared" si="100"/>
        <v>0</v>
      </c>
      <c r="AF144" s="19">
        <f t="shared" si="100"/>
        <v>3175568</v>
      </c>
      <c r="AG144" s="19">
        <f t="shared" si="100"/>
        <v>0</v>
      </c>
      <c r="AH144" s="19">
        <f t="shared" si="100"/>
        <v>1810444</v>
      </c>
      <c r="AI144" s="19">
        <f t="shared" si="100"/>
        <v>0</v>
      </c>
      <c r="AP144" s="19">
        <f>SUM(AP27:AP31)</f>
        <v>115106798</v>
      </c>
      <c r="AQ144" s="19">
        <f t="shared" ref="AQ144:CU144" si="101">SUM(AQ27:AQ31)</f>
        <v>130087715</v>
      </c>
      <c r="AR144" s="19">
        <f t="shared" si="101"/>
        <v>116224737</v>
      </c>
      <c r="AS144" s="19">
        <f t="shared" si="101"/>
        <v>90628427</v>
      </c>
      <c r="AT144" s="19">
        <f t="shared" si="101"/>
        <v>116652509</v>
      </c>
      <c r="AU144" s="19">
        <f t="shared" si="101"/>
        <v>195707608</v>
      </c>
      <c r="AV144" s="19">
        <f t="shared" si="101"/>
        <v>4025900</v>
      </c>
      <c r="AW144" s="19">
        <f t="shared" si="101"/>
        <v>0</v>
      </c>
      <c r="AX144" s="19">
        <f t="shared" si="101"/>
        <v>2819276</v>
      </c>
      <c r="AY144" s="19">
        <f t="shared" si="101"/>
        <v>0</v>
      </c>
      <c r="AZ144" s="19">
        <f t="shared" si="101"/>
        <v>3669527</v>
      </c>
      <c r="BA144" s="19">
        <f t="shared" si="101"/>
        <v>0</v>
      </c>
      <c r="BB144" s="19">
        <f t="shared" si="101"/>
        <v>0</v>
      </c>
      <c r="BC144" s="17">
        <f t="shared" si="101"/>
        <v>0</v>
      </c>
      <c r="BD144" s="19">
        <f t="shared" si="101"/>
        <v>4513336</v>
      </c>
      <c r="BE144" s="19">
        <f t="shared" si="101"/>
        <v>4958635</v>
      </c>
      <c r="BF144" s="19">
        <f t="shared" si="101"/>
        <v>3755995</v>
      </c>
      <c r="BG144" s="19">
        <f t="shared" si="101"/>
        <v>0</v>
      </c>
      <c r="BH144" s="19">
        <f t="shared" si="101"/>
        <v>3379584</v>
      </c>
      <c r="BI144" s="19">
        <f t="shared" si="101"/>
        <v>0</v>
      </c>
      <c r="BJ144" s="19">
        <f t="shared" si="101"/>
        <v>4362716</v>
      </c>
      <c r="BK144" s="19">
        <f t="shared" si="101"/>
        <v>0</v>
      </c>
      <c r="BL144" s="19">
        <f t="shared" si="101"/>
        <v>6343512</v>
      </c>
      <c r="BM144" s="19">
        <f t="shared" si="101"/>
        <v>0</v>
      </c>
      <c r="BN144" s="19">
        <f t="shared" si="101"/>
        <v>475005</v>
      </c>
      <c r="BO144" s="19">
        <f t="shared" si="101"/>
        <v>0</v>
      </c>
      <c r="BP144" s="19">
        <f t="shared" si="101"/>
        <v>5684699</v>
      </c>
      <c r="BQ144" s="19">
        <f t="shared" si="101"/>
        <v>0</v>
      </c>
      <c r="BR144" s="17">
        <f t="shared" si="101"/>
        <v>0</v>
      </c>
      <c r="BS144" s="17">
        <f t="shared" si="101"/>
        <v>0</v>
      </c>
      <c r="BT144" s="19">
        <f t="shared" si="101"/>
        <v>4050944</v>
      </c>
      <c r="BU144" s="19">
        <f t="shared" si="101"/>
        <v>0</v>
      </c>
      <c r="BV144" s="19">
        <f t="shared" si="101"/>
        <v>2824473</v>
      </c>
      <c r="BW144" s="19">
        <f t="shared" si="101"/>
        <v>0</v>
      </c>
      <c r="BX144" s="17">
        <f t="shared" si="101"/>
        <v>0</v>
      </c>
      <c r="BY144" s="17">
        <f t="shared" si="101"/>
        <v>0</v>
      </c>
      <c r="BZ144" s="19">
        <f t="shared" si="101"/>
        <v>5182509</v>
      </c>
      <c r="CA144" s="19">
        <f t="shared" si="101"/>
        <v>0</v>
      </c>
      <c r="CB144" s="19">
        <f t="shared" si="101"/>
        <v>4751631</v>
      </c>
      <c r="CC144" s="19">
        <f t="shared" si="101"/>
        <v>0</v>
      </c>
      <c r="CD144" s="19">
        <f t="shared" si="101"/>
        <v>5090364</v>
      </c>
      <c r="CE144" s="19">
        <f t="shared" si="101"/>
        <v>0</v>
      </c>
      <c r="CF144" s="17">
        <f t="shared" si="101"/>
        <v>0</v>
      </c>
      <c r="CG144" s="17">
        <f t="shared" si="101"/>
        <v>0</v>
      </c>
      <c r="CH144" s="19">
        <f t="shared" si="101"/>
        <v>72111810</v>
      </c>
      <c r="CI144" s="19">
        <f t="shared" si="101"/>
        <v>73972050</v>
      </c>
      <c r="CJ144" s="19">
        <f t="shared" si="101"/>
        <v>75409773</v>
      </c>
      <c r="CK144" s="19">
        <f t="shared" si="101"/>
        <v>93850544</v>
      </c>
      <c r="CL144" s="17">
        <f t="shared" si="101"/>
        <v>0</v>
      </c>
      <c r="CM144" s="19">
        <f t="shared" si="101"/>
        <v>29702774</v>
      </c>
      <c r="CN144" s="19">
        <f t="shared" si="101"/>
        <v>30731613</v>
      </c>
      <c r="CO144" s="19">
        <f t="shared" si="101"/>
        <v>0</v>
      </c>
      <c r="CP144" s="19">
        <f t="shared" si="101"/>
        <v>50249149</v>
      </c>
      <c r="CQ144" s="19">
        <f t="shared" si="101"/>
        <v>56526917</v>
      </c>
      <c r="CR144" s="19">
        <f t="shared" si="101"/>
        <v>431336629</v>
      </c>
      <c r="CS144" s="19">
        <f t="shared" si="101"/>
        <v>251618788</v>
      </c>
      <c r="CT144" s="19">
        <f t="shared" si="101"/>
        <v>245894222</v>
      </c>
      <c r="CU144" s="19">
        <f t="shared" si="101"/>
        <v>81931612</v>
      </c>
      <c r="CZ144" s="19">
        <f t="shared" ref="CZ144:DA144" si="102">SUM(CZ58:CZ59)</f>
        <v>0</v>
      </c>
      <c r="DA144" s="19">
        <f t="shared" si="102"/>
        <v>0</v>
      </c>
      <c r="DB144" s="19">
        <f>SUM(DB27:DB31)</f>
        <v>521793799</v>
      </c>
      <c r="DC144" s="19">
        <f t="shared" ref="DC144:DQ144" si="103">SUM(DC27:DC31)</f>
        <v>526256376</v>
      </c>
      <c r="DD144" s="19">
        <f t="shared" si="103"/>
        <v>254844553</v>
      </c>
      <c r="DE144" s="19">
        <f t="shared" si="103"/>
        <v>228860604</v>
      </c>
      <c r="DF144" s="19">
        <f t="shared" si="103"/>
        <v>662023405</v>
      </c>
      <c r="DG144" s="19">
        <f t="shared" si="103"/>
        <v>551290558</v>
      </c>
      <c r="DH144" s="19">
        <f t="shared" si="103"/>
        <v>504939319</v>
      </c>
      <c r="DI144" s="19">
        <f t="shared" si="103"/>
        <v>413299787</v>
      </c>
      <c r="DJ144" s="19">
        <f t="shared" si="103"/>
        <v>706155220</v>
      </c>
      <c r="DK144" s="19">
        <f t="shared" si="103"/>
        <v>273675928</v>
      </c>
      <c r="DL144" s="19">
        <f t="shared" si="103"/>
        <v>444118190</v>
      </c>
      <c r="DM144" s="19">
        <f t="shared" si="103"/>
        <v>199957874</v>
      </c>
      <c r="DN144" s="19">
        <f t="shared" si="103"/>
        <v>255775329</v>
      </c>
      <c r="DO144" s="19">
        <f t="shared" si="103"/>
        <v>194168843</v>
      </c>
      <c r="DP144" s="19">
        <f t="shared" si="103"/>
        <v>287709681</v>
      </c>
      <c r="DQ144" s="19">
        <f t="shared" si="103"/>
        <v>193850963</v>
      </c>
      <c r="DT144" s="19">
        <f t="shared" ref="DT144" si="104">SUM(DT27:DT31)</f>
        <v>251618788</v>
      </c>
    </row>
    <row r="145" spans="1:124" x14ac:dyDescent="0.3">
      <c r="A145" s="15" t="s">
        <v>112</v>
      </c>
      <c r="B145" s="15"/>
      <c r="J145" s="19">
        <f>SUM(J84:J85)</f>
        <v>359740918</v>
      </c>
      <c r="K145" s="19">
        <f t="shared" ref="K145:AI145" si="105">SUM(K84:K85)</f>
        <v>33357293</v>
      </c>
      <c r="L145" s="19">
        <f t="shared" si="105"/>
        <v>131531616</v>
      </c>
      <c r="M145" s="19">
        <f t="shared" si="105"/>
        <v>50559624</v>
      </c>
      <c r="N145" s="19">
        <f t="shared" si="105"/>
        <v>14272430</v>
      </c>
      <c r="O145" s="19"/>
      <c r="P145" s="19"/>
      <c r="R145" s="19">
        <f t="shared" si="105"/>
        <v>44448724</v>
      </c>
      <c r="S145" s="19"/>
      <c r="T145" s="19">
        <f t="shared" si="105"/>
        <v>12905976</v>
      </c>
      <c r="V145" s="19">
        <f t="shared" si="105"/>
        <v>8253353</v>
      </c>
      <c r="W145" s="19"/>
      <c r="X145" s="19">
        <f t="shared" si="105"/>
        <v>4874497</v>
      </c>
      <c r="Y145" s="19">
        <f t="shared" si="105"/>
        <v>0</v>
      </c>
      <c r="Z145" s="19">
        <f t="shared" si="105"/>
        <v>6952648</v>
      </c>
      <c r="AA145" s="19">
        <f t="shared" si="105"/>
        <v>0</v>
      </c>
      <c r="AB145" s="19">
        <f t="shared" si="105"/>
        <v>10713267</v>
      </c>
      <c r="AC145" s="19">
        <f t="shared" si="105"/>
        <v>0</v>
      </c>
      <c r="AD145" s="19">
        <f t="shared" si="105"/>
        <v>3481218</v>
      </c>
      <c r="AE145" s="19">
        <f t="shared" si="105"/>
        <v>0</v>
      </c>
      <c r="AF145" s="19">
        <f t="shared" si="105"/>
        <v>192783</v>
      </c>
      <c r="AG145" s="19">
        <f t="shared" si="105"/>
        <v>0</v>
      </c>
      <c r="AH145" s="19">
        <f t="shared" si="105"/>
        <v>206102</v>
      </c>
      <c r="AI145" s="19">
        <f t="shared" si="105"/>
        <v>0</v>
      </c>
      <c r="AP145" s="19">
        <f>SUM(AP84:AP85)</f>
        <v>44863757</v>
      </c>
      <c r="AQ145" s="19">
        <f t="shared" ref="AQ145:CU145" si="106">SUM(AQ84:AQ85)</f>
        <v>25409586</v>
      </c>
      <c r="AR145" s="19">
        <f t="shared" si="106"/>
        <v>37072978</v>
      </c>
      <c r="AS145" s="19">
        <f t="shared" si="106"/>
        <v>21056356</v>
      </c>
      <c r="AT145" s="19">
        <f t="shared" si="106"/>
        <v>32410075</v>
      </c>
      <c r="AU145" s="19">
        <f t="shared" si="106"/>
        <v>43905707</v>
      </c>
      <c r="AV145" s="19">
        <f t="shared" si="106"/>
        <v>0</v>
      </c>
      <c r="AW145" s="19">
        <f t="shared" si="106"/>
        <v>0</v>
      </c>
      <c r="AX145" s="19">
        <f t="shared" si="106"/>
        <v>5369810</v>
      </c>
      <c r="AY145" s="19">
        <f t="shared" si="106"/>
        <v>0</v>
      </c>
      <c r="AZ145" s="19">
        <f t="shared" si="106"/>
        <v>5048260</v>
      </c>
      <c r="BA145" s="19">
        <f t="shared" si="106"/>
        <v>0</v>
      </c>
      <c r="BB145" s="19">
        <f t="shared" si="106"/>
        <v>0</v>
      </c>
      <c r="BC145" s="17">
        <f t="shared" si="106"/>
        <v>0</v>
      </c>
      <c r="BD145" s="19">
        <f t="shared" si="106"/>
        <v>0</v>
      </c>
      <c r="BE145" s="19">
        <f t="shared" si="106"/>
        <v>0</v>
      </c>
      <c r="BF145" s="19">
        <f t="shared" si="106"/>
        <v>0</v>
      </c>
      <c r="BG145" s="19">
        <f t="shared" si="106"/>
        <v>0</v>
      </c>
      <c r="BH145" s="19">
        <f t="shared" si="106"/>
        <v>0</v>
      </c>
      <c r="BI145" s="19">
        <f t="shared" si="106"/>
        <v>0</v>
      </c>
      <c r="BJ145" s="19">
        <f t="shared" si="106"/>
        <v>846671</v>
      </c>
      <c r="BK145" s="19">
        <f t="shared" si="106"/>
        <v>0</v>
      </c>
      <c r="BL145" s="19">
        <f t="shared" si="106"/>
        <v>1844334</v>
      </c>
      <c r="BM145" s="19">
        <f t="shared" si="106"/>
        <v>0</v>
      </c>
      <c r="BN145" s="19">
        <f t="shared" si="106"/>
        <v>202466</v>
      </c>
      <c r="BO145" s="19">
        <f t="shared" si="106"/>
        <v>0</v>
      </c>
      <c r="BP145" s="19">
        <f t="shared" si="106"/>
        <v>2407455</v>
      </c>
      <c r="BQ145" s="19">
        <f t="shared" si="106"/>
        <v>0</v>
      </c>
      <c r="BR145" s="17">
        <f t="shared" si="106"/>
        <v>0</v>
      </c>
      <c r="BS145" s="17">
        <f t="shared" si="106"/>
        <v>0</v>
      </c>
      <c r="BT145" s="19">
        <f t="shared" si="106"/>
        <v>2210387</v>
      </c>
      <c r="BU145" s="19">
        <f t="shared" si="106"/>
        <v>0</v>
      </c>
      <c r="BV145" s="19">
        <f t="shared" si="106"/>
        <v>1292816</v>
      </c>
      <c r="BW145" s="19">
        <f t="shared" si="106"/>
        <v>0</v>
      </c>
      <c r="BX145" s="17">
        <f t="shared" si="106"/>
        <v>0</v>
      </c>
      <c r="BY145" s="17">
        <f t="shared" si="106"/>
        <v>0</v>
      </c>
      <c r="BZ145" s="19">
        <f t="shared" si="106"/>
        <v>1695568</v>
      </c>
      <c r="CA145" s="19">
        <f t="shared" si="106"/>
        <v>0</v>
      </c>
      <c r="CB145" s="19">
        <f t="shared" si="106"/>
        <v>1640218</v>
      </c>
      <c r="CC145" s="19">
        <f t="shared" si="106"/>
        <v>0</v>
      </c>
      <c r="CD145" s="19">
        <f t="shared" si="106"/>
        <v>1820226</v>
      </c>
      <c r="CE145" s="19">
        <f t="shared" si="106"/>
        <v>0</v>
      </c>
      <c r="CF145" s="17">
        <f t="shared" si="106"/>
        <v>0</v>
      </c>
      <c r="CG145" s="17">
        <f t="shared" si="106"/>
        <v>0</v>
      </c>
      <c r="CH145" s="19">
        <f t="shared" si="106"/>
        <v>33288979</v>
      </c>
      <c r="CI145" s="19">
        <f t="shared" si="106"/>
        <v>27555338</v>
      </c>
      <c r="CJ145" s="19">
        <f t="shared" si="106"/>
        <v>35797769</v>
      </c>
      <c r="CK145" s="19">
        <f t="shared" si="106"/>
        <v>28452160</v>
      </c>
      <c r="CL145" s="17">
        <f t="shared" si="106"/>
        <v>0</v>
      </c>
      <c r="CM145" s="19">
        <f t="shared" si="106"/>
        <v>14737318</v>
      </c>
      <c r="CN145" s="19">
        <f t="shared" si="106"/>
        <v>14885324</v>
      </c>
      <c r="CO145" s="19">
        <f t="shared" si="106"/>
        <v>0</v>
      </c>
      <c r="CP145" s="19">
        <f t="shared" si="106"/>
        <v>19460744</v>
      </c>
      <c r="CQ145" s="19">
        <f t="shared" si="106"/>
        <v>18154676</v>
      </c>
      <c r="CR145" s="19">
        <f t="shared" si="106"/>
        <v>20478488</v>
      </c>
      <c r="CS145" s="19">
        <f t="shared" si="106"/>
        <v>62389458</v>
      </c>
      <c r="CT145" s="19">
        <f t="shared" si="106"/>
        <v>274058778</v>
      </c>
      <c r="CU145" s="19">
        <f t="shared" si="106"/>
        <v>0</v>
      </c>
      <c r="CZ145" s="19">
        <f t="shared" ref="CZ145:DA145" si="107">SUM(CZ59:CZ60)</f>
        <v>190636685</v>
      </c>
      <c r="DA145" s="19">
        <f t="shared" si="107"/>
        <v>0</v>
      </c>
      <c r="DB145" s="19">
        <f>SUM(DB84:DB85)</f>
        <v>419157768</v>
      </c>
      <c r="DC145" s="19">
        <f t="shared" ref="DC145:DQ145" si="108">SUM(DC84:DC85)</f>
        <v>0</v>
      </c>
      <c r="DD145" s="19">
        <f t="shared" si="108"/>
        <v>3705925</v>
      </c>
      <c r="DE145" s="19">
        <f t="shared" si="108"/>
        <v>0</v>
      </c>
      <c r="DF145" s="19">
        <f t="shared" si="108"/>
        <v>0</v>
      </c>
      <c r="DG145" s="19">
        <f t="shared" si="108"/>
        <v>0</v>
      </c>
      <c r="DH145" s="19">
        <f t="shared" si="108"/>
        <v>0</v>
      </c>
      <c r="DI145" s="19">
        <f t="shared" si="108"/>
        <v>0</v>
      </c>
      <c r="DJ145" s="19">
        <f t="shared" si="108"/>
        <v>0</v>
      </c>
      <c r="DK145" s="19">
        <f t="shared" si="108"/>
        <v>0</v>
      </c>
      <c r="DL145" s="19">
        <f t="shared" si="108"/>
        <v>151020668</v>
      </c>
      <c r="DM145" s="19">
        <f t="shared" si="108"/>
        <v>0</v>
      </c>
      <c r="DN145" s="19">
        <f t="shared" si="108"/>
        <v>126881221</v>
      </c>
      <c r="DO145" s="19">
        <f t="shared" si="108"/>
        <v>0</v>
      </c>
      <c r="DP145" s="19">
        <f t="shared" si="108"/>
        <v>122772595</v>
      </c>
      <c r="DQ145" s="19">
        <f t="shared" si="108"/>
        <v>0</v>
      </c>
      <c r="DT145" s="19">
        <f t="shared" ref="DT145" si="109">SUM(DT84:DT85)</f>
        <v>62389458</v>
      </c>
    </row>
    <row r="146" spans="1:124" x14ac:dyDescent="0.3">
      <c r="A146" s="15" t="s">
        <v>113</v>
      </c>
      <c r="B146" s="15"/>
      <c r="J146" s="19">
        <f>SUM(J54:J59,J41:J43)</f>
        <v>1739612827</v>
      </c>
      <c r="K146" s="19">
        <f t="shared" ref="K146:AI146" si="110">SUM(K54:K59,K41:K43)</f>
        <v>1435329719</v>
      </c>
      <c r="L146" s="19">
        <f t="shared" si="110"/>
        <v>1063232783</v>
      </c>
      <c r="M146" s="19">
        <f t="shared" si="110"/>
        <v>674859649</v>
      </c>
      <c r="N146" s="19">
        <f t="shared" si="110"/>
        <v>249066000</v>
      </c>
      <c r="O146" s="19">
        <f t="shared" si="110"/>
        <v>418014014</v>
      </c>
      <c r="P146" s="19">
        <f t="shared" si="110"/>
        <v>280323</v>
      </c>
      <c r="R146" s="19">
        <f t="shared" si="110"/>
        <v>151916425</v>
      </c>
      <c r="S146" s="19">
        <f t="shared" si="110"/>
        <v>321132746</v>
      </c>
      <c r="T146" s="19">
        <f t="shared" si="110"/>
        <v>77771520</v>
      </c>
      <c r="U146" s="19">
        <f t="shared" si="110"/>
        <v>171699661</v>
      </c>
      <c r="V146" s="19">
        <f t="shared" si="110"/>
        <v>29240095</v>
      </c>
      <c r="W146" s="19">
        <f t="shared" si="110"/>
        <v>32576517</v>
      </c>
      <c r="X146" s="19">
        <f t="shared" si="110"/>
        <v>0</v>
      </c>
      <c r="Y146" s="19">
        <f t="shared" si="110"/>
        <v>23055945</v>
      </c>
      <c r="Z146" s="19">
        <f t="shared" si="110"/>
        <v>13958252</v>
      </c>
      <c r="AA146" s="19">
        <f t="shared" si="110"/>
        <v>16399308</v>
      </c>
      <c r="AB146" s="19">
        <f t="shared" si="110"/>
        <v>7901176</v>
      </c>
      <c r="AC146" s="19">
        <f t="shared" si="110"/>
        <v>8401468</v>
      </c>
      <c r="AD146" s="19">
        <f t="shared" si="110"/>
        <v>2369731</v>
      </c>
      <c r="AE146" s="19">
        <f t="shared" si="110"/>
        <v>3627354</v>
      </c>
      <c r="AF146" s="19">
        <f t="shared" si="110"/>
        <v>1426482</v>
      </c>
      <c r="AG146" s="19">
        <f t="shared" si="110"/>
        <v>2123242</v>
      </c>
      <c r="AH146" s="19">
        <f t="shared" si="110"/>
        <v>681057</v>
      </c>
      <c r="AI146" s="19">
        <f t="shared" si="110"/>
        <v>0</v>
      </c>
      <c r="AP146" s="19">
        <f>SUM(AP54:AP59,AP41:AP43)</f>
        <v>77655518</v>
      </c>
      <c r="AQ146" s="19">
        <f t="shared" ref="AQ146:CU146" si="111">SUM(AQ54:AQ59,AQ41:AQ43)</f>
        <v>68272426</v>
      </c>
      <c r="AR146" s="19">
        <f t="shared" si="111"/>
        <v>74247253</v>
      </c>
      <c r="AS146" s="19">
        <f t="shared" si="111"/>
        <v>59292191</v>
      </c>
      <c r="AT146" s="19">
        <f t="shared" si="111"/>
        <v>80493801</v>
      </c>
      <c r="AU146" s="19">
        <f t="shared" si="111"/>
        <v>144669704</v>
      </c>
      <c r="AV146" s="19">
        <f t="shared" si="111"/>
        <v>0</v>
      </c>
      <c r="AW146" s="19">
        <f t="shared" si="111"/>
        <v>0</v>
      </c>
      <c r="AX146" s="19">
        <f t="shared" si="111"/>
        <v>720662</v>
      </c>
      <c r="AY146" s="19">
        <f t="shared" si="111"/>
        <v>1592271</v>
      </c>
      <c r="AZ146" s="19">
        <f t="shared" si="111"/>
        <v>671008</v>
      </c>
      <c r="BA146" s="19">
        <f t="shared" si="111"/>
        <v>0</v>
      </c>
      <c r="BB146" s="19">
        <f t="shared" si="111"/>
        <v>127428</v>
      </c>
      <c r="BC146" s="17">
        <f t="shared" si="111"/>
        <v>0</v>
      </c>
      <c r="BD146" s="19">
        <f t="shared" si="111"/>
        <v>5086178</v>
      </c>
      <c r="BE146" s="19">
        <f t="shared" si="111"/>
        <v>3605627</v>
      </c>
      <c r="BF146" s="19">
        <f t="shared" si="111"/>
        <v>0</v>
      </c>
      <c r="BG146" s="19">
        <f t="shared" si="111"/>
        <v>2573037</v>
      </c>
      <c r="BH146" s="19">
        <f t="shared" si="111"/>
        <v>0</v>
      </c>
      <c r="BI146" s="19">
        <f t="shared" si="111"/>
        <v>0</v>
      </c>
      <c r="BJ146" s="19">
        <f t="shared" si="111"/>
        <v>0</v>
      </c>
      <c r="BK146" s="19">
        <f t="shared" si="111"/>
        <v>2543958</v>
      </c>
      <c r="BL146" s="19">
        <f t="shared" si="111"/>
        <v>4312457</v>
      </c>
      <c r="BM146" s="19">
        <f t="shared" si="111"/>
        <v>0</v>
      </c>
      <c r="BN146" s="19">
        <f t="shared" si="111"/>
        <v>2217696</v>
      </c>
      <c r="BO146" s="19">
        <f t="shared" si="111"/>
        <v>0</v>
      </c>
      <c r="BP146" s="19">
        <f t="shared" si="111"/>
        <v>4499836</v>
      </c>
      <c r="BQ146" s="19">
        <f t="shared" si="111"/>
        <v>0</v>
      </c>
      <c r="BR146" s="17">
        <f t="shared" si="111"/>
        <v>0</v>
      </c>
      <c r="BS146" s="17">
        <f t="shared" si="111"/>
        <v>0</v>
      </c>
      <c r="BT146" s="19">
        <f t="shared" si="111"/>
        <v>1329852</v>
      </c>
      <c r="BU146" s="19">
        <f t="shared" si="111"/>
        <v>0</v>
      </c>
      <c r="BV146" s="19">
        <f t="shared" si="111"/>
        <v>2982733</v>
      </c>
      <c r="BW146" s="19">
        <f t="shared" si="111"/>
        <v>0</v>
      </c>
      <c r="BX146" s="17">
        <f t="shared" si="111"/>
        <v>0</v>
      </c>
      <c r="BY146" s="17">
        <f t="shared" si="111"/>
        <v>0</v>
      </c>
      <c r="BZ146" s="19">
        <f t="shared" si="111"/>
        <v>0</v>
      </c>
      <c r="CA146" s="19">
        <f t="shared" si="111"/>
        <v>0</v>
      </c>
      <c r="CB146" s="19">
        <f t="shared" si="111"/>
        <v>0</v>
      </c>
      <c r="CC146" s="19">
        <f t="shared" si="111"/>
        <v>0</v>
      </c>
      <c r="CD146" s="19">
        <f t="shared" si="111"/>
        <v>0</v>
      </c>
      <c r="CE146" s="19">
        <f t="shared" si="111"/>
        <v>0</v>
      </c>
      <c r="CF146" s="17">
        <f t="shared" si="111"/>
        <v>0</v>
      </c>
      <c r="CG146" s="17">
        <f t="shared" si="111"/>
        <v>0</v>
      </c>
      <c r="CH146" s="19">
        <f t="shared" si="111"/>
        <v>72012918</v>
      </c>
      <c r="CI146" s="19">
        <f t="shared" si="111"/>
        <v>52338944</v>
      </c>
      <c r="CJ146" s="19">
        <f t="shared" si="111"/>
        <v>71295995</v>
      </c>
      <c r="CK146" s="19">
        <f t="shared" si="111"/>
        <v>57396622</v>
      </c>
      <c r="CL146" s="17">
        <f t="shared" si="111"/>
        <v>0</v>
      </c>
      <c r="CM146" s="19">
        <f t="shared" si="111"/>
        <v>18342777</v>
      </c>
      <c r="CN146" s="19">
        <f t="shared" si="111"/>
        <v>18564785</v>
      </c>
      <c r="CO146" s="19">
        <f t="shared" si="111"/>
        <v>0</v>
      </c>
      <c r="CP146" s="19">
        <f t="shared" si="111"/>
        <v>46415849</v>
      </c>
      <c r="CQ146" s="19">
        <f t="shared" si="111"/>
        <v>32937088</v>
      </c>
      <c r="CR146" s="19">
        <f t="shared" si="111"/>
        <v>329335098</v>
      </c>
      <c r="CS146" s="19">
        <f t="shared" si="111"/>
        <v>437300236</v>
      </c>
      <c r="CT146" s="19">
        <f t="shared" si="111"/>
        <v>176673362</v>
      </c>
      <c r="CU146" s="19">
        <f t="shared" si="111"/>
        <v>35414639</v>
      </c>
      <c r="CZ146" s="19">
        <f t="shared" ref="CZ146:DA146" si="112">SUM(CZ60:CZ61)</f>
        <v>190636685</v>
      </c>
      <c r="DA146" s="19">
        <f t="shared" si="112"/>
        <v>0</v>
      </c>
      <c r="DB146" s="19">
        <f>SUM(DB54:DB59,DB41:DB43)</f>
        <v>526717649</v>
      </c>
      <c r="DC146" s="19">
        <f t="shared" ref="DC146:DQ146" si="113">SUM(DC54:DC59,DC41:DC43)</f>
        <v>318355302</v>
      </c>
      <c r="DD146" s="19">
        <f t="shared" si="113"/>
        <v>383036169</v>
      </c>
      <c r="DE146" s="19">
        <f t="shared" si="113"/>
        <v>219124120</v>
      </c>
      <c r="DF146" s="19">
        <f t="shared" si="113"/>
        <v>537971410</v>
      </c>
      <c r="DG146" s="19">
        <f t="shared" si="113"/>
        <v>161636369</v>
      </c>
      <c r="DH146" s="19">
        <f t="shared" si="113"/>
        <v>790013240</v>
      </c>
      <c r="DI146" s="19">
        <f t="shared" si="113"/>
        <v>451514290</v>
      </c>
      <c r="DJ146" s="19">
        <f t="shared" si="113"/>
        <v>610358752</v>
      </c>
      <c r="DK146" s="19">
        <f t="shared" si="113"/>
        <v>493900548</v>
      </c>
      <c r="DL146" s="19">
        <f t="shared" si="113"/>
        <v>436658099</v>
      </c>
      <c r="DM146" s="19">
        <f t="shared" si="113"/>
        <v>395958703</v>
      </c>
      <c r="DN146" s="19">
        <f t="shared" si="113"/>
        <v>467137673</v>
      </c>
      <c r="DO146" s="19">
        <f t="shared" si="113"/>
        <v>176683158</v>
      </c>
      <c r="DP146" s="19">
        <f t="shared" si="113"/>
        <v>431803703</v>
      </c>
      <c r="DQ146" s="19">
        <f t="shared" si="113"/>
        <v>364355015</v>
      </c>
      <c r="DT146" s="19">
        <f t="shared" ref="DT146" si="114">SUM(DT54:DT59,DT41:DT43)</f>
        <v>437300236</v>
      </c>
    </row>
    <row r="147" spans="1:124" x14ac:dyDescent="0.3">
      <c r="A147" s="15" t="s">
        <v>114</v>
      </c>
      <c r="B147" s="15"/>
      <c r="J147" s="19">
        <f>SUM(J113:J115)</f>
        <v>475088099</v>
      </c>
      <c r="K147" s="19">
        <f t="shared" ref="K147:AI147" si="115">SUM(K113:K115)</f>
        <v>76776229</v>
      </c>
      <c r="L147" s="19">
        <f t="shared" si="115"/>
        <v>60238818</v>
      </c>
      <c r="M147" s="19">
        <f t="shared" si="115"/>
        <v>18291062</v>
      </c>
      <c r="N147" s="19">
        <f t="shared" si="115"/>
        <v>149837231</v>
      </c>
      <c r="O147" s="19">
        <f t="shared" si="115"/>
        <v>134135698</v>
      </c>
      <c r="P147" s="19">
        <f t="shared" si="115"/>
        <v>74025</v>
      </c>
      <c r="R147" s="19">
        <f t="shared" si="115"/>
        <v>95784252</v>
      </c>
      <c r="S147" s="19">
        <f t="shared" si="115"/>
        <v>181948633</v>
      </c>
      <c r="T147" s="19">
        <f t="shared" si="115"/>
        <v>49268592</v>
      </c>
      <c r="U147" s="19">
        <f t="shared" si="115"/>
        <v>91498896</v>
      </c>
      <c r="V147" s="19">
        <f t="shared" si="115"/>
        <v>18438478</v>
      </c>
      <c r="W147" s="19">
        <f t="shared" si="115"/>
        <v>34025968</v>
      </c>
      <c r="X147" s="19">
        <f t="shared" si="115"/>
        <v>14491390</v>
      </c>
      <c r="Y147" s="19">
        <f t="shared" si="115"/>
        <v>23244332</v>
      </c>
      <c r="Z147" s="19">
        <f t="shared" si="115"/>
        <v>7739484</v>
      </c>
      <c r="AA147" s="19">
        <f t="shared" si="115"/>
        <v>15414430</v>
      </c>
      <c r="AB147" s="19">
        <f t="shared" si="115"/>
        <v>3479819</v>
      </c>
      <c r="AC147" s="19">
        <f t="shared" si="115"/>
        <v>6699751</v>
      </c>
      <c r="AD147" s="19">
        <f t="shared" si="115"/>
        <v>1367073</v>
      </c>
      <c r="AE147" s="19">
        <f t="shared" si="115"/>
        <v>2353137</v>
      </c>
      <c r="AF147" s="19">
        <f t="shared" si="115"/>
        <v>429754</v>
      </c>
      <c r="AG147" s="19">
        <f t="shared" si="115"/>
        <v>0</v>
      </c>
      <c r="AH147" s="19">
        <f t="shared" si="115"/>
        <v>636665</v>
      </c>
      <c r="AI147" s="19">
        <f t="shared" si="115"/>
        <v>0</v>
      </c>
      <c r="AP147" s="19">
        <f>SUM(AP113:AP115)</f>
        <v>9464403</v>
      </c>
      <c r="AQ147" s="19">
        <f t="shared" ref="AQ147:CU147" si="116">SUM(AQ113:AQ115)</f>
        <v>7233142</v>
      </c>
      <c r="AR147" s="19">
        <f t="shared" si="116"/>
        <v>15423822</v>
      </c>
      <c r="AS147" s="19">
        <f t="shared" si="116"/>
        <v>0</v>
      </c>
      <c r="AT147" s="19">
        <f t="shared" si="116"/>
        <v>9910440</v>
      </c>
      <c r="AU147" s="19">
        <f t="shared" si="116"/>
        <v>14766173</v>
      </c>
      <c r="AV147" s="19">
        <f t="shared" si="116"/>
        <v>0</v>
      </c>
      <c r="AW147" s="19">
        <f t="shared" si="116"/>
        <v>0</v>
      </c>
      <c r="AX147" s="19">
        <f t="shared" si="116"/>
        <v>0</v>
      </c>
      <c r="AY147" s="19">
        <f t="shared" si="116"/>
        <v>0</v>
      </c>
      <c r="AZ147" s="19">
        <f t="shared" si="116"/>
        <v>0</v>
      </c>
      <c r="BA147" s="19">
        <f t="shared" si="116"/>
        <v>0</v>
      </c>
      <c r="BB147" s="19">
        <f t="shared" si="116"/>
        <v>2372142</v>
      </c>
      <c r="BC147" s="17">
        <f t="shared" si="116"/>
        <v>0</v>
      </c>
      <c r="BD147" s="19">
        <f t="shared" si="116"/>
        <v>2929032</v>
      </c>
      <c r="BE147" s="19">
        <f t="shared" si="116"/>
        <v>0</v>
      </c>
      <c r="BF147" s="19">
        <f t="shared" si="116"/>
        <v>0</v>
      </c>
      <c r="BG147" s="19">
        <f t="shared" si="116"/>
        <v>0</v>
      </c>
      <c r="BH147" s="19">
        <f t="shared" si="116"/>
        <v>0</v>
      </c>
      <c r="BI147" s="19">
        <f t="shared" si="116"/>
        <v>0</v>
      </c>
      <c r="BJ147" s="19">
        <f t="shared" si="116"/>
        <v>0</v>
      </c>
      <c r="BK147" s="19">
        <f t="shared" si="116"/>
        <v>0</v>
      </c>
      <c r="BL147" s="19">
        <f t="shared" si="116"/>
        <v>0</v>
      </c>
      <c r="BM147" s="19">
        <f t="shared" si="116"/>
        <v>0</v>
      </c>
      <c r="BN147" s="19">
        <f t="shared" si="116"/>
        <v>0</v>
      </c>
      <c r="BO147" s="19">
        <f t="shared" si="116"/>
        <v>0</v>
      </c>
      <c r="BP147" s="19">
        <f t="shared" si="116"/>
        <v>0</v>
      </c>
      <c r="BQ147" s="19">
        <f t="shared" si="116"/>
        <v>0</v>
      </c>
      <c r="BR147" s="17">
        <f t="shared" si="116"/>
        <v>0</v>
      </c>
      <c r="BS147" s="17">
        <f t="shared" si="116"/>
        <v>0</v>
      </c>
      <c r="BT147" s="19">
        <f t="shared" si="116"/>
        <v>0</v>
      </c>
      <c r="BU147" s="19">
        <f t="shared" si="116"/>
        <v>0</v>
      </c>
      <c r="BV147" s="19">
        <f t="shared" si="116"/>
        <v>0</v>
      </c>
      <c r="BW147" s="19">
        <f t="shared" si="116"/>
        <v>0</v>
      </c>
      <c r="BX147" s="17">
        <f t="shared" si="116"/>
        <v>0</v>
      </c>
      <c r="BY147" s="17">
        <f t="shared" si="116"/>
        <v>0</v>
      </c>
      <c r="BZ147" s="19">
        <f t="shared" si="116"/>
        <v>0</v>
      </c>
      <c r="CA147" s="19">
        <f t="shared" si="116"/>
        <v>0</v>
      </c>
      <c r="CB147" s="19">
        <f t="shared" si="116"/>
        <v>0</v>
      </c>
      <c r="CC147" s="19">
        <f t="shared" si="116"/>
        <v>0</v>
      </c>
      <c r="CD147" s="19">
        <f t="shared" si="116"/>
        <v>0</v>
      </c>
      <c r="CE147" s="19">
        <f t="shared" si="116"/>
        <v>0</v>
      </c>
      <c r="CF147" s="17">
        <f t="shared" si="116"/>
        <v>0</v>
      </c>
      <c r="CG147" s="17">
        <f t="shared" si="116"/>
        <v>0</v>
      </c>
      <c r="CH147" s="19">
        <f t="shared" si="116"/>
        <v>14853889</v>
      </c>
      <c r="CI147" s="19">
        <f t="shared" si="116"/>
        <v>18300263</v>
      </c>
      <c r="CJ147" s="19">
        <f t="shared" si="116"/>
        <v>14623682</v>
      </c>
      <c r="CK147" s="19">
        <f t="shared" si="116"/>
        <v>18587980</v>
      </c>
      <c r="CL147" s="17">
        <f t="shared" si="116"/>
        <v>0</v>
      </c>
      <c r="CM147" s="19">
        <f t="shared" si="116"/>
        <v>4872920</v>
      </c>
      <c r="CN147" s="19">
        <f t="shared" si="116"/>
        <v>5983856</v>
      </c>
      <c r="CO147" s="19">
        <f t="shared" si="116"/>
        <v>0</v>
      </c>
      <c r="CP147" s="19">
        <f t="shared" si="116"/>
        <v>4796838</v>
      </c>
      <c r="CQ147" s="19">
        <f t="shared" si="116"/>
        <v>5749783</v>
      </c>
      <c r="CR147" s="19">
        <f t="shared" si="116"/>
        <v>0</v>
      </c>
      <c r="CS147" s="19">
        <f t="shared" si="116"/>
        <v>174813523</v>
      </c>
      <c r="CT147" s="19">
        <f t="shared" si="116"/>
        <v>146515460</v>
      </c>
      <c r="CU147" s="19">
        <f t="shared" si="116"/>
        <v>27006322</v>
      </c>
      <c r="CZ147" s="19">
        <f t="shared" ref="CZ147:DA147" si="117">SUM(CZ61:CZ62)</f>
        <v>0</v>
      </c>
      <c r="DA147" s="19">
        <f t="shared" si="117"/>
        <v>0</v>
      </c>
      <c r="DB147" s="19">
        <f>SUM(DB113:DB119,DB95:DB100)</f>
        <v>16010676</v>
      </c>
      <c r="DC147" s="19">
        <f t="shared" ref="DC147:DQ147" si="118">SUM(DC113:DC119,DC95:DC100)</f>
        <v>0</v>
      </c>
      <c r="DD147" s="19">
        <f t="shared" si="118"/>
        <v>0</v>
      </c>
      <c r="DE147" s="19">
        <f t="shared" si="118"/>
        <v>0</v>
      </c>
      <c r="DF147" s="19">
        <f t="shared" si="118"/>
        <v>19186508</v>
      </c>
      <c r="DG147" s="19">
        <f t="shared" si="118"/>
        <v>0</v>
      </c>
      <c r="DH147" s="19">
        <f t="shared" si="118"/>
        <v>4931943</v>
      </c>
      <c r="DI147" s="19">
        <f t="shared" si="118"/>
        <v>0</v>
      </c>
      <c r="DJ147" s="19">
        <f t="shared" si="118"/>
        <v>9038598</v>
      </c>
      <c r="DK147" s="19">
        <f t="shared" si="118"/>
        <v>0</v>
      </c>
      <c r="DL147" s="19">
        <f t="shared" si="118"/>
        <v>0</v>
      </c>
      <c r="DM147" s="19">
        <f t="shared" si="118"/>
        <v>0</v>
      </c>
      <c r="DN147" s="19">
        <f t="shared" si="118"/>
        <v>0</v>
      </c>
      <c r="DO147" s="19">
        <f t="shared" si="118"/>
        <v>0</v>
      </c>
      <c r="DP147" s="19">
        <f t="shared" si="118"/>
        <v>0</v>
      </c>
      <c r="DQ147" s="19">
        <f t="shared" si="118"/>
        <v>0</v>
      </c>
      <c r="DT147" s="19">
        <f t="shared" ref="DT147" si="119">SUM(DT113:DT115)</f>
        <v>174813523</v>
      </c>
    </row>
    <row r="148" spans="1:124" x14ac:dyDescent="0.3">
      <c r="A148" s="15" t="s">
        <v>134</v>
      </c>
      <c r="B148" s="15"/>
      <c r="J148" s="19">
        <f>SUM(J46:J49)</f>
        <v>782936707</v>
      </c>
      <c r="K148" s="19">
        <f t="shared" ref="K148:AI148" si="120">SUM(K46:K49)</f>
        <v>716745186</v>
      </c>
      <c r="L148" s="19">
        <f t="shared" si="120"/>
        <v>344430905</v>
      </c>
      <c r="M148" s="19">
        <f t="shared" si="120"/>
        <v>378317345</v>
      </c>
      <c r="N148" s="19">
        <f t="shared" si="120"/>
        <v>314071221</v>
      </c>
      <c r="O148" s="19">
        <f t="shared" si="120"/>
        <v>168550914</v>
      </c>
      <c r="P148" s="19">
        <f t="shared" si="120"/>
        <v>127966676</v>
      </c>
      <c r="Q148" s="19">
        <f t="shared" si="120"/>
        <v>129948584</v>
      </c>
      <c r="R148" s="19">
        <f t="shared" si="120"/>
        <v>124227606</v>
      </c>
      <c r="S148" s="19">
        <f t="shared" si="120"/>
        <v>95002729</v>
      </c>
      <c r="T148" s="19">
        <f t="shared" si="120"/>
        <v>59430017</v>
      </c>
      <c r="U148" s="19">
        <f t="shared" si="120"/>
        <v>63206115</v>
      </c>
      <c r="V148" s="19">
        <f t="shared" si="120"/>
        <v>28095700</v>
      </c>
      <c r="W148" s="19">
        <f>SUM(W47:W49)</f>
        <v>29807228</v>
      </c>
      <c r="X148" s="19">
        <f t="shared" si="120"/>
        <v>16986110</v>
      </c>
      <c r="Y148" s="19">
        <f t="shared" si="120"/>
        <v>25657135</v>
      </c>
      <c r="Z148" s="19">
        <f t="shared" si="120"/>
        <v>16937822</v>
      </c>
      <c r="AA148" s="19">
        <f t="shared" si="120"/>
        <v>18269872</v>
      </c>
      <c r="AB148" s="19">
        <f t="shared" si="120"/>
        <v>9274179</v>
      </c>
      <c r="AC148" s="19">
        <f t="shared" si="120"/>
        <v>10180203</v>
      </c>
      <c r="AD148" s="19">
        <f t="shared" si="120"/>
        <v>5370556</v>
      </c>
      <c r="AE148" s="19">
        <f t="shared" si="120"/>
        <v>0</v>
      </c>
      <c r="AF148" s="19">
        <f t="shared" si="120"/>
        <v>3940751</v>
      </c>
      <c r="AG148" s="19">
        <f t="shared" si="120"/>
        <v>2931215</v>
      </c>
      <c r="AH148" s="19">
        <f t="shared" si="120"/>
        <v>0</v>
      </c>
      <c r="AI148" s="19">
        <f t="shared" si="120"/>
        <v>0</v>
      </c>
      <c r="AP148" s="19"/>
      <c r="AQ148" s="19"/>
      <c r="AR148" s="19"/>
      <c r="AS148" s="19"/>
      <c r="AT148" s="19"/>
      <c r="AU148" s="19"/>
      <c r="AV148" s="19"/>
      <c r="AX148" s="19"/>
      <c r="AZ148" s="19"/>
      <c r="BB148" s="19"/>
      <c r="BD148" s="19"/>
      <c r="BF148" s="19"/>
      <c r="BH148" s="19"/>
      <c r="BJ148" s="19"/>
      <c r="BL148" s="19"/>
      <c r="BN148" s="19"/>
      <c r="BP148" s="19"/>
      <c r="BT148" s="19"/>
      <c r="BV148" s="19"/>
      <c r="BZ148" s="19"/>
      <c r="CB148" s="19"/>
      <c r="CD148" s="19"/>
      <c r="CH148" s="19"/>
      <c r="CJ148" s="19"/>
      <c r="CM148" s="19"/>
      <c r="CN148" s="19"/>
      <c r="CO148" s="19"/>
      <c r="CP148" s="19"/>
      <c r="CQ148" s="19"/>
      <c r="CR148" s="19"/>
      <c r="CS148" s="19"/>
      <c r="CT148" s="19"/>
      <c r="CU148" s="19"/>
      <c r="CZ148" s="19">
        <f t="shared" ref="CZ148:DA148" si="121">SUM(CZ62:CZ63)</f>
        <v>0</v>
      </c>
      <c r="DA148" s="19">
        <f t="shared" si="121"/>
        <v>0</v>
      </c>
      <c r="DB148" s="19">
        <f>SUM(DB46:DB49)</f>
        <v>150040025</v>
      </c>
      <c r="DC148" s="19">
        <f t="shared" ref="DC148:DQ148" si="122">SUM(DC46:DC49)</f>
        <v>261815</v>
      </c>
      <c r="DD148" s="19">
        <f t="shared" si="122"/>
        <v>463473253</v>
      </c>
      <c r="DE148" s="19">
        <f t="shared" si="122"/>
        <v>221479833</v>
      </c>
      <c r="DF148" s="19">
        <f t="shared" si="122"/>
        <v>0</v>
      </c>
      <c r="DG148" s="19">
        <f t="shared" si="122"/>
        <v>0</v>
      </c>
      <c r="DH148" s="19">
        <f t="shared" si="122"/>
        <v>0</v>
      </c>
      <c r="DI148" s="19">
        <f t="shared" si="122"/>
        <v>0</v>
      </c>
      <c r="DJ148" s="19">
        <f t="shared" si="122"/>
        <v>143127916</v>
      </c>
      <c r="DK148" s="19">
        <f t="shared" si="122"/>
        <v>0</v>
      </c>
      <c r="DL148" s="19">
        <f t="shared" si="122"/>
        <v>460668884</v>
      </c>
      <c r="DM148" s="19">
        <f t="shared" si="122"/>
        <v>103658611</v>
      </c>
      <c r="DN148" s="19">
        <f t="shared" si="122"/>
        <v>0</v>
      </c>
      <c r="DO148" s="19">
        <f t="shared" si="122"/>
        <v>0</v>
      </c>
      <c r="DP148" s="19">
        <f t="shared" si="122"/>
        <v>0</v>
      </c>
      <c r="DQ148" s="19">
        <f t="shared" si="122"/>
        <v>0</v>
      </c>
      <c r="DT148" s="19"/>
    </row>
    <row r="149" spans="1:124" s="19" customFormat="1" x14ac:dyDescent="0.3">
      <c r="A149" s="19" t="s">
        <v>228</v>
      </c>
      <c r="J149" s="19">
        <f>J50</f>
        <v>0</v>
      </c>
      <c r="K149" s="19">
        <f t="shared" ref="K149:AI149" si="123">K50</f>
        <v>0</v>
      </c>
      <c r="L149" s="19">
        <f t="shared" si="123"/>
        <v>0</v>
      </c>
      <c r="M149" s="19">
        <f t="shared" si="123"/>
        <v>0</v>
      </c>
      <c r="N149" s="19">
        <f t="shared" si="123"/>
        <v>0</v>
      </c>
      <c r="O149" s="19">
        <f t="shared" si="123"/>
        <v>0</v>
      </c>
      <c r="P149" s="19">
        <f t="shared" si="123"/>
        <v>0</v>
      </c>
      <c r="R149" s="19">
        <f t="shared" si="123"/>
        <v>0</v>
      </c>
      <c r="S149" s="19">
        <f t="shared" si="123"/>
        <v>0</v>
      </c>
      <c r="T149" s="19">
        <f t="shared" si="123"/>
        <v>0</v>
      </c>
      <c r="U149" s="19">
        <f t="shared" si="123"/>
        <v>0</v>
      </c>
      <c r="V149" s="19">
        <f t="shared" si="123"/>
        <v>0</v>
      </c>
      <c r="W149" s="19">
        <f t="shared" si="123"/>
        <v>0</v>
      </c>
      <c r="X149" s="19">
        <f t="shared" si="123"/>
        <v>0</v>
      </c>
      <c r="Y149" s="19">
        <f t="shared" si="123"/>
        <v>0</v>
      </c>
      <c r="Z149" s="19">
        <f t="shared" si="123"/>
        <v>0</v>
      </c>
      <c r="AA149" s="19">
        <f t="shared" si="123"/>
        <v>0</v>
      </c>
      <c r="AB149" s="19">
        <f t="shared" si="123"/>
        <v>0</v>
      </c>
      <c r="AC149" s="19">
        <f t="shared" si="123"/>
        <v>0</v>
      </c>
      <c r="AD149" s="19">
        <f t="shared" si="123"/>
        <v>0</v>
      </c>
      <c r="AE149" s="19">
        <f t="shared" si="123"/>
        <v>0</v>
      </c>
      <c r="AF149" s="19">
        <f t="shared" si="123"/>
        <v>0</v>
      </c>
      <c r="AG149" s="19">
        <f t="shared" si="123"/>
        <v>0</v>
      </c>
      <c r="AH149" s="19">
        <f t="shared" si="123"/>
        <v>0</v>
      </c>
      <c r="AI149" s="19">
        <f t="shared" si="123"/>
        <v>0</v>
      </c>
      <c r="AJ149" s="11"/>
      <c r="AK149" s="11"/>
      <c r="AL149" s="11"/>
      <c r="AM149" s="11"/>
      <c r="AN149" s="11"/>
      <c r="AO149" s="11"/>
      <c r="AP149" s="19">
        <f>AP50</f>
        <v>22206192</v>
      </c>
      <c r="AQ149" s="19">
        <f t="shared" ref="AQ149:CU149" si="124">AQ50</f>
        <v>18447806</v>
      </c>
      <c r="AR149" s="19">
        <f t="shared" si="124"/>
        <v>18227151</v>
      </c>
      <c r="AS149" s="19">
        <f t="shared" si="124"/>
        <v>12453966</v>
      </c>
      <c r="AT149" s="19">
        <f t="shared" si="124"/>
        <v>19686288</v>
      </c>
      <c r="AU149" s="19">
        <f t="shared" si="124"/>
        <v>19650361</v>
      </c>
      <c r="AV149" s="19">
        <f t="shared" si="124"/>
        <v>0</v>
      </c>
      <c r="AW149" s="19">
        <f t="shared" si="124"/>
        <v>0</v>
      </c>
      <c r="AX149" s="19">
        <f t="shared" si="124"/>
        <v>1555668</v>
      </c>
      <c r="AY149" s="19">
        <f t="shared" si="124"/>
        <v>0</v>
      </c>
      <c r="AZ149" s="19">
        <f t="shared" si="124"/>
        <v>0</v>
      </c>
      <c r="BA149" s="19">
        <f t="shared" si="124"/>
        <v>0</v>
      </c>
      <c r="BB149" s="19">
        <f t="shared" si="124"/>
        <v>225552</v>
      </c>
      <c r="BC149" s="17">
        <f t="shared" si="124"/>
        <v>0</v>
      </c>
      <c r="BD149" s="19">
        <f t="shared" si="124"/>
        <v>0</v>
      </c>
      <c r="BE149" s="19">
        <f t="shared" si="124"/>
        <v>1169289</v>
      </c>
      <c r="BF149" s="19">
        <f t="shared" si="124"/>
        <v>0</v>
      </c>
      <c r="BG149" s="19">
        <f t="shared" si="124"/>
        <v>0</v>
      </c>
      <c r="BH149" s="19">
        <f t="shared" si="124"/>
        <v>11442950</v>
      </c>
      <c r="BI149" s="19">
        <f t="shared" si="124"/>
        <v>4923410</v>
      </c>
      <c r="BJ149" s="19">
        <f t="shared" si="124"/>
        <v>14820658</v>
      </c>
      <c r="BK149" s="19">
        <f t="shared" si="124"/>
        <v>9248651</v>
      </c>
      <c r="BL149" s="19">
        <f t="shared" si="124"/>
        <v>29556832</v>
      </c>
      <c r="BM149" s="19">
        <f t="shared" si="124"/>
        <v>14177419</v>
      </c>
      <c r="BN149" s="19">
        <f t="shared" si="124"/>
        <v>0</v>
      </c>
      <c r="BO149" s="19">
        <f t="shared" si="124"/>
        <v>6982226</v>
      </c>
      <c r="BP149" s="19">
        <f t="shared" si="124"/>
        <v>6161391</v>
      </c>
      <c r="BQ149" s="19">
        <f t="shared" si="124"/>
        <v>7428278</v>
      </c>
      <c r="BR149" s="17">
        <f t="shared" si="124"/>
        <v>0</v>
      </c>
      <c r="BS149" s="17">
        <f t="shared" si="124"/>
        <v>0</v>
      </c>
      <c r="BT149" s="19">
        <f t="shared" si="124"/>
        <v>0</v>
      </c>
      <c r="BU149" s="19">
        <f t="shared" si="124"/>
        <v>0</v>
      </c>
      <c r="BV149" s="19">
        <f t="shared" si="124"/>
        <v>0</v>
      </c>
      <c r="BW149" s="19">
        <f t="shared" si="124"/>
        <v>0</v>
      </c>
      <c r="BX149" s="17">
        <f t="shared" si="124"/>
        <v>0</v>
      </c>
      <c r="BY149" s="17">
        <f t="shared" si="124"/>
        <v>0</v>
      </c>
      <c r="BZ149" s="19">
        <f t="shared" si="124"/>
        <v>11823369</v>
      </c>
      <c r="CA149" s="19">
        <f t="shared" si="124"/>
        <v>13070715</v>
      </c>
      <c r="CB149" s="19">
        <f t="shared" si="124"/>
        <v>16676642</v>
      </c>
      <c r="CC149" s="19">
        <f t="shared" si="124"/>
        <v>10199780</v>
      </c>
      <c r="CD149" s="19">
        <f t="shared" si="124"/>
        <v>19843788</v>
      </c>
      <c r="CE149" s="19">
        <f t="shared" si="124"/>
        <v>6348666</v>
      </c>
      <c r="CF149" s="17">
        <f t="shared" si="124"/>
        <v>0</v>
      </c>
      <c r="CG149" s="17">
        <f t="shared" si="124"/>
        <v>0</v>
      </c>
      <c r="CH149" s="19">
        <f t="shared" si="124"/>
        <v>19621998</v>
      </c>
      <c r="CI149" s="19">
        <f t="shared" si="124"/>
        <v>0</v>
      </c>
      <c r="CJ149" s="19">
        <f t="shared" si="124"/>
        <v>19617579</v>
      </c>
      <c r="CK149" s="19">
        <f t="shared" si="124"/>
        <v>22002510</v>
      </c>
      <c r="CL149" s="17">
        <f t="shared" si="124"/>
        <v>0</v>
      </c>
      <c r="CM149" s="19">
        <f t="shared" si="124"/>
        <v>8984120</v>
      </c>
      <c r="CN149" s="19">
        <f t="shared" si="124"/>
        <v>9129772</v>
      </c>
      <c r="CO149" s="19">
        <f t="shared" si="124"/>
        <v>0</v>
      </c>
      <c r="CP149" s="19">
        <f t="shared" si="124"/>
        <v>10804377</v>
      </c>
      <c r="CQ149" s="19">
        <f t="shared" si="124"/>
        <v>7852709</v>
      </c>
      <c r="CR149" s="19">
        <f t="shared" si="124"/>
        <v>0</v>
      </c>
      <c r="CS149" s="19">
        <f t="shared" si="124"/>
        <v>0</v>
      </c>
      <c r="CT149" s="19">
        <f t="shared" si="124"/>
        <v>124083565</v>
      </c>
      <c r="CU149" s="19">
        <f t="shared" si="124"/>
        <v>58659180</v>
      </c>
      <c r="CZ149" s="19">
        <f t="shared" ref="CZ149:DA149" si="125">SUM(CZ63:CZ64)</f>
        <v>21293948</v>
      </c>
      <c r="DA149" s="19">
        <f t="shared" si="125"/>
        <v>1200989791</v>
      </c>
      <c r="DB149" s="19">
        <f>DB50</f>
        <v>0</v>
      </c>
      <c r="DC149" s="19">
        <f t="shared" ref="DC149:DQ149" si="126">DC50</f>
        <v>0</v>
      </c>
      <c r="DD149" s="19">
        <f t="shared" si="126"/>
        <v>0</v>
      </c>
      <c r="DE149" s="19">
        <f t="shared" si="126"/>
        <v>0</v>
      </c>
      <c r="DF149" s="19">
        <f t="shared" si="126"/>
        <v>0</v>
      </c>
      <c r="DG149" s="19">
        <f t="shared" si="126"/>
        <v>0</v>
      </c>
      <c r="DH149" s="19">
        <f t="shared" si="126"/>
        <v>0</v>
      </c>
      <c r="DI149" s="19">
        <f t="shared" si="126"/>
        <v>0</v>
      </c>
      <c r="DJ149" s="19">
        <f t="shared" si="126"/>
        <v>0</v>
      </c>
      <c r="DK149" s="19">
        <f t="shared" si="126"/>
        <v>0</v>
      </c>
      <c r="DL149" s="19">
        <f t="shared" si="126"/>
        <v>0</v>
      </c>
      <c r="DM149" s="19">
        <f t="shared" si="126"/>
        <v>0</v>
      </c>
      <c r="DN149" s="19">
        <f t="shared" si="126"/>
        <v>0</v>
      </c>
      <c r="DO149" s="19">
        <f t="shared" si="126"/>
        <v>0</v>
      </c>
      <c r="DP149" s="19">
        <f t="shared" si="126"/>
        <v>0</v>
      </c>
      <c r="DQ149" s="19">
        <f t="shared" si="126"/>
        <v>0</v>
      </c>
      <c r="DT149" s="19">
        <f t="shared" ref="DT149" si="127">DT50</f>
        <v>0</v>
      </c>
    </row>
    <row r="150" spans="1:124" s="19" customFormat="1" x14ac:dyDescent="0.3">
      <c r="A150" s="19" t="s">
        <v>229</v>
      </c>
      <c r="J150" s="19">
        <f>J70</f>
        <v>0</v>
      </c>
      <c r="K150" s="19">
        <f t="shared" ref="K150:AI150" si="128">K70</f>
        <v>0</v>
      </c>
      <c r="L150" s="19">
        <f t="shared" si="128"/>
        <v>0</v>
      </c>
      <c r="M150" s="19">
        <f t="shared" si="128"/>
        <v>0</v>
      </c>
      <c r="N150" s="19">
        <f t="shared" si="128"/>
        <v>0</v>
      </c>
      <c r="O150" s="19">
        <f t="shared" si="128"/>
        <v>0</v>
      </c>
      <c r="P150" s="19">
        <f t="shared" si="128"/>
        <v>0</v>
      </c>
      <c r="R150" s="19">
        <f t="shared" si="128"/>
        <v>0</v>
      </c>
      <c r="S150" s="19">
        <f t="shared" si="128"/>
        <v>0</v>
      </c>
      <c r="T150" s="19">
        <f t="shared" si="128"/>
        <v>0</v>
      </c>
      <c r="U150" s="19">
        <f t="shared" si="128"/>
        <v>0</v>
      </c>
      <c r="V150" s="19">
        <f t="shared" si="128"/>
        <v>0</v>
      </c>
      <c r="W150" s="19">
        <f t="shared" si="128"/>
        <v>0</v>
      </c>
      <c r="X150" s="19">
        <f t="shared" si="128"/>
        <v>0</v>
      </c>
      <c r="Y150" s="19">
        <f t="shared" si="128"/>
        <v>0</v>
      </c>
      <c r="Z150" s="19">
        <f t="shared" si="128"/>
        <v>0</v>
      </c>
      <c r="AA150" s="19">
        <f t="shared" si="128"/>
        <v>0</v>
      </c>
      <c r="AB150" s="19">
        <f t="shared" si="128"/>
        <v>0</v>
      </c>
      <c r="AC150" s="19">
        <f t="shared" si="128"/>
        <v>0</v>
      </c>
      <c r="AD150" s="19">
        <f t="shared" si="128"/>
        <v>0</v>
      </c>
      <c r="AE150" s="19">
        <f t="shared" si="128"/>
        <v>0</v>
      </c>
      <c r="AF150" s="19">
        <f t="shared" si="128"/>
        <v>0</v>
      </c>
      <c r="AG150" s="19">
        <f t="shared" si="128"/>
        <v>0</v>
      </c>
      <c r="AH150" s="19">
        <f t="shared" si="128"/>
        <v>0</v>
      </c>
      <c r="AI150" s="19">
        <f t="shared" si="128"/>
        <v>0</v>
      </c>
      <c r="AJ150" s="11"/>
      <c r="AK150" s="11"/>
      <c r="AL150" s="11"/>
      <c r="AM150" s="11"/>
      <c r="AN150" s="11"/>
      <c r="AO150" s="11"/>
      <c r="AP150" s="19">
        <f>AP70</f>
        <v>3915555</v>
      </c>
      <c r="AQ150" s="19">
        <f t="shared" ref="AQ150:CU150" si="129">AQ70</f>
        <v>3859769</v>
      </c>
      <c r="AR150" s="19">
        <f t="shared" si="129"/>
        <v>4990468</v>
      </c>
      <c r="AS150" s="19">
        <f t="shared" si="129"/>
        <v>4111961</v>
      </c>
      <c r="AT150" s="19">
        <f t="shared" si="129"/>
        <v>5002576</v>
      </c>
      <c r="AU150" s="19">
        <f t="shared" si="129"/>
        <v>6054759</v>
      </c>
      <c r="AV150" s="19">
        <f t="shared" si="129"/>
        <v>464559</v>
      </c>
      <c r="AW150" s="19">
        <f t="shared" si="129"/>
        <v>0</v>
      </c>
      <c r="AX150" s="19">
        <f t="shared" si="129"/>
        <v>637463</v>
      </c>
      <c r="AY150" s="19">
        <f t="shared" si="129"/>
        <v>0</v>
      </c>
      <c r="AZ150" s="19">
        <f t="shared" si="129"/>
        <v>648816</v>
      </c>
      <c r="BA150" s="19">
        <f t="shared" si="129"/>
        <v>0</v>
      </c>
      <c r="BB150" s="19">
        <f t="shared" si="129"/>
        <v>0</v>
      </c>
      <c r="BC150" s="17">
        <f t="shared" si="129"/>
        <v>0</v>
      </c>
      <c r="BD150" s="19">
        <f t="shared" si="129"/>
        <v>0</v>
      </c>
      <c r="BE150" s="19">
        <f t="shared" si="129"/>
        <v>0</v>
      </c>
      <c r="BF150" s="19">
        <f t="shared" si="129"/>
        <v>616153</v>
      </c>
      <c r="BG150" s="19">
        <f t="shared" si="129"/>
        <v>0</v>
      </c>
      <c r="BH150" s="19">
        <f t="shared" si="129"/>
        <v>312596</v>
      </c>
      <c r="BI150" s="19">
        <f t="shared" si="129"/>
        <v>0</v>
      </c>
      <c r="BJ150" s="19">
        <f t="shared" si="129"/>
        <v>889114</v>
      </c>
      <c r="BK150" s="19">
        <f t="shared" si="129"/>
        <v>0</v>
      </c>
      <c r="BL150" s="19">
        <f t="shared" si="129"/>
        <v>994788</v>
      </c>
      <c r="BM150" s="19">
        <f t="shared" si="129"/>
        <v>0</v>
      </c>
      <c r="BN150" s="19">
        <f t="shared" si="129"/>
        <v>0</v>
      </c>
      <c r="BO150" s="19">
        <f t="shared" si="129"/>
        <v>0</v>
      </c>
      <c r="BP150" s="19">
        <f t="shared" si="129"/>
        <v>281459</v>
      </c>
      <c r="BQ150" s="19">
        <f t="shared" si="129"/>
        <v>0</v>
      </c>
      <c r="BR150" s="17">
        <f t="shared" si="129"/>
        <v>0</v>
      </c>
      <c r="BS150" s="17">
        <f t="shared" si="129"/>
        <v>0</v>
      </c>
      <c r="BT150" s="19">
        <f t="shared" si="129"/>
        <v>660420</v>
      </c>
      <c r="BU150" s="19">
        <f t="shared" si="129"/>
        <v>0</v>
      </c>
      <c r="BV150" s="19">
        <f t="shared" si="129"/>
        <v>400090</v>
      </c>
      <c r="BW150" s="19">
        <f t="shared" si="129"/>
        <v>0</v>
      </c>
      <c r="BX150" s="17">
        <f t="shared" si="129"/>
        <v>0</v>
      </c>
      <c r="BY150" s="17">
        <f t="shared" si="129"/>
        <v>0</v>
      </c>
      <c r="BZ150" s="19">
        <f t="shared" si="129"/>
        <v>0</v>
      </c>
      <c r="CA150" s="19">
        <f t="shared" si="129"/>
        <v>0</v>
      </c>
      <c r="CB150" s="19">
        <f t="shared" si="129"/>
        <v>1009849</v>
      </c>
      <c r="CC150" s="19">
        <f t="shared" si="129"/>
        <v>584932</v>
      </c>
      <c r="CD150" s="19">
        <f t="shared" si="129"/>
        <v>1082785</v>
      </c>
      <c r="CE150" s="19">
        <f t="shared" si="129"/>
        <v>0</v>
      </c>
      <c r="CF150" s="17">
        <f t="shared" si="129"/>
        <v>0</v>
      </c>
      <c r="CG150" s="17">
        <f t="shared" si="129"/>
        <v>0</v>
      </c>
      <c r="CH150" s="19">
        <f t="shared" si="129"/>
        <v>5376839</v>
      </c>
      <c r="CI150" s="19">
        <f t="shared" si="129"/>
        <v>6578442</v>
      </c>
      <c r="CJ150" s="19">
        <f t="shared" si="129"/>
        <v>4881579</v>
      </c>
      <c r="CK150" s="19">
        <f t="shared" si="129"/>
        <v>6750213</v>
      </c>
      <c r="CL150" s="17">
        <f t="shared" si="129"/>
        <v>0</v>
      </c>
      <c r="CM150" s="19">
        <f t="shared" si="129"/>
        <v>1975247</v>
      </c>
      <c r="CN150" s="19">
        <f t="shared" si="129"/>
        <v>3337409</v>
      </c>
      <c r="CO150" s="19">
        <f t="shared" si="129"/>
        <v>0</v>
      </c>
      <c r="CP150" s="19">
        <f t="shared" si="129"/>
        <v>2666136</v>
      </c>
      <c r="CQ150" s="19">
        <f t="shared" si="129"/>
        <v>2589387</v>
      </c>
      <c r="CR150" s="19">
        <f t="shared" si="129"/>
        <v>20330924</v>
      </c>
      <c r="CS150" s="19">
        <f t="shared" si="129"/>
        <v>11550916</v>
      </c>
      <c r="CT150" s="19">
        <f t="shared" si="129"/>
        <v>4210569</v>
      </c>
      <c r="CU150" s="19">
        <f t="shared" si="129"/>
        <v>0</v>
      </c>
      <c r="CZ150" s="19">
        <f t="shared" ref="CZ150:DA150" si="130">SUM(CZ64:CZ65)</f>
        <v>860278645</v>
      </c>
      <c r="DA150" s="19">
        <f t="shared" si="130"/>
        <v>1200989791</v>
      </c>
      <c r="DB150" s="19">
        <f>DB70</f>
        <v>0</v>
      </c>
      <c r="DC150" s="19">
        <f t="shared" ref="DC150:DQ150" si="131">DC70</f>
        <v>0</v>
      </c>
      <c r="DD150" s="19">
        <f t="shared" si="131"/>
        <v>0</v>
      </c>
      <c r="DE150" s="19">
        <f t="shared" si="131"/>
        <v>0</v>
      </c>
      <c r="DF150" s="19">
        <f t="shared" si="131"/>
        <v>0</v>
      </c>
      <c r="DG150" s="19">
        <f t="shared" si="131"/>
        <v>0</v>
      </c>
      <c r="DH150" s="19">
        <f t="shared" si="131"/>
        <v>0</v>
      </c>
      <c r="DI150" s="19">
        <f t="shared" si="131"/>
        <v>0</v>
      </c>
      <c r="DJ150" s="19">
        <f t="shared" si="131"/>
        <v>0</v>
      </c>
      <c r="DK150" s="19">
        <f t="shared" si="131"/>
        <v>0</v>
      </c>
      <c r="DL150" s="19">
        <f t="shared" si="131"/>
        <v>0</v>
      </c>
      <c r="DM150" s="19">
        <f t="shared" si="131"/>
        <v>0</v>
      </c>
      <c r="DN150" s="19">
        <f t="shared" si="131"/>
        <v>0</v>
      </c>
      <c r="DO150" s="19">
        <f t="shared" si="131"/>
        <v>0</v>
      </c>
      <c r="DP150" s="19">
        <f t="shared" si="131"/>
        <v>0</v>
      </c>
      <c r="DQ150" s="19">
        <f t="shared" si="131"/>
        <v>0</v>
      </c>
      <c r="DT150" s="19">
        <f t="shared" ref="DT150" si="132">DT70</f>
        <v>11550916</v>
      </c>
    </row>
    <row r="151" spans="1:124" x14ac:dyDescent="0.3">
      <c r="A151" s="15"/>
      <c r="B151" s="15"/>
      <c r="J151" s="15"/>
      <c r="K151" s="15"/>
      <c r="L151" s="15"/>
      <c r="M151" s="15"/>
      <c r="N151" s="15"/>
      <c r="O151" s="19"/>
      <c r="P151" s="15"/>
      <c r="R151" s="15"/>
      <c r="S151" s="19"/>
      <c r="T151" s="15"/>
      <c r="V151" s="15"/>
      <c r="W151" s="19"/>
      <c r="X151" s="15"/>
      <c r="Z151" s="15"/>
      <c r="AA151" s="19"/>
      <c r="AB151" s="15"/>
      <c r="AC151" s="19"/>
      <c r="AD151" s="15"/>
      <c r="AE151" s="19"/>
      <c r="AF151" s="15"/>
      <c r="AH151" s="21"/>
      <c r="AI151" s="21"/>
      <c r="AP151" s="19"/>
      <c r="AQ151" s="19"/>
      <c r="AR151" s="19"/>
      <c r="AS151" s="19"/>
      <c r="AT151" s="19"/>
      <c r="AU151" s="19"/>
      <c r="AV151" s="19"/>
      <c r="AX151" s="19"/>
      <c r="AZ151" s="19"/>
      <c r="BB151" s="19"/>
      <c r="BD151" s="19"/>
      <c r="BF151" s="19"/>
      <c r="BH151" s="19"/>
      <c r="BJ151" s="19"/>
      <c r="BL151" s="19"/>
      <c r="BN151" s="19"/>
      <c r="BP151" s="19"/>
      <c r="BT151" s="19"/>
      <c r="BV151" s="19"/>
      <c r="BZ151" s="19"/>
      <c r="CB151" s="19"/>
      <c r="CD151" s="19"/>
      <c r="CH151" s="19"/>
      <c r="CJ151" s="19"/>
      <c r="CM151" s="19"/>
      <c r="CN151" s="19"/>
      <c r="CO151" s="19"/>
      <c r="CP151" s="19"/>
      <c r="CQ151" s="19"/>
      <c r="CR151" s="19"/>
      <c r="CS151" s="19"/>
      <c r="CT151" s="19"/>
      <c r="CU151" s="19"/>
      <c r="DT151" s="19"/>
    </row>
    <row r="152" spans="1:124" s="7" customFormat="1" x14ac:dyDescent="0.3">
      <c r="J152" s="7">
        <f>J24</f>
        <v>1000</v>
      </c>
      <c r="K152" s="7">
        <f t="shared" ref="K152:AI152" si="133">K24</f>
        <v>750</v>
      </c>
      <c r="L152" s="7">
        <f t="shared" si="133"/>
        <v>500</v>
      </c>
      <c r="M152" s="7">
        <f t="shared" si="133"/>
        <v>250</v>
      </c>
      <c r="N152" s="7">
        <f t="shared" si="133"/>
        <v>100</v>
      </c>
      <c r="O152" s="7">
        <f t="shared" si="133"/>
        <v>100</v>
      </c>
      <c r="P152" s="7">
        <f t="shared" si="133"/>
        <v>75</v>
      </c>
      <c r="R152" s="7">
        <f t="shared" si="133"/>
        <v>50</v>
      </c>
      <c r="S152" s="7">
        <f t="shared" si="133"/>
        <v>50</v>
      </c>
      <c r="T152" s="7">
        <f t="shared" si="133"/>
        <v>25</v>
      </c>
      <c r="U152" s="7">
        <f t="shared" si="133"/>
        <v>25</v>
      </c>
      <c r="V152" s="7">
        <f t="shared" si="133"/>
        <v>10</v>
      </c>
      <c r="W152" s="7">
        <f t="shared" si="133"/>
        <v>10</v>
      </c>
      <c r="X152" s="7">
        <f t="shared" si="133"/>
        <v>7.5</v>
      </c>
      <c r="Y152" s="7">
        <f t="shared" si="133"/>
        <v>7.5</v>
      </c>
      <c r="Z152" s="7">
        <f t="shared" si="133"/>
        <v>5</v>
      </c>
      <c r="AA152" s="7">
        <f t="shared" si="133"/>
        <v>5</v>
      </c>
      <c r="AB152" s="7">
        <f t="shared" si="133"/>
        <v>2.5</v>
      </c>
      <c r="AC152" s="7">
        <f t="shared" si="133"/>
        <v>2.5</v>
      </c>
      <c r="AD152" s="7">
        <f t="shared" si="133"/>
        <v>1</v>
      </c>
      <c r="AE152" s="7">
        <f t="shared" si="133"/>
        <v>1</v>
      </c>
      <c r="AF152" s="7">
        <f t="shared" si="133"/>
        <v>0.5</v>
      </c>
      <c r="AG152" s="7">
        <f t="shared" si="133"/>
        <v>0.5</v>
      </c>
      <c r="AH152" s="7">
        <f t="shared" si="133"/>
        <v>0.25</v>
      </c>
      <c r="AI152" s="7">
        <f t="shared" si="133"/>
        <v>0.25</v>
      </c>
      <c r="AJ152" s="11"/>
      <c r="AK152" s="11"/>
      <c r="AL152" s="11"/>
      <c r="AM152" s="11"/>
      <c r="AN152" s="11"/>
      <c r="AO152" s="11"/>
      <c r="BC152" s="17"/>
      <c r="BR152" s="17"/>
      <c r="BS152" s="17"/>
      <c r="BX152" s="17"/>
      <c r="BY152" s="17"/>
      <c r="CF152" s="17"/>
      <c r="CG152" s="17"/>
      <c r="CL152" s="17"/>
    </row>
    <row r="153" spans="1:124" s="5" customFormat="1" x14ac:dyDescent="0.3">
      <c r="A153" s="5" t="str">
        <f t="shared" ref="A153:A172" si="134">A129</f>
        <v>Glutamine</v>
      </c>
      <c r="J153" s="19"/>
      <c r="K153" s="19"/>
      <c r="L153" s="19"/>
      <c r="M153" s="19">
        <f t="shared" ref="K153:AI163" si="135">M129/(SUM(M$60:M$61))</f>
        <v>0.17474176314646495</v>
      </c>
      <c r="N153" s="19">
        <f t="shared" si="135"/>
        <v>0.89860922102218421</v>
      </c>
      <c r="O153" s="19"/>
      <c r="P153" s="19"/>
      <c r="Q153" s="19"/>
      <c r="R153" s="19">
        <f t="shared" si="135"/>
        <v>0.27268716988481312</v>
      </c>
      <c r="S153" s="19"/>
      <c r="T153" s="19">
        <f t="shared" si="135"/>
        <v>1.1263616925792553E-2</v>
      </c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1"/>
      <c r="AK153" s="11"/>
      <c r="AL153" s="11"/>
      <c r="AM153" s="11"/>
      <c r="AN153" s="11"/>
      <c r="AO153" s="11"/>
      <c r="AP153" s="5">
        <f t="shared" ref="AP153:AP174" si="136">AP129/(SUM(AP$60:AP$61))</f>
        <v>9.5082140928503783E-2</v>
      </c>
      <c r="AQ153" s="5">
        <f t="shared" ref="AQ153:CT153" si="137">AQ129/(SUM(AQ$60:AQ$61))</f>
        <v>0</v>
      </c>
      <c r="AR153" s="5">
        <f t="shared" si="137"/>
        <v>0</v>
      </c>
      <c r="AS153" s="5">
        <f t="shared" si="137"/>
        <v>0</v>
      </c>
      <c r="AT153" s="5">
        <f t="shared" si="137"/>
        <v>0</v>
      </c>
      <c r="AU153" s="5">
        <f t="shared" si="137"/>
        <v>0</v>
      </c>
      <c r="AV153" s="5">
        <f t="shared" si="137"/>
        <v>0</v>
      </c>
      <c r="AW153" s="5">
        <f t="shared" si="137"/>
        <v>0</v>
      </c>
      <c r="AX153" s="5">
        <f t="shared" si="137"/>
        <v>0.29152071915782835</v>
      </c>
      <c r="AY153" s="5">
        <f t="shared" si="137"/>
        <v>0</v>
      </c>
      <c r="AZ153" s="5">
        <f t="shared" si="137"/>
        <v>0</v>
      </c>
      <c r="BA153" s="5">
        <f t="shared" si="137"/>
        <v>0</v>
      </c>
      <c r="BB153" s="5">
        <f t="shared" si="137"/>
        <v>0</v>
      </c>
      <c r="BC153" s="17" t="e">
        <f t="shared" si="137"/>
        <v>#DIV/0!</v>
      </c>
      <c r="BD153" s="5">
        <f t="shared" si="137"/>
        <v>0</v>
      </c>
      <c r="BE153" s="5">
        <f t="shared" si="137"/>
        <v>0</v>
      </c>
      <c r="BF153" s="5">
        <f t="shared" si="137"/>
        <v>0</v>
      </c>
      <c r="BG153" s="5">
        <f t="shared" si="137"/>
        <v>0</v>
      </c>
      <c r="BH153" s="5">
        <f t="shared" si="137"/>
        <v>0</v>
      </c>
      <c r="BI153" s="5">
        <f t="shared" si="137"/>
        <v>0</v>
      </c>
      <c r="BJ153" s="5">
        <f t="shared" si="137"/>
        <v>0</v>
      </c>
      <c r="BK153" s="5">
        <f t="shared" si="137"/>
        <v>0</v>
      </c>
      <c r="BL153" s="5">
        <f t="shared" si="137"/>
        <v>0</v>
      </c>
      <c r="BM153" s="5">
        <f t="shared" si="137"/>
        <v>0</v>
      </c>
      <c r="BN153" s="5">
        <f t="shared" si="137"/>
        <v>0</v>
      </c>
      <c r="BO153" s="5">
        <f t="shared" si="137"/>
        <v>0</v>
      </c>
      <c r="BP153" s="5">
        <f t="shared" si="137"/>
        <v>0</v>
      </c>
      <c r="BQ153" s="5">
        <f t="shared" si="137"/>
        <v>0</v>
      </c>
      <c r="BR153" s="17" t="e">
        <f t="shared" si="137"/>
        <v>#DIV/0!</v>
      </c>
      <c r="BS153" s="17" t="e">
        <f t="shared" si="137"/>
        <v>#DIV/0!</v>
      </c>
      <c r="BT153" s="5">
        <f t="shared" si="137"/>
        <v>0</v>
      </c>
      <c r="BU153" s="5">
        <f t="shared" si="137"/>
        <v>0</v>
      </c>
      <c r="BV153" s="5">
        <f t="shared" si="137"/>
        <v>0</v>
      </c>
      <c r="BW153" s="5">
        <f t="shared" si="137"/>
        <v>0</v>
      </c>
      <c r="BX153" s="17" t="e">
        <f t="shared" si="137"/>
        <v>#DIV/0!</v>
      </c>
      <c r="BY153" s="17" t="e">
        <f t="shared" si="137"/>
        <v>#DIV/0!</v>
      </c>
      <c r="BZ153" s="5">
        <f t="shared" si="137"/>
        <v>0</v>
      </c>
      <c r="CA153" s="5">
        <f t="shared" si="137"/>
        <v>0</v>
      </c>
      <c r="CB153" s="5">
        <f t="shared" si="137"/>
        <v>0</v>
      </c>
      <c r="CC153" s="5">
        <f t="shared" si="137"/>
        <v>0</v>
      </c>
      <c r="CD153" s="5">
        <f t="shared" si="137"/>
        <v>0</v>
      </c>
      <c r="CE153" s="5">
        <f t="shared" si="137"/>
        <v>0</v>
      </c>
      <c r="CF153" s="17" t="e">
        <f t="shared" si="137"/>
        <v>#DIV/0!</v>
      </c>
      <c r="CG153" s="17" t="e">
        <f t="shared" si="137"/>
        <v>#DIV/0!</v>
      </c>
      <c r="CH153" s="5">
        <f t="shared" si="137"/>
        <v>0</v>
      </c>
      <c r="CI153" s="5">
        <f t="shared" si="137"/>
        <v>0</v>
      </c>
      <c r="CJ153" s="5">
        <f t="shared" si="137"/>
        <v>0</v>
      </c>
      <c r="CK153" s="5">
        <f t="shared" si="137"/>
        <v>0</v>
      </c>
      <c r="CL153" s="17" t="e">
        <f t="shared" si="137"/>
        <v>#DIV/0!</v>
      </c>
      <c r="CM153" s="5">
        <f t="shared" si="137"/>
        <v>0</v>
      </c>
      <c r="CN153" s="5">
        <f t="shared" si="137"/>
        <v>0</v>
      </c>
      <c r="CO153" s="5" t="e">
        <f t="shared" si="137"/>
        <v>#DIV/0!</v>
      </c>
      <c r="CP153" s="5">
        <f t="shared" si="137"/>
        <v>0</v>
      </c>
      <c r="CQ153" s="5">
        <f t="shared" si="137"/>
        <v>0</v>
      </c>
      <c r="CR153" s="5">
        <f t="shared" si="137"/>
        <v>0</v>
      </c>
      <c r="CS153" s="5">
        <f t="shared" si="137"/>
        <v>0</v>
      </c>
      <c r="CT153" s="5">
        <f t="shared" si="137"/>
        <v>0</v>
      </c>
      <c r="CU153" s="5">
        <f>CU129/(SUM(CU$60:CU$61))</f>
        <v>0</v>
      </c>
      <c r="CZ153" s="5">
        <f t="shared" ref="CZ153" si="138">CZ129/(SUM(CZ$60:CZ$61))</f>
        <v>0</v>
      </c>
      <c r="DA153" s="5">
        <f>DA129/(SUM(CZ$60:CZ$61))</f>
        <v>0</v>
      </c>
      <c r="DB153" s="5">
        <f>DB129/(SUM(DB$60:DB$61))</f>
        <v>0</v>
      </c>
      <c r="DC153" s="5">
        <f t="shared" ref="DC153:DQ153" si="139">DC129/(SUM(DC$60:DC$61))</f>
        <v>0</v>
      </c>
      <c r="DD153" s="5">
        <f t="shared" si="139"/>
        <v>0</v>
      </c>
      <c r="DE153" s="5">
        <f t="shared" si="139"/>
        <v>0</v>
      </c>
      <c r="DF153" s="5">
        <f t="shared" si="139"/>
        <v>0</v>
      </c>
      <c r="DG153" s="5">
        <f t="shared" si="139"/>
        <v>0</v>
      </c>
      <c r="DH153" s="5">
        <f t="shared" si="139"/>
        <v>0</v>
      </c>
      <c r="DI153" s="5">
        <f t="shared" si="139"/>
        <v>0</v>
      </c>
      <c r="DJ153" s="5">
        <f t="shared" si="139"/>
        <v>0</v>
      </c>
      <c r="DK153" s="5">
        <f t="shared" si="139"/>
        <v>0</v>
      </c>
      <c r="DL153" s="5">
        <f t="shared" si="139"/>
        <v>0</v>
      </c>
      <c r="DM153" s="5">
        <f>DM129/(SUM(DM$60:DM$61))</f>
        <v>0</v>
      </c>
      <c r="DN153" s="5">
        <f t="shared" si="139"/>
        <v>0</v>
      </c>
      <c r="DO153" s="5">
        <f t="shared" si="139"/>
        <v>0</v>
      </c>
      <c r="DP153" s="5">
        <f t="shared" si="139"/>
        <v>0</v>
      </c>
      <c r="DQ153" s="5">
        <f t="shared" si="139"/>
        <v>0</v>
      </c>
      <c r="DT153" s="5">
        <f t="shared" ref="DT153" si="140">DT129/(SUM(DT$60:DT$61))</f>
        <v>0</v>
      </c>
    </row>
    <row r="154" spans="1:124" x14ac:dyDescent="0.3">
      <c r="A154" s="15" t="str">
        <f t="shared" si="134"/>
        <v>Isoleucin</v>
      </c>
      <c r="B154" s="15"/>
      <c r="J154" s="19">
        <f>J130/(SUM(J$60:J$61))</f>
        <v>2.8102784550159066</v>
      </c>
      <c r="K154" s="19">
        <f>K130/(SUM(K$60:K$61))</f>
        <v>11.98910442830932</v>
      </c>
      <c r="L154" s="19">
        <f>L130/(SUM(L$60:L$61))</f>
        <v>8.644736514969324</v>
      </c>
      <c r="M154" s="19">
        <f>M130/(SUM(M$60:M$61))</f>
        <v>4.8526586397821552</v>
      </c>
      <c r="N154" s="19">
        <f>N130/(SUM(N$60:N$61))</f>
        <v>18.699795288661523</v>
      </c>
      <c r="O154" s="19"/>
      <c r="P154" s="19"/>
      <c r="R154" s="19">
        <f>R130/(SUM(R$60:R$61))</f>
        <v>9.7297586926802015</v>
      </c>
      <c r="S154" s="19">
        <f>S130/(SUM(S$60:S$61))</f>
        <v>9.7626261204676457</v>
      </c>
      <c r="T154" s="19">
        <f>T130/(SUM(T$60:T$61))</f>
        <v>5.2595274364108571</v>
      </c>
      <c r="U154" s="19">
        <f>U130/(SUM(U$60:U$61))</f>
        <v>5.3759892181633058</v>
      </c>
      <c r="V154" s="19">
        <f>V130/(SUM(V$60:V$61))</f>
        <v>2.4452584971225968</v>
      </c>
      <c r="W154" s="19"/>
      <c r="X154" s="19">
        <f>X130/(SUM(X$60:X$61))</f>
        <v>1.7415081358430367</v>
      </c>
      <c r="Z154" s="19">
        <f t="shared" si="135"/>
        <v>1.332595768736766</v>
      </c>
      <c r="AA154" s="19"/>
      <c r="AB154" s="19">
        <f t="shared" si="135"/>
        <v>0.68682974716109901</v>
      </c>
      <c r="AC154" s="19">
        <f>AC130/(SUM(AC$60:AC$61))</f>
        <v>7.5447306993689858E-2</v>
      </c>
      <c r="AD154" s="19">
        <f t="shared" si="135"/>
        <v>0.35201239105609361</v>
      </c>
      <c r="AE154" s="19"/>
      <c r="AF154" s="19">
        <f t="shared" si="135"/>
        <v>0.15025176986953781</v>
      </c>
      <c r="AG154" s="19">
        <f t="shared" si="135"/>
        <v>0.16515954842347025</v>
      </c>
      <c r="AH154" s="19">
        <f t="shared" si="135"/>
        <v>5.6600221156216185E-2</v>
      </c>
      <c r="AI154" s="19">
        <f t="shared" si="135"/>
        <v>9.5682871032425343E-2</v>
      </c>
      <c r="AP154" s="19">
        <f t="shared" si="136"/>
        <v>0</v>
      </c>
      <c r="AQ154" s="19">
        <f t="shared" ref="AQ154:CU154" si="141">AQ130/(SUM(AQ$60:AQ$61))</f>
        <v>0</v>
      </c>
      <c r="AR154" s="19">
        <f t="shared" si="141"/>
        <v>0</v>
      </c>
      <c r="AS154" s="19">
        <f t="shared" si="141"/>
        <v>0</v>
      </c>
      <c r="AT154" s="19">
        <f t="shared" si="141"/>
        <v>0</v>
      </c>
      <c r="AU154" s="19">
        <f t="shared" si="141"/>
        <v>0</v>
      </c>
      <c r="AV154" s="19">
        <f t="shared" si="141"/>
        <v>0</v>
      </c>
      <c r="AW154" s="19">
        <f t="shared" si="141"/>
        <v>0</v>
      </c>
      <c r="AX154" s="19">
        <f t="shared" si="141"/>
        <v>0</v>
      </c>
      <c r="AY154" s="19">
        <f t="shared" si="141"/>
        <v>0</v>
      </c>
      <c r="AZ154" s="19">
        <f t="shared" si="141"/>
        <v>0</v>
      </c>
      <c r="BA154" s="19">
        <f t="shared" si="141"/>
        <v>0</v>
      </c>
      <c r="BB154" s="19">
        <f t="shared" si="141"/>
        <v>0</v>
      </c>
      <c r="BC154" s="17" t="e">
        <f t="shared" si="141"/>
        <v>#DIV/0!</v>
      </c>
      <c r="BD154" s="19">
        <f t="shared" si="141"/>
        <v>0</v>
      </c>
      <c r="BE154" s="19">
        <f t="shared" si="141"/>
        <v>0.27475470779443489</v>
      </c>
      <c r="BF154" s="19">
        <f t="shared" si="141"/>
        <v>0</v>
      </c>
      <c r="BG154" s="19">
        <f t="shared" si="141"/>
        <v>0.1712251466420795</v>
      </c>
      <c r="BH154" s="19">
        <f t="shared" si="141"/>
        <v>0.72134661465434913</v>
      </c>
      <c r="BI154" s="19">
        <f t="shared" si="141"/>
        <v>0</v>
      </c>
      <c r="BJ154" s="19">
        <f t="shared" si="141"/>
        <v>0</v>
      </c>
      <c r="BK154" s="19">
        <f t="shared" si="141"/>
        <v>0.31652502548532163</v>
      </c>
      <c r="BL154" s="19">
        <f t="shared" si="141"/>
        <v>0</v>
      </c>
      <c r="BM154" s="19">
        <f t="shared" si="141"/>
        <v>0</v>
      </c>
      <c r="BN154" s="19">
        <f t="shared" si="141"/>
        <v>0.75495012142776663</v>
      </c>
      <c r="BO154" s="19">
        <f t="shared" si="141"/>
        <v>0</v>
      </c>
      <c r="BP154" s="19">
        <f t="shared" si="141"/>
        <v>0.21250888147800923</v>
      </c>
      <c r="BQ154" s="19">
        <f t="shared" si="141"/>
        <v>0</v>
      </c>
      <c r="BR154" s="17" t="e">
        <f t="shared" si="141"/>
        <v>#DIV/0!</v>
      </c>
      <c r="BS154" s="17" t="e">
        <f t="shared" si="141"/>
        <v>#DIV/0!</v>
      </c>
      <c r="BT154" s="19">
        <f t="shared" si="141"/>
        <v>0</v>
      </c>
      <c r="BU154" s="19">
        <f t="shared" si="141"/>
        <v>0</v>
      </c>
      <c r="BV154" s="19">
        <f t="shared" si="141"/>
        <v>0</v>
      </c>
      <c r="BW154" s="19">
        <f t="shared" si="141"/>
        <v>0</v>
      </c>
      <c r="BX154" s="17" t="e">
        <f t="shared" si="141"/>
        <v>#DIV/0!</v>
      </c>
      <c r="BY154" s="17" t="e">
        <f t="shared" si="141"/>
        <v>#DIV/0!</v>
      </c>
      <c r="BZ154" s="19">
        <f t="shared" si="141"/>
        <v>0</v>
      </c>
      <c r="CA154" s="19">
        <f t="shared" si="141"/>
        <v>0</v>
      </c>
      <c r="CB154" s="19">
        <f t="shared" si="141"/>
        <v>0</v>
      </c>
      <c r="CC154" s="19">
        <f t="shared" si="141"/>
        <v>0.1864134790218353</v>
      </c>
      <c r="CD154" s="19">
        <f t="shared" si="141"/>
        <v>0</v>
      </c>
      <c r="CE154" s="19">
        <f t="shared" si="141"/>
        <v>0</v>
      </c>
      <c r="CF154" s="17" t="e">
        <f t="shared" si="141"/>
        <v>#DIV/0!</v>
      </c>
      <c r="CG154" s="17" t="e">
        <f t="shared" si="141"/>
        <v>#DIV/0!</v>
      </c>
      <c r="CH154" s="19">
        <f t="shared" si="141"/>
        <v>0</v>
      </c>
      <c r="CI154" s="19">
        <f t="shared" si="141"/>
        <v>0</v>
      </c>
      <c r="CJ154" s="19">
        <f t="shared" si="141"/>
        <v>0</v>
      </c>
      <c r="CK154" s="19">
        <f t="shared" si="141"/>
        <v>0</v>
      </c>
      <c r="CL154" s="17" t="e">
        <f t="shared" si="141"/>
        <v>#DIV/0!</v>
      </c>
      <c r="CM154" s="19">
        <f t="shared" si="141"/>
        <v>0</v>
      </c>
      <c r="CN154" s="19">
        <f t="shared" si="141"/>
        <v>0</v>
      </c>
      <c r="CO154" s="19" t="e">
        <f t="shared" si="141"/>
        <v>#DIV/0!</v>
      </c>
      <c r="CP154" s="19">
        <f t="shared" si="141"/>
        <v>0</v>
      </c>
      <c r="CQ154" s="19">
        <f t="shared" si="141"/>
        <v>0</v>
      </c>
      <c r="CR154" s="19">
        <f t="shared" si="141"/>
        <v>0.52326218324662954</v>
      </c>
      <c r="CS154" s="19">
        <f t="shared" si="141"/>
        <v>2.3261070162454502</v>
      </c>
      <c r="CT154" s="19">
        <f t="shared" si="141"/>
        <v>10.462579683523183</v>
      </c>
      <c r="CU154" s="19">
        <f t="shared" si="141"/>
        <v>6.3301650864174768</v>
      </c>
      <c r="CZ154" s="5">
        <f t="shared" ref="CZ154:DA154" si="142">CZ130/(SUM(CZ$60:CZ$61))</f>
        <v>0.52326218324662954</v>
      </c>
      <c r="DA154" s="5" t="e">
        <f t="shared" si="142"/>
        <v>#DIV/0!</v>
      </c>
      <c r="DB154" s="19">
        <f t="shared" ref="DB154:DQ154" si="143">DB130/(SUM(DB$60:DB$61))</f>
        <v>1.9971721208734525</v>
      </c>
      <c r="DC154" s="19">
        <f t="shared" si="143"/>
        <v>0</v>
      </c>
      <c r="DD154" s="19">
        <f t="shared" si="143"/>
        <v>0</v>
      </c>
      <c r="DE154" s="19">
        <f t="shared" si="143"/>
        <v>0</v>
      </c>
      <c r="DF154" s="19">
        <f t="shared" si="143"/>
        <v>1.8635186483654904</v>
      </c>
      <c r="DG154" s="19">
        <f t="shared" si="143"/>
        <v>0</v>
      </c>
      <c r="DH154" s="19">
        <f t="shared" si="143"/>
        <v>0</v>
      </c>
      <c r="DI154" s="19">
        <f t="shared" si="143"/>
        <v>0</v>
      </c>
      <c r="DJ154" s="19">
        <f t="shared" si="143"/>
        <v>0</v>
      </c>
      <c r="DK154" s="19">
        <f t="shared" si="143"/>
        <v>0</v>
      </c>
      <c r="DL154" s="19">
        <f t="shared" si="143"/>
        <v>0</v>
      </c>
      <c r="DM154" s="19">
        <f t="shared" si="143"/>
        <v>1.4242199613730679</v>
      </c>
      <c r="DN154" s="19">
        <f t="shared" si="143"/>
        <v>1.9024531455203821</v>
      </c>
      <c r="DO154" s="19">
        <f t="shared" si="143"/>
        <v>1.7819020451201806</v>
      </c>
      <c r="DP154" s="19">
        <f t="shared" si="143"/>
        <v>2.1807319292665133</v>
      </c>
      <c r="DQ154" s="19">
        <f t="shared" si="143"/>
        <v>1.3834921917312277</v>
      </c>
      <c r="DT154" s="19">
        <f t="shared" ref="DT154" si="144">DT130/(SUM(DT$60:DT$61))</f>
        <v>2.3261070162454502</v>
      </c>
    </row>
    <row r="155" spans="1:124" x14ac:dyDescent="0.3">
      <c r="A155" s="15" t="str">
        <f t="shared" si="134"/>
        <v>4-Hydroxyproline</v>
      </c>
      <c r="B155" s="15"/>
      <c r="J155" s="19">
        <f>J131/(SUM(J$60:J$61))</f>
        <v>2.2407824897418633</v>
      </c>
      <c r="K155" s="19">
        <f t="shared" si="135"/>
        <v>1.1377556758622962</v>
      </c>
      <c r="L155" s="19">
        <f t="shared" si="135"/>
        <v>2.3359395617444343</v>
      </c>
      <c r="M155" s="19">
        <f t="shared" si="135"/>
        <v>1.2095552768218987</v>
      </c>
      <c r="N155" s="19">
        <f t="shared" si="135"/>
        <v>12.570077595476906</v>
      </c>
      <c r="O155" s="19">
        <f t="shared" si="135"/>
        <v>5.1982063968881826</v>
      </c>
      <c r="P155" s="19"/>
      <c r="R155" s="19">
        <f t="shared" si="135"/>
        <v>7.1556014067881204</v>
      </c>
      <c r="S155" s="19">
        <f t="shared" si="135"/>
        <v>6.3478516110150709</v>
      </c>
      <c r="T155" s="19">
        <f t="shared" si="135"/>
        <v>4.6531261954300556</v>
      </c>
      <c r="U155" s="19">
        <f t="shared" si="135"/>
        <v>3.8082234441287635</v>
      </c>
      <c r="V155" s="19">
        <f t="shared" si="135"/>
        <v>2.357163661211064</v>
      </c>
      <c r="W155" s="19">
        <f t="shared" si="135"/>
        <v>2.1763853483734112</v>
      </c>
      <c r="X155" s="19">
        <f t="shared" si="135"/>
        <v>1.9041864065272041</v>
      </c>
      <c r="Y155" s="19">
        <f t="shared" si="135"/>
        <v>1.7210745179612061</v>
      </c>
      <c r="Z155" s="19">
        <f t="shared" si="135"/>
        <v>1.2803248581000486</v>
      </c>
      <c r="AA155" s="19">
        <f t="shared" si="135"/>
        <v>1.1787692213083787</v>
      </c>
      <c r="AB155" s="19">
        <f t="shared" si="135"/>
        <v>0.65849444042207961</v>
      </c>
      <c r="AC155" s="19">
        <f t="shared" si="135"/>
        <v>0.64593443170282294</v>
      </c>
      <c r="AD155" s="19">
        <f t="shared" si="135"/>
        <v>0.25199030992268662</v>
      </c>
      <c r="AE155" s="19">
        <f t="shared" si="135"/>
        <v>0.26285734895761925</v>
      </c>
      <c r="AF155" s="19">
        <f t="shared" si="135"/>
        <v>0.13882361010023286</v>
      </c>
      <c r="AG155" s="19">
        <f t="shared" si="135"/>
        <v>0.1420515289294243</v>
      </c>
      <c r="AH155" s="19">
        <f t="shared" si="135"/>
        <v>5.678446884409942E-2</v>
      </c>
      <c r="AI155" s="19">
        <f t="shared" si="135"/>
        <v>5.5423827973525804E-2</v>
      </c>
      <c r="AP155" s="19">
        <f t="shared" si="136"/>
        <v>0</v>
      </c>
      <c r="AQ155" s="19">
        <f t="shared" ref="AQ155:CU155" si="145">AQ131/(SUM(AQ$60:AQ$61))</f>
        <v>0</v>
      </c>
      <c r="AR155" s="19">
        <f t="shared" si="145"/>
        <v>0</v>
      </c>
      <c r="AS155" s="19">
        <f t="shared" si="145"/>
        <v>0</v>
      </c>
      <c r="AT155" s="19">
        <f t="shared" si="145"/>
        <v>0</v>
      </c>
      <c r="AU155" s="19">
        <f t="shared" si="145"/>
        <v>0</v>
      </c>
      <c r="AV155" s="19">
        <f t="shared" si="145"/>
        <v>7.8725415504033364E-2</v>
      </c>
      <c r="AW155" s="19">
        <f t="shared" si="145"/>
        <v>0</v>
      </c>
      <c r="AX155" s="19">
        <f t="shared" si="145"/>
        <v>0</v>
      </c>
      <c r="AY155" s="19">
        <f t="shared" si="145"/>
        <v>0.13311990395258666</v>
      </c>
      <c r="AZ155" s="19">
        <f t="shared" si="145"/>
        <v>0</v>
      </c>
      <c r="BA155" s="19">
        <f t="shared" si="145"/>
        <v>0</v>
      </c>
      <c r="BB155" s="19">
        <f t="shared" si="145"/>
        <v>2.0593427871746683E-2</v>
      </c>
      <c r="BC155" s="17" t="e">
        <f t="shared" si="145"/>
        <v>#DIV/0!</v>
      </c>
      <c r="BD155" s="19">
        <f t="shared" si="145"/>
        <v>5.947304099074717E-2</v>
      </c>
      <c r="BE155" s="19">
        <f t="shared" si="145"/>
        <v>0.1578686664590179</v>
      </c>
      <c r="BF155" s="19">
        <f t="shared" si="145"/>
        <v>1.7361799256912253E-2</v>
      </c>
      <c r="BG155" s="19">
        <f t="shared" si="145"/>
        <v>8.0856685197796638E-2</v>
      </c>
      <c r="BH155" s="19">
        <f t="shared" si="145"/>
        <v>5.8571512219345459E-3</v>
      </c>
      <c r="BI155" s="19">
        <f t="shared" si="145"/>
        <v>0</v>
      </c>
      <c r="BJ155" s="19">
        <f t="shared" si="145"/>
        <v>3.7370869152651975E-2</v>
      </c>
      <c r="BK155" s="19">
        <f t="shared" si="145"/>
        <v>0.13476804792563998</v>
      </c>
      <c r="BL155" s="19">
        <f t="shared" si="145"/>
        <v>2.1074956515484272E-2</v>
      </c>
      <c r="BM155" s="19">
        <f t="shared" si="145"/>
        <v>0.10715490725672464</v>
      </c>
      <c r="BN155" s="19">
        <f t="shared" si="145"/>
        <v>0.13884894839373069</v>
      </c>
      <c r="BO155" s="19">
        <f t="shared" si="145"/>
        <v>0.12746034362212855</v>
      </c>
      <c r="BP155" s="19">
        <f t="shared" si="145"/>
        <v>4.8121543470971855E-2</v>
      </c>
      <c r="BQ155" s="19">
        <f t="shared" si="145"/>
        <v>4.1162159242466689E-2</v>
      </c>
      <c r="BR155" s="17" t="e">
        <f t="shared" si="145"/>
        <v>#DIV/0!</v>
      </c>
      <c r="BS155" s="17" t="e">
        <f t="shared" si="145"/>
        <v>#DIV/0!</v>
      </c>
      <c r="BT155" s="19">
        <f t="shared" si="145"/>
        <v>0</v>
      </c>
      <c r="BU155" s="19">
        <f t="shared" si="145"/>
        <v>0</v>
      </c>
      <c r="BV155" s="19">
        <f t="shared" si="145"/>
        <v>2.2661251277637314E-3</v>
      </c>
      <c r="BW155" s="19">
        <f t="shared" si="145"/>
        <v>0</v>
      </c>
      <c r="BX155" s="17" t="e">
        <f t="shared" si="145"/>
        <v>#DIV/0!</v>
      </c>
      <c r="BY155" s="17" t="e">
        <f t="shared" si="145"/>
        <v>#DIV/0!</v>
      </c>
      <c r="BZ155" s="19">
        <f t="shared" si="145"/>
        <v>0</v>
      </c>
      <c r="CA155" s="19">
        <f t="shared" si="145"/>
        <v>5.0199924383900647E-2</v>
      </c>
      <c r="CB155" s="19">
        <f t="shared" si="145"/>
        <v>0</v>
      </c>
      <c r="CC155" s="19">
        <f t="shared" si="145"/>
        <v>4.9906458914906464E-2</v>
      </c>
      <c r="CD155" s="19">
        <f t="shared" si="145"/>
        <v>0</v>
      </c>
      <c r="CE155" s="19">
        <f t="shared" si="145"/>
        <v>6.1019179615866448E-2</v>
      </c>
      <c r="CF155" s="17" t="e">
        <f t="shared" si="145"/>
        <v>#DIV/0!</v>
      </c>
      <c r="CG155" s="17" t="e">
        <f t="shared" si="145"/>
        <v>#DIV/0!</v>
      </c>
      <c r="CH155" s="19">
        <f t="shared" si="145"/>
        <v>0</v>
      </c>
      <c r="CI155" s="19">
        <f t="shared" si="145"/>
        <v>0</v>
      </c>
      <c r="CJ155" s="19">
        <f t="shared" si="145"/>
        <v>0</v>
      </c>
      <c r="CK155" s="19">
        <f t="shared" si="145"/>
        <v>0</v>
      </c>
      <c r="CL155" s="17" t="e">
        <f t="shared" si="145"/>
        <v>#DIV/0!</v>
      </c>
      <c r="CM155" s="19">
        <f t="shared" si="145"/>
        <v>0</v>
      </c>
      <c r="CN155" s="19">
        <f t="shared" si="145"/>
        <v>0</v>
      </c>
      <c r="CO155" s="19" t="e">
        <f t="shared" si="145"/>
        <v>#DIV/0!</v>
      </c>
      <c r="CP155" s="19">
        <f t="shared" si="145"/>
        <v>0</v>
      </c>
      <c r="CQ155" s="19">
        <f t="shared" si="145"/>
        <v>0</v>
      </c>
      <c r="CR155" s="19">
        <f t="shared" si="145"/>
        <v>0</v>
      </c>
      <c r="CS155" s="19">
        <f t="shared" si="145"/>
        <v>1.2132607974884226</v>
      </c>
      <c r="CT155" s="19">
        <f t="shared" si="145"/>
        <v>0</v>
      </c>
      <c r="CU155" s="19">
        <f t="shared" si="145"/>
        <v>0</v>
      </c>
      <c r="CZ155" s="5">
        <f t="shared" ref="CZ155:DA155" si="146">CZ131/(SUM(CZ$60:CZ$61))</f>
        <v>0.48078045419222432</v>
      </c>
      <c r="DA155" s="5" t="e">
        <f t="shared" si="146"/>
        <v>#DIV/0!</v>
      </c>
      <c r="DB155" s="19">
        <f t="shared" ref="DB155:DQ155" si="147">DB131/(SUM(DB$60:DB$61))</f>
        <v>0</v>
      </c>
      <c r="DC155" s="19">
        <f t="shared" si="147"/>
        <v>0</v>
      </c>
      <c r="DD155" s="19">
        <f t="shared" si="147"/>
        <v>0</v>
      </c>
      <c r="DE155" s="19">
        <f t="shared" si="147"/>
        <v>0</v>
      </c>
      <c r="DF155" s="19">
        <f t="shared" si="147"/>
        <v>0</v>
      </c>
      <c r="DG155" s="19">
        <f t="shared" si="147"/>
        <v>0</v>
      </c>
      <c r="DH155" s="19">
        <f t="shared" si="147"/>
        <v>0</v>
      </c>
      <c r="DI155" s="19">
        <f t="shared" si="147"/>
        <v>0</v>
      </c>
      <c r="DJ155" s="19">
        <f t="shared" si="147"/>
        <v>0</v>
      </c>
      <c r="DK155" s="19">
        <f t="shared" si="147"/>
        <v>0</v>
      </c>
      <c r="DL155" s="19">
        <f t="shared" si="147"/>
        <v>0</v>
      </c>
      <c r="DM155" s="19">
        <f t="shared" si="147"/>
        <v>0</v>
      </c>
      <c r="DN155" s="19">
        <f t="shared" si="147"/>
        <v>0</v>
      </c>
      <c r="DO155" s="19">
        <f t="shared" si="147"/>
        <v>0</v>
      </c>
      <c r="DP155" s="19">
        <f t="shared" si="147"/>
        <v>0</v>
      </c>
      <c r="DQ155" s="19">
        <f t="shared" si="147"/>
        <v>0</v>
      </c>
      <c r="DT155" s="19">
        <f t="shared" ref="DT155" si="148">DT131/(SUM(DT$60:DT$61))</f>
        <v>1.2132607974884226</v>
      </c>
    </row>
    <row r="156" spans="1:124" x14ac:dyDescent="0.3">
      <c r="A156" s="15" t="str">
        <f t="shared" si="134"/>
        <v>Valine</v>
      </c>
      <c r="B156" s="15"/>
      <c r="J156" s="19">
        <f>J132/(SUM(J$60:J$61))</f>
        <v>8.1232503016237221</v>
      </c>
      <c r="K156" s="19">
        <f t="shared" si="135"/>
        <v>1.3109818754492457</v>
      </c>
      <c r="L156" s="19">
        <f t="shared" si="135"/>
        <v>37.333006195123204</v>
      </c>
      <c r="M156" s="19">
        <f t="shared" si="135"/>
        <v>3.1208843453113824</v>
      </c>
      <c r="N156" s="19">
        <f t="shared" si="135"/>
        <v>16.818425716366434</v>
      </c>
      <c r="O156" s="19">
        <f t="shared" si="135"/>
        <v>19.961134081658358</v>
      </c>
      <c r="P156" s="19"/>
      <c r="R156" s="19">
        <f t="shared" si="135"/>
        <v>12.10843503642505</v>
      </c>
      <c r="S156" s="19">
        <f t="shared" si="135"/>
        <v>9.4032426502118867</v>
      </c>
      <c r="T156" s="19">
        <f t="shared" si="135"/>
        <v>5.5671394499319815</v>
      </c>
      <c r="U156" s="19">
        <f t="shared" si="135"/>
        <v>6.5926666134914509</v>
      </c>
      <c r="V156" s="19">
        <f t="shared" si="135"/>
        <v>2.6977141377042182</v>
      </c>
      <c r="W156" s="19">
        <f t="shared" si="135"/>
        <v>2.8357384699712282</v>
      </c>
      <c r="X156" s="19">
        <f t="shared" si="135"/>
        <v>1.9593362128633554</v>
      </c>
      <c r="Y156" s="19">
        <f t="shared" si="135"/>
        <v>2.2747527055818622</v>
      </c>
      <c r="Z156" s="19">
        <f t="shared" si="135"/>
        <v>1.7383375303480497</v>
      </c>
      <c r="AA156" s="19">
        <f t="shared" si="135"/>
        <v>1.6082228803310989</v>
      </c>
      <c r="AB156" s="19">
        <f t="shared" si="135"/>
        <v>0.9064448587866607</v>
      </c>
      <c r="AC156" s="19">
        <f t="shared" si="135"/>
        <v>0.92079795118667074</v>
      </c>
      <c r="AD156" s="19">
        <f t="shared" si="135"/>
        <v>0.40782295345503089</v>
      </c>
      <c r="AE156" s="19">
        <f t="shared" si="135"/>
        <v>0.39546334877253853</v>
      </c>
      <c r="AF156" s="19">
        <f t="shared" si="135"/>
        <v>0.19600189758139569</v>
      </c>
      <c r="AG156" s="19">
        <f t="shared" si="135"/>
        <v>0.23281860974370988</v>
      </c>
      <c r="AH156" s="19">
        <f t="shared" si="135"/>
        <v>0.12452125342305953</v>
      </c>
      <c r="AI156" s="19"/>
      <c r="AP156" s="19">
        <f t="shared" si="136"/>
        <v>1.7963457011630377</v>
      </c>
      <c r="AQ156" s="19">
        <f t="shared" ref="AQ156:CU156" si="149">AQ132/(SUM(AQ$60:AQ$61))</f>
        <v>2.0872677679114973</v>
      </c>
      <c r="AR156" s="19">
        <f t="shared" si="149"/>
        <v>1.9287906732479148</v>
      </c>
      <c r="AS156" s="19">
        <f t="shared" si="149"/>
        <v>2.5851130508418447</v>
      </c>
      <c r="AT156" s="19">
        <f t="shared" si="149"/>
        <v>1.9299796733260701</v>
      </c>
      <c r="AU156" s="19">
        <f t="shared" si="149"/>
        <v>1.7313291933726997</v>
      </c>
      <c r="AV156" s="19">
        <f t="shared" si="149"/>
        <v>0.24232983544502223</v>
      </c>
      <c r="AW156" s="19">
        <f t="shared" si="149"/>
        <v>0.56758632370777184</v>
      </c>
      <c r="AX156" s="19">
        <f t="shared" si="149"/>
        <v>0</v>
      </c>
      <c r="AY156" s="19">
        <f t="shared" si="149"/>
        <v>0.73768559353775964</v>
      </c>
      <c r="AZ156" s="19">
        <f t="shared" si="149"/>
        <v>0.10622828459706909</v>
      </c>
      <c r="BA156" s="19">
        <f t="shared" si="149"/>
        <v>0</v>
      </c>
      <c r="BB156" s="19">
        <f t="shared" si="149"/>
        <v>0</v>
      </c>
      <c r="BC156" s="17" t="e">
        <f t="shared" si="149"/>
        <v>#DIV/0!</v>
      </c>
      <c r="BD156" s="19">
        <f t="shared" si="149"/>
        <v>0.13256687835846243</v>
      </c>
      <c r="BE156" s="19">
        <f t="shared" si="149"/>
        <v>0.35767572682546844</v>
      </c>
      <c r="BF156" s="19">
        <f t="shared" si="149"/>
        <v>0</v>
      </c>
      <c r="BG156" s="19">
        <f t="shared" si="149"/>
        <v>0.23103639014126789</v>
      </c>
      <c r="BH156" s="19">
        <f t="shared" si="149"/>
        <v>0</v>
      </c>
      <c r="BI156" s="19">
        <f t="shared" si="149"/>
        <v>0</v>
      </c>
      <c r="BJ156" s="19">
        <f t="shared" si="149"/>
        <v>0</v>
      </c>
      <c r="BK156" s="19">
        <f t="shared" si="149"/>
        <v>0.41924375959698496</v>
      </c>
      <c r="BL156" s="19">
        <f t="shared" si="149"/>
        <v>0.16343821796303057</v>
      </c>
      <c r="BM156" s="19">
        <f t="shared" si="149"/>
        <v>0.34238528149593439</v>
      </c>
      <c r="BN156" s="19">
        <f t="shared" si="149"/>
        <v>0.95123507664441254</v>
      </c>
      <c r="BO156" s="19">
        <f t="shared" si="149"/>
        <v>0.38871641804524182</v>
      </c>
      <c r="BP156" s="19">
        <f t="shared" si="149"/>
        <v>0.23172699143385206</v>
      </c>
      <c r="BQ156" s="19">
        <f t="shared" si="149"/>
        <v>0</v>
      </c>
      <c r="BR156" s="17" t="e">
        <f t="shared" si="149"/>
        <v>#DIV/0!</v>
      </c>
      <c r="BS156" s="17" t="e">
        <f t="shared" si="149"/>
        <v>#DIV/0!</v>
      </c>
      <c r="BT156" s="19">
        <f t="shared" si="149"/>
        <v>0.17036458028125928</v>
      </c>
      <c r="BU156" s="19">
        <f t="shared" si="149"/>
        <v>0</v>
      </c>
      <c r="BV156" s="19">
        <f t="shared" si="149"/>
        <v>1.8907656776490495E-2</v>
      </c>
      <c r="BW156" s="19">
        <f t="shared" si="149"/>
        <v>0</v>
      </c>
      <c r="BX156" s="17" t="e">
        <f t="shared" si="149"/>
        <v>#DIV/0!</v>
      </c>
      <c r="BY156" s="17" t="e">
        <f t="shared" si="149"/>
        <v>#DIV/0!</v>
      </c>
      <c r="BZ156" s="19">
        <f t="shared" si="149"/>
        <v>3.4696505600111034E-3</v>
      </c>
      <c r="CA156" s="19">
        <f t="shared" si="149"/>
        <v>0</v>
      </c>
      <c r="CB156" s="19">
        <f t="shared" si="149"/>
        <v>0.13015755611857893</v>
      </c>
      <c r="CC156" s="19">
        <f t="shared" si="149"/>
        <v>0</v>
      </c>
      <c r="CD156" s="19">
        <f t="shared" si="149"/>
        <v>0</v>
      </c>
      <c r="CE156" s="19">
        <f t="shared" si="149"/>
        <v>0</v>
      </c>
      <c r="CF156" s="17" t="e">
        <f t="shared" si="149"/>
        <v>#DIV/0!</v>
      </c>
      <c r="CG156" s="17" t="e">
        <f t="shared" si="149"/>
        <v>#DIV/0!</v>
      </c>
      <c r="CH156" s="19">
        <f t="shared" si="149"/>
        <v>1.1148831780061248</v>
      </c>
      <c r="CI156" s="19">
        <f t="shared" si="149"/>
        <v>1.1482745076395295</v>
      </c>
      <c r="CJ156" s="19">
        <f t="shared" si="149"/>
        <v>1.0967352431733206</v>
      </c>
      <c r="CK156" s="19">
        <f t="shared" si="149"/>
        <v>1.0988866054750097</v>
      </c>
      <c r="CL156" s="17" t="e">
        <f t="shared" si="149"/>
        <v>#DIV/0!</v>
      </c>
      <c r="CM156" s="19">
        <f t="shared" si="149"/>
        <v>0.55730353273333555</v>
      </c>
      <c r="CN156" s="19">
        <f t="shared" si="149"/>
        <v>0.59034400703140943</v>
      </c>
      <c r="CO156" s="19" t="e">
        <f t="shared" si="149"/>
        <v>#DIV/0!</v>
      </c>
      <c r="CP156" s="19">
        <f t="shared" si="149"/>
        <v>1.0985196506298793</v>
      </c>
      <c r="CQ156" s="19">
        <f t="shared" si="149"/>
        <v>1.0679821144779762</v>
      </c>
      <c r="CR156" s="19">
        <f t="shared" si="149"/>
        <v>3.164815811815024</v>
      </c>
      <c r="CS156" s="19">
        <f t="shared" si="149"/>
        <v>3.7222681708838739</v>
      </c>
      <c r="CT156" s="19">
        <f t="shared" si="149"/>
        <v>13.076528863894911</v>
      </c>
      <c r="CU156" s="19">
        <f t="shared" si="149"/>
        <v>9.969850061968911</v>
      </c>
      <c r="CZ156" s="5">
        <f t="shared" ref="CZ156:DA156" si="150">CZ132/(SUM(CZ$60:CZ$61))</f>
        <v>0</v>
      </c>
      <c r="DA156" s="5" t="e">
        <f t="shared" si="150"/>
        <v>#DIV/0!</v>
      </c>
      <c r="DB156" s="19">
        <f t="shared" ref="DB156:DQ156" si="151">DB132/(SUM(DB$60:DB$61))</f>
        <v>4.3377292686553623</v>
      </c>
      <c r="DC156" s="19">
        <f t="shared" si="151"/>
        <v>2.2971014267661589</v>
      </c>
      <c r="DD156" s="19">
        <f t="shared" si="151"/>
        <v>2.0878460107260577</v>
      </c>
      <c r="DE156" s="19">
        <f t="shared" si="151"/>
        <v>1.912640508394464</v>
      </c>
      <c r="DF156" s="19">
        <f t="shared" si="151"/>
        <v>3.7601389148701716</v>
      </c>
      <c r="DG156" s="19">
        <f t="shared" si="151"/>
        <v>1.5046806117464988</v>
      </c>
      <c r="DH156" s="19">
        <f t="shared" si="151"/>
        <v>5.2335266223095251</v>
      </c>
      <c r="DI156" s="19">
        <f t="shared" si="151"/>
        <v>3.1601032177770692</v>
      </c>
      <c r="DJ156" s="19">
        <f t="shared" si="151"/>
        <v>5.7261166915394268</v>
      </c>
      <c r="DK156" s="19">
        <f t="shared" si="151"/>
        <v>2.7799079421277382</v>
      </c>
      <c r="DL156" s="19">
        <f t="shared" si="151"/>
        <v>2.3125112186678578</v>
      </c>
      <c r="DM156" s="19">
        <f t="shared" si="151"/>
        <v>1.1853890709603929</v>
      </c>
      <c r="DN156" s="19">
        <f t="shared" si="151"/>
        <v>1.7745868513147254</v>
      </c>
      <c r="DO156" s="19">
        <f t="shared" si="151"/>
        <v>2.3844935989637595</v>
      </c>
      <c r="DP156" s="19">
        <f t="shared" si="151"/>
        <v>2.8656710812447139</v>
      </c>
      <c r="DQ156" s="19">
        <f t="shared" si="151"/>
        <v>2.2573654268870422</v>
      </c>
      <c r="DT156" s="19">
        <f t="shared" ref="DT156" si="152">DT132/(SUM(DT$60:DT$61))</f>
        <v>3.7222681708838739</v>
      </c>
    </row>
    <row r="157" spans="1:124" x14ac:dyDescent="0.3">
      <c r="A157" s="15" t="str">
        <f t="shared" si="134"/>
        <v>Aspartic acid</v>
      </c>
      <c r="B157" s="15"/>
      <c r="J157" s="19">
        <f>J133/(SUM(J$60:J$61))</f>
        <v>0.71657522256347284</v>
      </c>
      <c r="K157" s="19">
        <f t="shared" si="135"/>
        <v>0.31554596666064566</v>
      </c>
      <c r="L157" s="19">
        <f t="shared" si="135"/>
        <v>1.4972141887252952</v>
      </c>
      <c r="M157" s="19">
        <f t="shared" si="135"/>
        <v>7.7054478426454506E-2</v>
      </c>
      <c r="N157" s="19">
        <f t="shared" si="135"/>
        <v>16.182743766913433</v>
      </c>
      <c r="O157" s="19"/>
      <c r="P157" s="19"/>
      <c r="R157" s="19">
        <f t="shared" si="135"/>
        <v>7.379971058799339</v>
      </c>
      <c r="S157" s="19">
        <f t="shared" si="135"/>
        <v>5.1052949116144335</v>
      </c>
      <c r="T157" s="19">
        <f t="shared" si="135"/>
        <v>3.9519544795288848</v>
      </c>
      <c r="U157" s="19">
        <f t="shared" si="135"/>
        <v>2.867649462612019</v>
      </c>
      <c r="V157" s="19">
        <f t="shared" si="135"/>
        <v>1.7268712241267659</v>
      </c>
      <c r="W157" s="19">
        <f t="shared" si="135"/>
        <v>1.7763012066630521</v>
      </c>
      <c r="X157" s="19">
        <f t="shared" si="135"/>
        <v>1.3945184428149273</v>
      </c>
      <c r="Y157" s="19">
        <f t="shared" si="135"/>
        <v>1.3814961115146751</v>
      </c>
      <c r="Z157" s="19">
        <f t="shared" si="135"/>
        <v>0.81149917697716922</v>
      </c>
      <c r="AA157" s="19">
        <f t="shared" si="135"/>
        <v>0.91528509778826495</v>
      </c>
      <c r="AB157" s="19">
        <f t="shared" si="135"/>
        <v>0.37306931852553582</v>
      </c>
      <c r="AC157" s="19">
        <f t="shared" si="135"/>
        <v>0.52468943339437846</v>
      </c>
      <c r="AD157" s="19">
        <f t="shared" si="135"/>
        <v>0.1143596700692617</v>
      </c>
      <c r="AE157" s="19">
        <f t="shared" si="135"/>
        <v>0.26721623222141128</v>
      </c>
      <c r="AF157" s="19">
        <f t="shared" si="135"/>
        <v>5.3740907926358501E-2</v>
      </c>
      <c r="AG157" s="19">
        <f t="shared" si="135"/>
        <v>0.22751698832383413</v>
      </c>
      <c r="AH157" s="19">
        <f t="shared" si="135"/>
        <v>1.0416876616284329E-2</v>
      </c>
      <c r="AI157" s="19">
        <f t="shared" si="135"/>
        <v>0.29910265139525088</v>
      </c>
      <c r="AP157" s="19">
        <f t="shared" si="136"/>
        <v>0</v>
      </c>
      <c r="AQ157" s="19">
        <f t="shared" ref="AQ157:CU157" si="153">AQ133/(SUM(AQ$60:AQ$61))</f>
        <v>0</v>
      </c>
      <c r="AR157" s="19">
        <f t="shared" si="153"/>
        <v>0</v>
      </c>
      <c r="AS157" s="19">
        <f t="shared" si="153"/>
        <v>0</v>
      </c>
      <c r="AT157" s="19">
        <f t="shared" si="153"/>
        <v>0</v>
      </c>
      <c r="AU157" s="19">
        <f t="shared" si="153"/>
        <v>0</v>
      </c>
      <c r="AV157" s="19">
        <f t="shared" si="153"/>
        <v>0.12593293976423595</v>
      </c>
      <c r="AW157" s="19">
        <f t="shared" si="153"/>
        <v>0</v>
      </c>
      <c r="AX157" s="19">
        <f t="shared" si="153"/>
        <v>8.1714308244292863E-2</v>
      </c>
      <c r="AY157" s="19">
        <f t="shared" si="153"/>
        <v>0</v>
      </c>
      <c r="AZ157" s="19">
        <f t="shared" si="153"/>
        <v>9.9181500160451325E-2</v>
      </c>
      <c r="BA157" s="19">
        <f t="shared" si="153"/>
        <v>0</v>
      </c>
      <c r="BB157" s="19">
        <f t="shared" si="153"/>
        <v>0</v>
      </c>
      <c r="BC157" s="17" t="e">
        <f t="shared" si="153"/>
        <v>#DIV/0!</v>
      </c>
      <c r="BD157" s="19">
        <f t="shared" si="153"/>
        <v>6.6303242449063743E-2</v>
      </c>
      <c r="BE157" s="19">
        <f t="shared" si="153"/>
        <v>0.10832462921342112</v>
      </c>
      <c r="BF157" s="19">
        <f t="shared" si="153"/>
        <v>4.597551046272709E-2</v>
      </c>
      <c r="BG157" s="19">
        <f t="shared" si="153"/>
        <v>6.7335032161748326E-2</v>
      </c>
      <c r="BH157" s="19">
        <f t="shared" si="153"/>
        <v>7.4344578458676105E-2</v>
      </c>
      <c r="BI157" s="19">
        <f t="shared" si="153"/>
        <v>4.2502579095485798E-2</v>
      </c>
      <c r="BJ157" s="19">
        <f t="shared" si="153"/>
        <v>0.13536910999686258</v>
      </c>
      <c r="BK157" s="19">
        <f t="shared" si="153"/>
        <v>0.17908907150068673</v>
      </c>
      <c r="BL157" s="19">
        <f t="shared" si="153"/>
        <v>0.16417923935591425</v>
      </c>
      <c r="BM157" s="19">
        <f t="shared" si="153"/>
        <v>0.21903324614244207</v>
      </c>
      <c r="BN157" s="19">
        <f t="shared" si="153"/>
        <v>0.14743641075537495</v>
      </c>
      <c r="BO157" s="19">
        <f t="shared" si="153"/>
        <v>0</v>
      </c>
      <c r="BP157" s="19">
        <f t="shared" si="153"/>
        <v>0.23175379312268665</v>
      </c>
      <c r="BQ157" s="19">
        <f t="shared" si="153"/>
        <v>0.22916066859247466</v>
      </c>
      <c r="BR157" s="17" t="e">
        <f t="shared" si="153"/>
        <v>#DIV/0!</v>
      </c>
      <c r="BS157" s="17" t="e">
        <f t="shared" si="153"/>
        <v>#DIV/0!</v>
      </c>
      <c r="BT157" s="19">
        <f t="shared" si="153"/>
        <v>0.10175763047482078</v>
      </c>
      <c r="BU157" s="19">
        <f t="shared" si="153"/>
        <v>0</v>
      </c>
      <c r="BV157" s="19">
        <f t="shared" si="153"/>
        <v>7.724226876598575E-2</v>
      </c>
      <c r="BW157" s="19">
        <f t="shared" si="153"/>
        <v>0</v>
      </c>
      <c r="BX157" s="17" t="e">
        <f t="shared" si="153"/>
        <v>#DIV/0!</v>
      </c>
      <c r="BY157" s="17" t="e">
        <f t="shared" si="153"/>
        <v>#DIV/0!</v>
      </c>
      <c r="BZ157" s="19">
        <f t="shared" si="153"/>
        <v>0.13252461920909075</v>
      </c>
      <c r="CA157" s="19">
        <f t="shared" si="153"/>
        <v>0.1658727214921577</v>
      </c>
      <c r="CB157" s="19">
        <f t="shared" si="153"/>
        <v>0.12460946345660943</v>
      </c>
      <c r="CC157" s="19">
        <f t="shared" si="153"/>
        <v>0.13444222045182697</v>
      </c>
      <c r="CD157" s="19">
        <f t="shared" si="153"/>
        <v>9.2732513464717226E-2</v>
      </c>
      <c r="CE157" s="19">
        <f t="shared" si="153"/>
        <v>0.15335168247619485</v>
      </c>
      <c r="CF157" s="17" t="e">
        <f t="shared" si="153"/>
        <v>#DIV/0!</v>
      </c>
      <c r="CG157" s="17" t="e">
        <f t="shared" si="153"/>
        <v>#DIV/0!</v>
      </c>
      <c r="CH157" s="19">
        <f t="shared" si="153"/>
        <v>0</v>
      </c>
      <c r="CI157" s="19">
        <f t="shared" si="153"/>
        <v>0</v>
      </c>
      <c r="CJ157" s="19">
        <f t="shared" si="153"/>
        <v>0</v>
      </c>
      <c r="CK157" s="19">
        <f t="shared" si="153"/>
        <v>0</v>
      </c>
      <c r="CL157" s="17" t="e">
        <f t="shared" si="153"/>
        <v>#DIV/0!</v>
      </c>
      <c r="CM157" s="19">
        <f t="shared" si="153"/>
        <v>0</v>
      </c>
      <c r="CN157" s="19">
        <f t="shared" si="153"/>
        <v>0</v>
      </c>
      <c r="CO157" s="19" t="e">
        <f t="shared" si="153"/>
        <v>#DIV/0!</v>
      </c>
      <c r="CP157" s="19">
        <f t="shared" si="153"/>
        <v>0</v>
      </c>
      <c r="CQ157" s="19">
        <f t="shared" si="153"/>
        <v>0</v>
      </c>
      <c r="CR157" s="19">
        <f t="shared" si="153"/>
        <v>0.20856894883584448</v>
      </c>
      <c r="CS157" s="19">
        <f t="shared" si="153"/>
        <v>2.0436164954650105</v>
      </c>
      <c r="CT157" s="19">
        <f t="shared" si="153"/>
        <v>0.87743328019362909</v>
      </c>
      <c r="CU157" s="19">
        <f t="shared" si="153"/>
        <v>0</v>
      </c>
      <c r="CZ157" s="5">
        <f t="shared" ref="CZ157:DA157" si="154">CZ133/(SUM(CZ$60:CZ$61))</f>
        <v>0</v>
      </c>
      <c r="DA157" s="5" t="e">
        <f t="shared" si="154"/>
        <v>#DIV/0!</v>
      </c>
      <c r="DB157" s="19">
        <f t="shared" ref="DB157:DQ157" si="155">DB133/(SUM(DB$60:DB$61))</f>
        <v>7.5406031645732918</v>
      </c>
      <c r="DC157" s="19">
        <f t="shared" si="155"/>
        <v>6.7986680895698521</v>
      </c>
      <c r="DD157" s="19">
        <f t="shared" si="155"/>
        <v>3.4874163827753737</v>
      </c>
      <c r="DE157" s="19">
        <f t="shared" si="155"/>
        <v>4.7401797303313691</v>
      </c>
      <c r="DF157" s="19">
        <f t="shared" si="155"/>
        <v>5.786187722886762</v>
      </c>
      <c r="DG157" s="19">
        <f t="shared" si="155"/>
        <v>6.9428237661385666</v>
      </c>
      <c r="DH157" s="19">
        <f t="shared" si="155"/>
        <v>6.9921320814714552</v>
      </c>
      <c r="DI157" s="19">
        <f t="shared" si="155"/>
        <v>6.953828162369212</v>
      </c>
      <c r="DJ157" s="19">
        <f t="shared" si="155"/>
        <v>7.6695550340293108</v>
      </c>
      <c r="DK157" s="19">
        <f t="shared" si="155"/>
        <v>6.2965689225594019</v>
      </c>
      <c r="DL157" s="19">
        <f t="shared" si="155"/>
        <v>4.0403651162866963</v>
      </c>
      <c r="DM157" s="19">
        <f t="shared" si="155"/>
        <v>2.2169722401427223</v>
      </c>
      <c r="DN157" s="19">
        <f t="shared" si="155"/>
        <v>4.8586151805178721</v>
      </c>
      <c r="DO157" s="19">
        <f t="shared" si="155"/>
        <v>4.7700802514543374</v>
      </c>
      <c r="DP157" s="19">
        <f t="shared" si="155"/>
        <v>5.9707807766178096</v>
      </c>
      <c r="DQ157" s="19">
        <f t="shared" si="155"/>
        <v>4.1071320471749369</v>
      </c>
      <c r="DT157" s="19">
        <f t="shared" ref="DT157" si="156">DT133/(SUM(DT$60:DT$61))</f>
        <v>2.0436164954650105</v>
      </c>
    </row>
    <row r="158" spans="1:124" s="5" customFormat="1" x14ac:dyDescent="0.3">
      <c r="A158" s="5" t="str">
        <f t="shared" si="134"/>
        <v>Histidine</v>
      </c>
      <c r="J158" s="19"/>
      <c r="K158" s="19"/>
      <c r="L158" s="19"/>
      <c r="M158" s="19"/>
      <c r="N158" s="19">
        <f t="shared" si="135"/>
        <v>6.718480793793308</v>
      </c>
      <c r="O158" s="19"/>
      <c r="P158" s="19"/>
      <c r="Q158" s="19"/>
      <c r="R158" s="19">
        <f t="shared" si="135"/>
        <v>3.7130448929278992</v>
      </c>
      <c r="S158" s="19"/>
      <c r="T158" s="19">
        <f t="shared" si="135"/>
        <v>2.2749056326364303</v>
      </c>
      <c r="U158" s="19"/>
      <c r="V158" s="19">
        <f t="shared" si="135"/>
        <v>0.75084227388114022</v>
      </c>
      <c r="W158" s="19"/>
      <c r="X158" s="19">
        <f t="shared" si="135"/>
        <v>0.34618408586190519</v>
      </c>
      <c r="Y158" s="19"/>
      <c r="Z158" s="19">
        <f t="shared" si="135"/>
        <v>0.27219744649906891</v>
      </c>
      <c r="AA158" s="19"/>
      <c r="AB158" s="19">
        <f t="shared" si="135"/>
        <v>0.12384539454677221</v>
      </c>
      <c r="AC158" s="19"/>
      <c r="AD158" s="19">
        <f t="shared" si="135"/>
        <v>8.9655806978867297E-2</v>
      </c>
      <c r="AE158" s="19"/>
      <c r="AF158" s="19">
        <f t="shared" si="135"/>
        <v>0.12940644780329558</v>
      </c>
      <c r="AG158" s="19"/>
      <c r="AH158" s="19">
        <f t="shared" si="135"/>
        <v>0.25906709516216109</v>
      </c>
      <c r="AI158" s="19"/>
      <c r="AJ158" s="11"/>
      <c r="AK158" s="11"/>
      <c r="AL158" s="11"/>
      <c r="AM158" s="11"/>
      <c r="AN158" s="11"/>
      <c r="AO158" s="11"/>
      <c r="AP158" s="5">
        <f t="shared" si="136"/>
        <v>0</v>
      </c>
      <c r="AQ158" s="5">
        <f t="shared" ref="AQ158:CU158" si="157">AQ134/(SUM(AQ$60:AQ$61))</f>
        <v>0</v>
      </c>
      <c r="AR158" s="5">
        <f t="shared" si="157"/>
        <v>0</v>
      </c>
      <c r="AS158" s="5">
        <f t="shared" si="157"/>
        <v>0</v>
      </c>
      <c r="AT158" s="5">
        <f t="shared" si="157"/>
        <v>0</v>
      </c>
      <c r="AU158" s="5">
        <f t="shared" si="157"/>
        <v>0</v>
      </c>
      <c r="AV158" s="5">
        <f t="shared" si="157"/>
        <v>0</v>
      </c>
      <c r="AW158" s="5">
        <f t="shared" si="157"/>
        <v>0</v>
      </c>
      <c r="AX158" s="5">
        <f t="shared" si="157"/>
        <v>0</v>
      </c>
      <c r="AY158" s="5">
        <f t="shared" si="157"/>
        <v>0</v>
      </c>
      <c r="AZ158" s="5">
        <f t="shared" si="157"/>
        <v>0</v>
      </c>
      <c r="BA158" s="5">
        <f t="shared" si="157"/>
        <v>0</v>
      </c>
      <c r="BB158" s="5">
        <f t="shared" si="157"/>
        <v>0</v>
      </c>
      <c r="BC158" s="17" t="e">
        <f t="shared" si="157"/>
        <v>#DIV/0!</v>
      </c>
      <c r="BD158" s="5">
        <f t="shared" si="157"/>
        <v>0</v>
      </c>
      <c r="BE158" s="5">
        <f t="shared" si="157"/>
        <v>0</v>
      </c>
      <c r="BF158" s="5">
        <f t="shared" si="157"/>
        <v>0</v>
      </c>
      <c r="BG158" s="5">
        <f t="shared" si="157"/>
        <v>0</v>
      </c>
      <c r="BH158" s="5">
        <f t="shared" si="157"/>
        <v>0</v>
      </c>
      <c r="BI158" s="5">
        <f t="shared" si="157"/>
        <v>0</v>
      </c>
      <c r="BJ158" s="5">
        <f t="shared" si="157"/>
        <v>0</v>
      </c>
      <c r="BK158" s="5">
        <f t="shared" si="157"/>
        <v>0</v>
      </c>
      <c r="BL158" s="5">
        <f t="shared" si="157"/>
        <v>0</v>
      </c>
      <c r="BM158" s="5">
        <f t="shared" si="157"/>
        <v>0</v>
      </c>
      <c r="BN158" s="5">
        <f t="shared" si="157"/>
        <v>0</v>
      </c>
      <c r="BO158" s="5">
        <f t="shared" si="157"/>
        <v>0</v>
      </c>
      <c r="BP158" s="5">
        <f t="shared" si="157"/>
        <v>0</v>
      </c>
      <c r="BQ158" s="5">
        <f t="shared" si="157"/>
        <v>0</v>
      </c>
      <c r="BR158" s="17" t="e">
        <f t="shared" si="157"/>
        <v>#DIV/0!</v>
      </c>
      <c r="BS158" s="17" t="e">
        <f t="shared" si="157"/>
        <v>#DIV/0!</v>
      </c>
      <c r="BT158" s="5">
        <f t="shared" si="157"/>
        <v>0.2124154151300767</v>
      </c>
      <c r="BU158" s="5">
        <f t="shared" si="157"/>
        <v>0</v>
      </c>
      <c r="BV158" s="5">
        <f t="shared" si="157"/>
        <v>0</v>
      </c>
      <c r="BW158" s="5">
        <f t="shared" si="157"/>
        <v>0</v>
      </c>
      <c r="BX158" s="17" t="e">
        <f t="shared" si="157"/>
        <v>#DIV/0!</v>
      </c>
      <c r="BY158" s="17" t="e">
        <f t="shared" si="157"/>
        <v>#DIV/0!</v>
      </c>
      <c r="BZ158" s="5">
        <f t="shared" si="157"/>
        <v>0</v>
      </c>
      <c r="CA158" s="5">
        <f t="shared" si="157"/>
        <v>0</v>
      </c>
      <c r="CB158" s="5">
        <f t="shared" si="157"/>
        <v>0</v>
      </c>
      <c r="CC158" s="5">
        <f t="shared" si="157"/>
        <v>0</v>
      </c>
      <c r="CD158" s="5">
        <f t="shared" si="157"/>
        <v>0</v>
      </c>
      <c r="CE158" s="5">
        <f t="shared" si="157"/>
        <v>0</v>
      </c>
      <c r="CF158" s="17" t="e">
        <f t="shared" si="157"/>
        <v>#DIV/0!</v>
      </c>
      <c r="CG158" s="17" t="e">
        <f t="shared" si="157"/>
        <v>#DIV/0!</v>
      </c>
      <c r="CH158" s="5">
        <f t="shared" si="157"/>
        <v>0</v>
      </c>
      <c r="CI158" s="5">
        <f t="shared" si="157"/>
        <v>0</v>
      </c>
      <c r="CJ158" s="5">
        <f t="shared" si="157"/>
        <v>0</v>
      </c>
      <c r="CK158" s="5">
        <f t="shared" si="157"/>
        <v>0</v>
      </c>
      <c r="CL158" s="17" t="e">
        <f t="shared" si="157"/>
        <v>#DIV/0!</v>
      </c>
      <c r="CM158" s="5">
        <f t="shared" si="157"/>
        <v>0</v>
      </c>
      <c r="CN158" s="5">
        <f t="shared" si="157"/>
        <v>0</v>
      </c>
      <c r="CO158" s="5" t="e">
        <f t="shared" si="157"/>
        <v>#DIV/0!</v>
      </c>
      <c r="CP158" s="5">
        <f t="shared" si="157"/>
        <v>0</v>
      </c>
      <c r="CQ158" s="5">
        <f t="shared" si="157"/>
        <v>0</v>
      </c>
      <c r="CR158" s="5">
        <f t="shared" si="157"/>
        <v>0</v>
      </c>
      <c r="CS158" s="5">
        <f t="shared" si="157"/>
        <v>0</v>
      </c>
      <c r="CT158" s="5">
        <f t="shared" si="157"/>
        <v>0</v>
      </c>
      <c r="CU158" s="5">
        <f t="shared" si="157"/>
        <v>0</v>
      </c>
      <c r="CZ158" s="5">
        <f t="shared" ref="CZ158:DA158" si="158">CZ134/(SUM(CZ$60:CZ$61))</f>
        <v>0</v>
      </c>
      <c r="DA158" s="5" t="e">
        <f t="shared" si="158"/>
        <v>#DIV/0!</v>
      </c>
      <c r="DB158" s="5">
        <f t="shared" ref="DB158:DQ158" si="159">DB134/(SUM(DB$60:DB$61))</f>
        <v>0</v>
      </c>
      <c r="DC158" s="5">
        <f t="shared" si="159"/>
        <v>0</v>
      </c>
      <c r="DD158" s="5">
        <f t="shared" si="159"/>
        <v>0</v>
      </c>
      <c r="DE158" s="5">
        <f t="shared" si="159"/>
        <v>0</v>
      </c>
      <c r="DF158" s="5">
        <f t="shared" si="159"/>
        <v>0</v>
      </c>
      <c r="DG158" s="5">
        <f t="shared" si="159"/>
        <v>0</v>
      </c>
      <c r="DH158" s="5">
        <f t="shared" si="159"/>
        <v>0</v>
      </c>
      <c r="DI158" s="5">
        <f t="shared" si="159"/>
        <v>0</v>
      </c>
      <c r="DJ158" s="5">
        <f t="shared" si="159"/>
        <v>0</v>
      </c>
      <c r="DK158" s="5">
        <f t="shared" si="159"/>
        <v>0</v>
      </c>
      <c r="DL158" s="5">
        <f t="shared" si="159"/>
        <v>0</v>
      </c>
      <c r="DM158" s="5">
        <f t="shared" si="159"/>
        <v>0</v>
      </c>
      <c r="DN158" s="5">
        <f t="shared" si="159"/>
        <v>0</v>
      </c>
      <c r="DO158" s="5">
        <f t="shared" si="159"/>
        <v>0</v>
      </c>
      <c r="DP158" s="5">
        <f t="shared" si="159"/>
        <v>0</v>
      </c>
      <c r="DQ158" s="5">
        <f t="shared" si="159"/>
        <v>0</v>
      </c>
      <c r="DT158" s="5">
        <f t="shared" ref="DT158" si="160">DT134/(SUM(DT$60:DT$61))</f>
        <v>0</v>
      </c>
    </row>
    <row r="159" spans="1:124" x14ac:dyDescent="0.3">
      <c r="A159" s="15" t="str">
        <f t="shared" si="134"/>
        <v>Phenylalanine</v>
      </c>
      <c r="B159" s="15"/>
      <c r="J159" s="19">
        <f t="shared" ref="J159:J164" si="161">J135/(SUM(J$60:J$61))</f>
        <v>14.089591330377106</v>
      </c>
      <c r="K159" s="19">
        <f t="shared" si="135"/>
        <v>0.91717311849481764</v>
      </c>
      <c r="L159" s="19">
        <f t="shared" si="135"/>
        <v>28.677832033197429</v>
      </c>
      <c r="M159" s="19">
        <f t="shared" si="135"/>
        <v>0.43426414795384016</v>
      </c>
      <c r="N159" s="19">
        <f t="shared" si="135"/>
        <v>5.5112962954563782</v>
      </c>
      <c r="O159" s="19">
        <f t="shared" si="135"/>
        <v>12.059142471466398</v>
      </c>
      <c r="P159" s="19"/>
      <c r="R159" s="19">
        <f t="shared" si="135"/>
        <v>5.4277635817981729</v>
      </c>
      <c r="S159" s="19">
        <f t="shared" si="135"/>
        <v>6.0984765351933037</v>
      </c>
      <c r="T159" s="19">
        <f t="shared" si="135"/>
        <v>2.9393159350920475</v>
      </c>
      <c r="U159" s="19">
        <f t="shared" si="135"/>
        <v>3.748673662203319</v>
      </c>
      <c r="V159" s="19">
        <f t="shared" si="135"/>
        <v>3.5779199739913392</v>
      </c>
      <c r="W159" s="19">
        <f t="shared" si="135"/>
        <v>2.0677823723276543</v>
      </c>
      <c r="X159" s="19">
        <f t="shared" si="135"/>
        <v>2.4788041358009383</v>
      </c>
      <c r="Y159" s="19">
        <f t="shared" si="135"/>
        <v>1.6062439953567096</v>
      </c>
      <c r="Z159" s="19">
        <f t="shared" si="135"/>
        <v>1.0169258000469434</v>
      </c>
      <c r="AA159" s="19">
        <f t="shared" si="135"/>
        <v>1.105655877725062</v>
      </c>
      <c r="AB159" s="19">
        <f t="shared" si="135"/>
        <v>0.50885319501549575</v>
      </c>
      <c r="AC159" s="19">
        <f t="shared" si="135"/>
        <v>0.59527879311998511</v>
      </c>
      <c r="AD159" s="19">
        <f t="shared" si="135"/>
        <v>0.18799466694319297</v>
      </c>
      <c r="AE159" s="19">
        <f t="shared" si="135"/>
        <v>0.23960296760105237</v>
      </c>
      <c r="AF159" s="19">
        <f t="shared" si="135"/>
        <v>0.11579988739588913</v>
      </c>
      <c r="AG159" s="19">
        <f t="shared" si="135"/>
        <v>0.13706622879776836</v>
      </c>
      <c r="AH159" s="19">
        <f t="shared" si="135"/>
        <v>3.3177758413527124E-2</v>
      </c>
      <c r="AI159" s="19">
        <f t="shared" si="135"/>
        <v>0.14072419845280712</v>
      </c>
      <c r="AP159" s="19">
        <f t="shared" si="136"/>
        <v>0</v>
      </c>
      <c r="AQ159" s="19">
        <f t="shared" ref="AQ159:CU159" si="162">AQ135/(SUM(AQ$60:AQ$61))</f>
        <v>0</v>
      </c>
      <c r="AR159" s="19">
        <f t="shared" si="162"/>
        <v>0</v>
      </c>
      <c r="AS159" s="19">
        <f t="shared" si="162"/>
        <v>0</v>
      </c>
      <c r="AT159" s="19">
        <f t="shared" si="162"/>
        <v>0</v>
      </c>
      <c r="AU159" s="19">
        <f t="shared" si="162"/>
        <v>0</v>
      </c>
      <c r="AV159" s="19">
        <f t="shared" si="162"/>
        <v>0</v>
      </c>
      <c r="AW159" s="19">
        <f t="shared" si="162"/>
        <v>0</v>
      </c>
      <c r="AX159" s="19">
        <f t="shared" si="162"/>
        <v>0</v>
      </c>
      <c r="AY159" s="19">
        <f t="shared" si="162"/>
        <v>0</v>
      </c>
      <c r="AZ159" s="19">
        <f t="shared" si="162"/>
        <v>0</v>
      </c>
      <c r="BA159" s="19">
        <f t="shared" si="162"/>
        <v>0</v>
      </c>
      <c r="BB159" s="19">
        <f t="shared" si="162"/>
        <v>0</v>
      </c>
      <c r="BC159" s="17" t="e">
        <f t="shared" si="162"/>
        <v>#DIV/0!</v>
      </c>
      <c r="BD159" s="19">
        <f t="shared" si="162"/>
        <v>0</v>
      </c>
      <c r="BE159" s="19">
        <f t="shared" si="162"/>
        <v>0.17964386207543723</v>
      </c>
      <c r="BF159" s="19">
        <f t="shared" si="162"/>
        <v>0</v>
      </c>
      <c r="BG159" s="19">
        <f t="shared" si="162"/>
        <v>0</v>
      </c>
      <c r="BH159" s="19">
        <f t="shared" si="162"/>
        <v>0</v>
      </c>
      <c r="BI159" s="19">
        <f t="shared" si="162"/>
        <v>0</v>
      </c>
      <c r="BJ159" s="19">
        <f t="shared" si="162"/>
        <v>0.11807114975552288</v>
      </c>
      <c r="BK159" s="19">
        <f t="shared" si="162"/>
        <v>0.1700184102702062</v>
      </c>
      <c r="BL159" s="19">
        <f t="shared" si="162"/>
        <v>0</v>
      </c>
      <c r="BM159" s="19">
        <f t="shared" si="162"/>
        <v>0</v>
      </c>
      <c r="BN159" s="19">
        <f t="shared" si="162"/>
        <v>0.11472780267119827</v>
      </c>
      <c r="BO159" s="19">
        <f t="shared" si="162"/>
        <v>0.1620474470540737</v>
      </c>
      <c r="BP159" s="19">
        <f t="shared" si="162"/>
        <v>0</v>
      </c>
      <c r="BQ159" s="19">
        <f t="shared" si="162"/>
        <v>0</v>
      </c>
      <c r="BR159" s="17" t="e">
        <f t="shared" si="162"/>
        <v>#DIV/0!</v>
      </c>
      <c r="BS159" s="17" t="e">
        <f t="shared" si="162"/>
        <v>#DIV/0!</v>
      </c>
      <c r="BT159" s="19">
        <f t="shared" si="162"/>
        <v>0</v>
      </c>
      <c r="BU159" s="19">
        <f t="shared" si="162"/>
        <v>0</v>
      </c>
      <c r="BV159" s="19">
        <f t="shared" si="162"/>
        <v>0</v>
      </c>
      <c r="BW159" s="19">
        <f t="shared" si="162"/>
        <v>0</v>
      </c>
      <c r="BX159" s="17" t="e">
        <f t="shared" si="162"/>
        <v>#DIV/0!</v>
      </c>
      <c r="BY159" s="17" t="e">
        <f t="shared" si="162"/>
        <v>#DIV/0!</v>
      </c>
      <c r="BZ159" s="19">
        <f t="shared" si="162"/>
        <v>0</v>
      </c>
      <c r="CA159" s="19">
        <f t="shared" si="162"/>
        <v>0</v>
      </c>
      <c r="CB159" s="19">
        <f t="shared" si="162"/>
        <v>0</v>
      </c>
      <c r="CC159" s="19">
        <f t="shared" si="162"/>
        <v>0</v>
      </c>
      <c r="CD159" s="19">
        <f t="shared" si="162"/>
        <v>0</v>
      </c>
      <c r="CE159" s="19">
        <f t="shared" si="162"/>
        <v>0</v>
      </c>
      <c r="CF159" s="17" t="e">
        <f t="shared" si="162"/>
        <v>#DIV/0!</v>
      </c>
      <c r="CG159" s="17" t="e">
        <f t="shared" si="162"/>
        <v>#DIV/0!</v>
      </c>
      <c r="CH159" s="19">
        <f t="shared" si="162"/>
        <v>0</v>
      </c>
      <c r="CI159" s="19">
        <f t="shared" si="162"/>
        <v>0</v>
      </c>
      <c r="CJ159" s="19">
        <f t="shared" si="162"/>
        <v>0</v>
      </c>
      <c r="CK159" s="19">
        <f t="shared" si="162"/>
        <v>0</v>
      </c>
      <c r="CL159" s="17" t="e">
        <f t="shared" si="162"/>
        <v>#DIV/0!</v>
      </c>
      <c r="CM159" s="19">
        <f t="shared" si="162"/>
        <v>0</v>
      </c>
      <c r="CN159" s="19">
        <f t="shared" si="162"/>
        <v>0</v>
      </c>
      <c r="CO159" s="19" t="e">
        <f t="shared" si="162"/>
        <v>#DIV/0!</v>
      </c>
      <c r="CP159" s="19">
        <f t="shared" si="162"/>
        <v>0</v>
      </c>
      <c r="CQ159" s="19">
        <f t="shared" si="162"/>
        <v>0</v>
      </c>
      <c r="CR159" s="19">
        <f t="shared" si="162"/>
        <v>3.5443108497191922</v>
      </c>
      <c r="CS159" s="19">
        <f t="shared" si="162"/>
        <v>0.66928965506629001</v>
      </c>
      <c r="CT159" s="19">
        <f t="shared" si="162"/>
        <v>5.2293741610310862</v>
      </c>
      <c r="CU159" s="19">
        <f t="shared" si="162"/>
        <v>7.0627672679659153</v>
      </c>
      <c r="CZ159" s="5">
        <f t="shared" ref="CZ159:DA159" si="163">CZ135/(SUM(CZ$60:CZ$61))</f>
        <v>0</v>
      </c>
      <c r="DA159" s="5" t="e">
        <f t="shared" si="163"/>
        <v>#DIV/0!</v>
      </c>
      <c r="DB159" s="19">
        <f t="shared" ref="DB159:DQ159" si="164">DB135/(SUM(DB$60:DB$61))</f>
        <v>2.0767477096265932</v>
      </c>
      <c r="DC159" s="19">
        <f t="shared" si="164"/>
        <v>2.0405875666594064</v>
      </c>
      <c r="DD159" s="19">
        <f t="shared" si="164"/>
        <v>0.56276474308744706</v>
      </c>
      <c r="DE159" s="19">
        <f t="shared" si="164"/>
        <v>1.1927387295844296</v>
      </c>
      <c r="DF159" s="19">
        <f t="shared" si="164"/>
        <v>2.1400660327970247</v>
      </c>
      <c r="DG159" s="19">
        <f t="shared" si="164"/>
        <v>2.4252554370582593</v>
      </c>
      <c r="DH159" s="19">
        <f t="shared" si="164"/>
        <v>2.5402223309585992</v>
      </c>
      <c r="DI159" s="19">
        <f t="shared" si="164"/>
        <v>3.0133605574401918</v>
      </c>
      <c r="DJ159" s="19">
        <f t="shared" si="164"/>
        <v>2.6617265366134939</v>
      </c>
      <c r="DK159" s="19">
        <f t="shared" si="164"/>
        <v>2.0874139113119385</v>
      </c>
      <c r="DL159" s="19">
        <f t="shared" si="164"/>
        <v>1.1454141580819033</v>
      </c>
      <c r="DM159" s="19">
        <f t="shared" si="164"/>
        <v>0.94195229343123899</v>
      </c>
      <c r="DN159" s="19">
        <f t="shared" si="164"/>
        <v>1.2896718196248067</v>
      </c>
      <c r="DO159" s="19">
        <f t="shared" si="164"/>
        <v>1.6214879788756276</v>
      </c>
      <c r="DP159" s="19">
        <f t="shared" si="164"/>
        <v>1.7674127134370705</v>
      </c>
      <c r="DQ159" s="19">
        <f t="shared" si="164"/>
        <v>1.6519376408997524</v>
      </c>
      <c r="DT159" s="19">
        <f t="shared" ref="DT159" si="165">DT135/(SUM(DT$60:DT$61))</f>
        <v>0.66928965506629001</v>
      </c>
    </row>
    <row r="160" spans="1:124" x14ac:dyDescent="0.3">
      <c r="A160" s="15" t="str">
        <f t="shared" si="134"/>
        <v>Thyrosine</v>
      </c>
      <c r="B160" s="15"/>
      <c r="J160" s="19">
        <f t="shared" si="161"/>
        <v>4.0064610023153246</v>
      </c>
      <c r="K160" s="19">
        <f t="shared" si="135"/>
        <v>10.20120745000485</v>
      </c>
      <c r="L160" s="19">
        <f t="shared" si="135"/>
        <v>0.52353116065909</v>
      </c>
      <c r="M160" s="19">
        <f t="shared" si="135"/>
        <v>3.2348810422521579</v>
      </c>
      <c r="N160" s="19">
        <f t="shared" si="135"/>
        <v>15.475565283118286</v>
      </c>
      <c r="O160" s="19">
        <f t="shared" si="135"/>
        <v>19.75819855453333</v>
      </c>
      <c r="P160" s="19"/>
      <c r="R160" s="19">
        <f t="shared" si="135"/>
        <v>8.3054104888952853</v>
      </c>
      <c r="S160" s="19">
        <f t="shared" si="135"/>
        <v>7.6749890478984559</v>
      </c>
      <c r="T160" s="19">
        <f t="shared" si="135"/>
        <v>4.6992579405827248</v>
      </c>
      <c r="U160" s="19">
        <f t="shared" si="135"/>
        <v>4.1828535112680907</v>
      </c>
      <c r="V160" s="19">
        <f t="shared" si="135"/>
        <v>2.1175849207459536</v>
      </c>
      <c r="W160" s="19">
        <f t="shared" si="135"/>
        <v>2.2116628866261538</v>
      </c>
      <c r="X160" s="19">
        <f t="shared" si="135"/>
        <v>1.7175080746092379</v>
      </c>
      <c r="Y160" s="19">
        <f t="shared" si="135"/>
        <v>2.0566566822103938</v>
      </c>
      <c r="Z160" s="19">
        <f t="shared" si="135"/>
        <v>1.040203822557932</v>
      </c>
      <c r="AA160" s="19">
        <f t="shared" si="135"/>
        <v>1.0973571965099755</v>
      </c>
      <c r="AB160" s="19">
        <f t="shared" si="135"/>
        <v>0.43588964279253606</v>
      </c>
      <c r="AC160" s="19">
        <f t="shared" si="135"/>
        <v>0.49857851466652475</v>
      </c>
      <c r="AD160" s="19">
        <f t="shared" si="135"/>
        <v>0.16010942409097531</v>
      </c>
      <c r="AE160" s="19">
        <f t="shared" si="135"/>
        <v>0.14814417944758801</v>
      </c>
      <c r="AF160" s="19">
        <f t="shared" si="135"/>
        <v>4.8172895509846297E-2</v>
      </c>
      <c r="AG160" s="19">
        <f t="shared" si="135"/>
        <v>7.0308350712973755E-2</v>
      </c>
      <c r="AH160" s="19">
        <f t="shared" si="135"/>
        <v>1.3815528737280985E-2</v>
      </c>
      <c r="AI160" s="19">
        <f t="shared" si="135"/>
        <v>6.377911233148538E-2</v>
      </c>
      <c r="AP160" s="19">
        <f t="shared" si="136"/>
        <v>1.1138344724180975</v>
      </c>
      <c r="AQ160" s="19">
        <f t="shared" ref="AQ160:CU160" si="166">AQ136/(SUM(AQ$60:AQ$61))</f>
        <v>0</v>
      </c>
      <c r="AR160" s="19">
        <f t="shared" si="166"/>
        <v>1.7561840103590751</v>
      </c>
      <c r="AS160" s="19">
        <f t="shared" si="166"/>
        <v>0</v>
      </c>
      <c r="AT160" s="19">
        <f t="shared" si="166"/>
        <v>2.0573645659833604</v>
      </c>
      <c r="AU160" s="19">
        <f t="shared" si="166"/>
        <v>1.9230339704812567</v>
      </c>
      <c r="AV160" s="19">
        <f t="shared" si="166"/>
        <v>0</v>
      </c>
      <c r="AW160" s="19">
        <f t="shared" si="166"/>
        <v>0</v>
      </c>
      <c r="AX160" s="19">
        <f t="shared" si="166"/>
        <v>0</v>
      </c>
      <c r="AY160" s="19">
        <f t="shared" si="166"/>
        <v>0</v>
      </c>
      <c r="AZ160" s="19">
        <f t="shared" si="166"/>
        <v>1.4360381596827421</v>
      </c>
      <c r="BA160" s="19">
        <f t="shared" si="166"/>
        <v>0</v>
      </c>
      <c r="BB160" s="19">
        <f t="shared" si="166"/>
        <v>0</v>
      </c>
      <c r="BC160" s="17" t="e">
        <f t="shared" si="166"/>
        <v>#DIV/0!</v>
      </c>
      <c r="BD160" s="19">
        <f t="shared" si="166"/>
        <v>0</v>
      </c>
      <c r="BE160" s="19">
        <f t="shared" si="166"/>
        <v>0</v>
      </c>
      <c r="BF160" s="19">
        <f t="shared" si="166"/>
        <v>0</v>
      </c>
      <c r="BG160" s="19">
        <f t="shared" si="166"/>
        <v>0</v>
      </c>
      <c r="BH160" s="19">
        <f t="shared" si="166"/>
        <v>0</v>
      </c>
      <c r="BI160" s="19">
        <f t="shared" si="166"/>
        <v>0</v>
      </c>
      <c r="BJ160" s="19">
        <f t="shared" si="166"/>
        <v>0</v>
      </c>
      <c r="BK160" s="19">
        <f t="shared" si="166"/>
        <v>0</v>
      </c>
      <c r="BL160" s="19">
        <f t="shared" si="166"/>
        <v>0</v>
      </c>
      <c r="BM160" s="19">
        <f t="shared" si="166"/>
        <v>0</v>
      </c>
      <c r="BN160" s="19">
        <f t="shared" si="166"/>
        <v>0</v>
      </c>
      <c r="BO160" s="19">
        <f t="shared" si="166"/>
        <v>0</v>
      </c>
      <c r="BP160" s="19">
        <f t="shared" si="166"/>
        <v>0</v>
      </c>
      <c r="BQ160" s="19">
        <f t="shared" si="166"/>
        <v>0</v>
      </c>
      <c r="BR160" s="17" t="e">
        <f t="shared" si="166"/>
        <v>#DIV/0!</v>
      </c>
      <c r="BS160" s="17" t="e">
        <f t="shared" si="166"/>
        <v>#DIV/0!</v>
      </c>
      <c r="BT160" s="19">
        <f t="shared" si="166"/>
        <v>0</v>
      </c>
      <c r="BU160" s="19">
        <f t="shared" si="166"/>
        <v>0</v>
      </c>
      <c r="BV160" s="19">
        <f t="shared" si="166"/>
        <v>0</v>
      </c>
      <c r="BW160" s="19">
        <f t="shared" si="166"/>
        <v>0</v>
      </c>
      <c r="BX160" s="17" t="e">
        <f t="shared" si="166"/>
        <v>#DIV/0!</v>
      </c>
      <c r="BY160" s="17" t="e">
        <f t="shared" si="166"/>
        <v>#DIV/0!</v>
      </c>
      <c r="BZ160" s="19">
        <f t="shared" si="166"/>
        <v>0</v>
      </c>
      <c r="CA160" s="19">
        <f t="shared" si="166"/>
        <v>0</v>
      </c>
      <c r="CB160" s="19">
        <f t="shared" si="166"/>
        <v>0</v>
      </c>
      <c r="CC160" s="19">
        <f t="shared" si="166"/>
        <v>0</v>
      </c>
      <c r="CD160" s="19">
        <f t="shared" si="166"/>
        <v>0</v>
      </c>
      <c r="CE160" s="19">
        <f t="shared" si="166"/>
        <v>0</v>
      </c>
      <c r="CF160" s="17" t="e">
        <f t="shared" si="166"/>
        <v>#DIV/0!</v>
      </c>
      <c r="CG160" s="17" t="e">
        <f t="shared" si="166"/>
        <v>#DIV/0!</v>
      </c>
      <c r="CH160" s="19">
        <f t="shared" si="166"/>
        <v>3.0573834955635273</v>
      </c>
      <c r="CI160" s="19">
        <f t="shared" si="166"/>
        <v>2.7762679690427463</v>
      </c>
      <c r="CJ160" s="19">
        <f t="shared" si="166"/>
        <v>0</v>
      </c>
      <c r="CK160" s="19">
        <f t="shared" si="166"/>
        <v>2.7306856737846208</v>
      </c>
      <c r="CL160" s="17" t="e">
        <f t="shared" si="166"/>
        <v>#DIV/0!</v>
      </c>
      <c r="CM160" s="19">
        <f t="shared" si="166"/>
        <v>2.1699142696805485</v>
      </c>
      <c r="CN160" s="19">
        <f t="shared" si="166"/>
        <v>3.0100411787341566</v>
      </c>
      <c r="CO160" s="19" t="e">
        <f t="shared" si="166"/>
        <v>#DIV/0!</v>
      </c>
      <c r="CP160" s="19">
        <f t="shared" si="166"/>
        <v>1.0524757838839618</v>
      </c>
      <c r="CQ160" s="19">
        <f t="shared" si="166"/>
        <v>0.82568496329649999</v>
      </c>
      <c r="CR160" s="19">
        <f t="shared" si="166"/>
        <v>0</v>
      </c>
      <c r="CS160" s="19">
        <f t="shared" si="166"/>
        <v>0</v>
      </c>
      <c r="CT160" s="19">
        <f t="shared" si="166"/>
        <v>1.6527337149715711</v>
      </c>
      <c r="CU160" s="19">
        <f t="shared" si="166"/>
        <v>8.0097178254665682</v>
      </c>
      <c r="CZ160" s="5">
        <f t="shared" ref="CZ160:DA160" si="167">CZ136/(SUM(CZ$60:CZ$61))</f>
        <v>3.4440420006254304</v>
      </c>
      <c r="DA160" s="5" t="e">
        <f t="shared" si="167"/>
        <v>#DIV/0!</v>
      </c>
      <c r="DB160" s="19">
        <f t="shared" ref="DB160:DQ160" si="168">DB136/(SUM(DB$60:DB$61))</f>
        <v>6.106957972451766E-2</v>
      </c>
      <c r="DC160" s="19">
        <f t="shared" si="168"/>
        <v>2.001800942198348</v>
      </c>
      <c r="DD160" s="19">
        <f t="shared" si="168"/>
        <v>1.924255722941518</v>
      </c>
      <c r="DE160" s="19">
        <f t="shared" si="168"/>
        <v>2.5878832684907374</v>
      </c>
      <c r="DF160" s="19">
        <f t="shared" si="168"/>
        <v>3.5544141696663094</v>
      </c>
      <c r="DG160" s="19">
        <f t="shared" si="168"/>
        <v>6.1193743952436979</v>
      </c>
      <c r="DH160" s="19">
        <f t="shared" si="168"/>
        <v>2.4176739817625053</v>
      </c>
      <c r="DI160" s="19">
        <f t="shared" si="168"/>
        <v>5.8778532598137954</v>
      </c>
      <c r="DJ160" s="19">
        <f t="shared" si="168"/>
        <v>2.848477838525314</v>
      </c>
      <c r="DK160" s="19">
        <f t="shared" si="168"/>
        <v>4.9628844109615402</v>
      </c>
      <c r="DL160" s="19">
        <f t="shared" si="168"/>
        <v>2.6914949724643762</v>
      </c>
      <c r="DM160" s="19">
        <f t="shared" si="168"/>
        <v>2.3084833637850335</v>
      </c>
      <c r="DN160" s="19">
        <f t="shared" si="168"/>
        <v>3.0573008137592992</v>
      </c>
      <c r="DO160" s="19">
        <f t="shared" si="168"/>
        <v>4.3753218946524006</v>
      </c>
      <c r="DP160" s="19">
        <f t="shared" si="168"/>
        <v>3.7399496019806686</v>
      </c>
      <c r="DQ160" s="19">
        <f t="shared" si="168"/>
        <v>3.0297300185902039</v>
      </c>
      <c r="DT160" s="19">
        <f t="shared" ref="DT160" si="169">DT136/(SUM(DT$60:DT$61))</f>
        <v>0</v>
      </c>
    </row>
    <row r="161" spans="1:124" x14ac:dyDescent="0.3">
      <c r="A161" s="15" t="str">
        <f t="shared" si="134"/>
        <v>Asparagine</v>
      </c>
      <c r="B161" s="15"/>
      <c r="J161" s="19">
        <f t="shared" si="161"/>
        <v>11.096493373963281</v>
      </c>
      <c r="K161" s="19">
        <f t="shared" si="135"/>
        <v>1.1002899642472028</v>
      </c>
      <c r="L161" s="19">
        <f t="shared" si="135"/>
        <v>39.49819294878386</v>
      </c>
      <c r="M161" s="19">
        <f t="shared" si="135"/>
        <v>3.5704928233892841</v>
      </c>
      <c r="N161" s="19">
        <f t="shared" si="135"/>
        <v>13.093349928210035</v>
      </c>
      <c r="O161" s="19"/>
      <c r="P161" s="19"/>
      <c r="R161" s="19">
        <f t="shared" si="135"/>
        <v>5.3295559078696133</v>
      </c>
      <c r="S161" s="19"/>
      <c r="T161" s="19">
        <f t="shared" si="135"/>
        <v>2.5945315352671416</v>
      </c>
      <c r="V161" s="19">
        <f t="shared" si="135"/>
        <v>0.88573123439414614</v>
      </c>
      <c r="W161" s="19"/>
      <c r="X161" s="19">
        <f t="shared" si="135"/>
        <v>0.67767198026677045</v>
      </c>
      <c r="Z161" s="19">
        <f t="shared" si="135"/>
        <v>0.37834626798925475</v>
      </c>
      <c r="AA161" s="19"/>
      <c r="AB161" s="19">
        <f t="shared" si="135"/>
        <v>0.13124989428950398</v>
      </c>
      <c r="AC161" s="19"/>
      <c r="AD161" s="19">
        <f t="shared" si="135"/>
        <v>2.9844672946041276E-2</v>
      </c>
      <c r="AE161" s="19"/>
      <c r="AF161" s="19">
        <f t="shared" si="135"/>
        <v>2.0159210948892625E-2</v>
      </c>
      <c r="AH161" s="19">
        <f t="shared" si="135"/>
        <v>2.3178044518528052E-2</v>
      </c>
      <c r="AI161" s="19"/>
      <c r="AP161" s="19">
        <f t="shared" si="136"/>
        <v>0</v>
      </c>
      <c r="AQ161" s="19">
        <f t="shared" ref="AQ161:CU161" si="170">AQ137/(SUM(AQ$60:AQ$61))</f>
        <v>0</v>
      </c>
      <c r="AR161" s="19">
        <f t="shared" si="170"/>
        <v>0</v>
      </c>
      <c r="AS161" s="19">
        <f t="shared" si="170"/>
        <v>0</v>
      </c>
      <c r="AT161" s="19">
        <f t="shared" si="170"/>
        <v>0</v>
      </c>
      <c r="AU161" s="19">
        <f t="shared" si="170"/>
        <v>0</v>
      </c>
      <c r="AV161" s="19">
        <f t="shared" si="170"/>
        <v>0</v>
      </c>
      <c r="AW161" s="19">
        <f t="shared" si="170"/>
        <v>0</v>
      </c>
      <c r="AX161" s="19">
        <f t="shared" si="170"/>
        <v>0.71090924224701779</v>
      </c>
      <c r="AY161" s="19">
        <f t="shared" si="170"/>
        <v>0</v>
      </c>
      <c r="AZ161" s="19">
        <f t="shared" si="170"/>
        <v>0.83933335446272572</v>
      </c>
      <c r="BA161" s="19">
        <f t="shared" si="170"/>
        <v>0</v>
      </c>
      <c r="BB161" s="19">
        <f t="shared" si="170"/>
        <v>4.776529239881367E-2</v>
      </c>
      <c r="BC161" s="17" t="e">
        <f t="shared" si="170"/>
        <v>#DIV/0!</v>
      </c>
      <c r="BD161" s="19">
        <f t="shared" si="170"/>
        <v>0</v>
      </c>
      <c r="BE161" s="19">
        <f t="shared" si="170"/>
        <v>0</v>
      </c>
      <c r="BF161" s="19">
        <f t="shared" si="170"/>
        <v>3.8777767781358947E-2</v>
      </c>
      <c r="BG161" s="19">
        <f t="shared" si="170"/>
        <v>0</v>
      </c>
      <c r="BH161" s="19">
        <f t="shared" si="170"/>
        <v>0.13928951641513354</v>
      </c>
      <c r="BI161" s="19">
        <f t="shared" si="170"/>
        <v>0</v>
      </c>
      <c r="BJ161" s="19">
        <f t="shared" si="170"/>
        <v>2.5044564043617958E-2</v>
      </c>
      <c r="BK161" s="19">
        <f t="shared" si="170"/>
        <v>0</v>
      </c>
      <c r="BL161" s="19">
        <f t="shared" si="170"/>
        <v>1.8457728150194568E-2</v>
      </c>
      <c r="BM161" s="19">
        <f t="shared" si="170"/>
        <v>0</v>
      </c>
      <c r="BN161" s="19">
        <f t="shared" si="170"/>
        <v>0</v>
      </c>
      <c r="BO161" s="19">
        <f t="shared" si="170"/>
        <v>0</v>
      </c>
      <c r="BP161" s="19">
        <f t="shared" si="170"/>
        <v>0</v>
      </c>
      <c r="BQ161" s="19">
        <f t="shared" si="170"/>
        <v>0</v>
      </c>
      <c r="BR161" s="17" t="e">
        <f t="shared" si="170"/>
        <v>#DIV/0!</v>
      </c>
      <c r="BS161" s="17" t="e">
        <f t="shared" si="170"/>
        <v>#DIV/0!</v>
      </c>
      <c r="BT161" s="19">
        <f t="shared" si="170"/>
        <v>8.2966952018002402E-2</v>
      </c>
      <c r="BU161" s="19">
        <f t="shared" si="170"/>
        <v>0</v>
      </c>
      <c r="BV161" s="19">
        <f t="shared" si="170"/>
        <v>0</v>
      </c>
      <c r="BW161" s="19">
        <f t="shared" si="170"/>
        <v>0</v>
      </c>
      <c r="BX161" s="17" t="e">
        <f t="shared" si="170"/>
        <v>#DIV/0!</v>
      </c>
      <c r="BY161" s="17" t="e">
        <f t="shared" si="170"/>
        <v>#DIV/0!</v>
      </c>
      <c r="BZ161" s="19">
        <f t="shared" si="170"/>
        <v>2.2864768462769254E-2</v>
      </c>
      <c r="CA161" s="19">
        <f t="shared" si="170"/>
        <v>0</v>
      </c>
      <c r="CB161" s="19">
        <f t="shared" si="170"/>
        <v>2.3277932511947236E-2</v>
      </c>
      <c r="CC161" s="19">
        <f t="shared" si="170"/>
        <v>0</v>
      </c>
      <c r="CD161" s="19">
        <f t="shared" si="170"/>
        <v>1.5559769736031712E-2</v>
      </c>
      <c r="CE161" s="19">
        <f t="shared" si="170"/>
        <v>0</v>
      </c>
      <c r="CF161" s="17" t="e">
        <f t="shared" si="170"/>
        <v>#DIV/0!</v>
      </c>
      <c r="CG161" s="17" t="e">
        <f t="shared" si="170"/>
        <v>#DIV/0!</v>
      </c>
      <c r="CH161" s="19">
        <f t="shared" si="170"/>
        <v>0</v>
      </c>
      <c r="CI161" s="19">
        <f t="shared" si="170"/>
        <v>0</v>
      </c>
      <c r="CJ161" s="19">
        <f t="shared" si="170"/>
        <v>0</v>
      </c>
      <c r="CK161" s="19">
        <f t="shared" si="170"/>
        <v>0</v>
      </c>
      <c r="CL161" s="17" t="e">
        <f t="shared" si="170"/>
        <v>#DIV/0!</v>
      </c>
      <c r="CM161" s="19">
        <f t="shared" si="170"/>
        <v>0</v>
      </c>
      <c r="CN161" s="19">
        <f t="shared" si="170"/>
        <v>0</v>
      </c>
      <c r="CO161" s="19" t="e">
        <f t="shared" si="170"/>
        <v>#DIV/0!</v>
      </c>
      <c r="CP161" s="19">
        <f t="shared" si="170"/>
        <v>0</v>
      </c>
      <c r="CQ161" s="19">
        <f t="shared" si="170"/>
        <v>0</v>
      </c>
      <c r="CR161" s="19">
        <f t="shared" si="170"/>
        <v>0</v>
      </c>
      <c r="CS161" s="19">
        <f t="shared" si="170"/>
        <v>0.1061869914448287</v>
      </c>
      <c r="CT161" s="19">
        <f t="shared" si="170"/>
        <v>0</v>
      </c>
      <c r="CU161" s="19">
        <f t="shared" si="170"/>
        <v>0</v>
      </c>
      <c r="CZ161" s="5">
        <f t="shared" ref="CZ161:DA161" si="171">CZ137/(SUM(CZ$60:CZ$61))</f>
        <v>3.8019850429102875</v>
      </c>
      <c r="DA161" s="5" t="e">
        <f t="shared" si="171"/>
        <v>#DIV/0!</v>
      </c>
      <c r="DB161" s="19">
        <f t="shared" ref="DB161:DQ161" si="172">DB137/(SUM(DB$60:DB$61))</f>
        <v>0</v>
      </c>
      <c r="DC161" s="19">
        <f t="shared" si="172"/>
        <v>0</v>
      </c>
      <c r="DD161" s="19">
        <f t="shared" si="172"/>
        <v>0</v>
      </c>
      <c r="DE161" s="19">
        <f t="shared" si="172"/>
        <v>0</v>
      </c>
      <c r="DF161" s="19">
        <f t="shared" si="172"/>
        <v>0</v>
      </c>
      <c r="DG161" s="19">
        <f t="shared" si="172"/>
        <v>0</v>
      </c>
      <c r="DH161" s="19">
        <f t="shared" si="172"/>
        <v>0</v>
      </c>
      <c r="DI161" s="19">
        <f t="shared" si="172"/>
        <v>0</v>
      </c>
      <c r="DJ161" s="19">
        <f t="shared" si="172"/>
        <v>0</v>
      </c>
      <c r="DK161" s="19">
        <f t="shared" si="172"/>
        <v>0</v>
      </c>
      <c r="DL161" s="19">
        <f t="shared" si="172"/>
        <v>0</v>
      </c>
      <c r="DM161" s="19">
        <f t="shared" si="172"/>
        <v>0</v>
      </c>
      <c r="DN161" s="19">
        <f t="shared" si="172"/>
        <v>0</v>
      </c>
      <c r="DO161" s="19">
        <f t="shared" si="172"/>
        <v>0</v>
      </c>
      <c r="DP161" s="19">
        <f t="shared" si="172"/>
        <v>0</v>
      </c>
      <c r="DQ161" s="19">
        <f t="shared" si="172"/>
        <v>0</v>
      </c>
      <c r="DT161" s="19">
        <f t="shared" ref="DT161" si="173">DT137/(SUM(DT$60:DT$61))</f>
        <v>0.1061869914448287</v>
      </c>
    </row>
    <row r="162" spans="1:124" x14ac:dyDescent="0.3">
      <c r="A162" s="15" t="str">
        <f t="shared" si="134"/>
        <v>Glycine</v>
      </c>
      <c r="B162" s="15"/>
      <c r="J162" s="19">
        <f t="shared" si="161"/>
        <v>12.036488290879211</v>
      </c>
      <c r="K162" s="19">
        <f t="shared" si="135"/>
        <v>7.3602451025920086</v>
      </c>
      <c r="L162" s="19">
        <f t="shared" si="135"/>
        <v>21.206537278087506</v>
      </c>
      <c r="M162" s="19">
        <f t="shared" si="135"/>
        <v>5.81998879020591</v>
      </c>
      <c r="N162" s="19">
        <f t="shared" si="135"/>
        <v>30.970219637261998</v>
      </c>
      <c r="O162" s="19"/>
      <c r="P162" s="19"/>
      <c r="R162" s="19">
        <f t="shared" si="135"/>
        <v>16.72459990758491</v>
      </c>
      <c r="S162" s="19">
        <f t="shared" si="135"/>
        <v>18.270521566508155</v>
      </c>
      <c r="T162" s="19">
        <f t="shared" si="135"/>
        <v>9.2785868254178272</v>
      </c>
      <c r="U162" s="19">
        <f t="shared" si="135"/>
        <v>9.5499027399091609</v>
      </c>
      <c r="V162" s="19">
        <f t="shared" si="135"/>
        <v>4.4320187347875937</v>
      </c>
      <c r="W162" s="19">
        <f t="shared" si="135"/>
        <v>4.8730790828777213</v>
      </c>
      <c r="X162" s="19">
        <f t="shared" si="135"/>
        <v>3.1694383864001008</v>
      </c>
      <c r="Y162" s="19">
        <f t="shared" si="135"/>
        <v>3.8490892882571259</v>
      </c>
      <c r="Z162" s="19">
        <f t="shared" si="135"/>
        <v>2.4857643777290122</v>
      </c>
      <c r="AA162" s="19">
        <f t="shared" si="135"/>
        <v>2.6797530954117459</v>
      </c>
      <c r="AB162" s="19">
        <f t="shared" si="135"/>
        <v>1.2720593658125774</v>
      </c>
      <c r="AC162" s="19"/>
      <c r="AD162" s="19">
        <f t="shared" si="135"/>
        <v>0.55122091529111128</v>
      </c>
      <c r="AE162" s="19"/>
      <c r="AF162" s="19">
        <f t="shared" si="135"/>
        <v>0.27687162008430277</v>
      </c>
      <c r="AH162" s="19">
        <f t="shared" si="135"/>
        <v>0.13636472232919752</v>
      </c>
      <c r="AI162" s="19"/>
      <c r="AP162" s="19">
        <f t="shared" si="136"/>
        <v>3.8261003728065672</v>
      </c>
      <c r="AQ162" s="19">
        <f t="shared" ref="AQ162:CU162" si="174">AQ138/(SUM(AQ$60:AQ$61))</f>
        <v>3.8298774059810374</v>
      </c>
      <c r="AR162" s="19">
        <f t="shared" si="174"/>
        <v>3.3936369555430885</v>
      </c>
      <c r="AS162" s="19">
        <f t="shared" si="174"/>
        <v>4.847575644724115</v>
      </c>
      <c r="AT162" s="19">
        <f t="shared" si="174"/>
        <v>4.4919259529291287</v>
      </c>
      <c r="AU162" s="19">
        <f t="shared" si="174"/>
        <v>7.3648770119572191</v>
      </c>
      <c r="AV162" s="19">
        <f t="shared" si="174"/>
        <v>0.13610497312410308</v>
      </c>
      <c r="AW162" s="19">
        <f t="shared" si="174"/>
        <v>0</v>
      </c>
      <c r="AX162" s="19">
        <f t="shared" si="174"/>
        <v>0.44217324449000511</v>
      </c>
      <c r="AY162" s="19">
        <f t="shared" si="174"/>
        <v>0.7792200633119799</v>
      </c>
      <c r="AZ162" s="19">
        <f t="shared" si="174"/>
        <v>0.26836573393604923</v>
      </c>
      <c r="BA162" s="19">
        <f t="shared" si="174"/>
        <v>0</v>
      </c>
      <c r="BB162" s="19">
        <f t="shared" si="174"/>
        <v>0.16988736873923957</v>
      </c>
      <c r="BC162" s="17" t="e">
        <f t="shared" si="174"/>
        <v>#DIV/0!</v>
      </c>
      <c r="BD162" s="19">
        <f t="shared" si="174"/>
        <v>0</v>
      </c>
      <c r="BE162" s="19">
        <f t="shared" si="174"/>
        <v>0</v>
      </c>
      <c r="BF162" s="19">
        <f t="shared" si="174"/>
        <v>0</v>
      </c>
      <c r="BG162" s="19">
        <f t="shared" si="174"/>
        <v>0</v>
      </c>
      <c r="BH162" s="19">
        <f t="shared" si="174"/>
        <v>0</v>
      </c>
      <c r="BI162" s="19">
        <f t="shared" si="174"/>
        <v>0</v>
      </c>
      <c r="BJ162" s="19">
        <f t="shared" si="174"/>
        <v>0</v>
      </c>
      <c r="BK162" s="19">
        <f t="shared" si="174"/>
        <v>0</v>
      </c>
      <c r="BL162" s="19">
        <f t="shared" si="174"/>
        <v>0.25445569589083683</v>
      </c>
      <c r="BM162" s="19">
        <f t="shared" si="174"/>
        <v>0</v>
      </c>
      <c r="BN162" s="19">
        <f t="shared" si="174"/>
        <v>0</v>
      </c>
      <c r="BO162" s="19">
        <f t="shared" si="174"/>
        <v>0.45458616336607077</v>
      </c>
      <c r="BP162" s="19">
        <f t="shared" si="174"/>
        <v>0.2958427845751358</v>
      </c>
      <c r="BQ162" s="19">
        <f t="shared" si="174"/>
        <v>0</v>
      </c>
      <c r="BR162" s="17" t="e">
        <f t="shared" si="174"/>
        <v>#DIV/0!</v>
      </c>
      <c r="BS162" s="17" t="e">
        <f t="shared" si="174"/>
        <v>#DIV/0!</v>
      </c>
      <c r="BT162" s="19">
        <f t="shared" si="174"/>
        <v>0.22897095733237718</v>
      </c>
      <c r="BU162" s="19">
        <f t="shared" si="174"/>
        <v>0</v>
      </c>
      <c r="BV162" s="19">
        <f t="shared" si="174"/>
        <v>0</v>
      </c>
      <c r="BW162" s="19">
        <f t="shared" si="174"/>
        <v>0</v>
      </c>
      <c r="BX162" s="17" t="e">
        <f t="shared" si="174"/>
        <v>#DIV/0!</v>
      </c>
      <c r="BY162" s="17" t="e">
        <f t="shared" si="174"/>
        <v>#DIV/0!</v>
      </c>
      <c r="BZ162" s="19">
        <f t="shared" si="174"/>
        <v>0.26539374624466994</v>
      </c>
      <c r="CA162" s="19">
        <f t="shared" si="174"/>
        <v>0</v>
      </c>
      <c r="CB162" s="19">
        <f t="shared" si="174"/>
        <v>0.14241723335890635</v>
      </c>
      <c r="CC162" s="19">
        <f t="shared" si="174"/>
        <v>0</v>
      </c>
      <c r="CD162" s="19">
        <f t="shared" si="174"/>
        <v>0.12804333110827731</v>
      </c>
      <c r="CE162" s="19">
        <f t="shared" si="174"/>
        <v>0</v>
      </c>
      <c r="CF162" s="17" t="e">
        <f t="shared" si="174"/>
        <v>#DIV/0!</v>
      </c>
      <c r="CG162" s="17" t="e">
        <f t="shared" si="174"/>
        <v>#DIV/0!</v>
      </c>
      <c r="CH162" s="19">
        <f t="shared" si="174"/>
        <v>3.2204680946616042</v>
      </c>
      <c r="CI162" s="19">
        <f t="shared" si="174"/>
        <v>2.8510244108746305</v>
      </c>
      <c r="CJ162" s="19">
        <f t="shared" si="174"/>
        <v>3.8027063648215971</v>
      </c>
      <c r="CK162" s="19">
        <f t="shared" si="174"/>
        <v>3.1812708971460406</v>
      </c>
      <c r="CL162" s="17" t="e">
        <f t="shared" si="174"/>
        <v>#DIV/0!</v>
      </c>
      <c r="CM162" s="19">
        <f t="shared" si="174"/>
        <v>1.5708663127871434</v>
      </c>
      <c r="CN162" s="19">
        <f t="shared" si="174"/>
        <v>1.590014172763651</v>
      </c>
      <c r="CO162" s="19" t="e">
        <f t="shared" si="174"/>
        <v>#DIV/0!</v>
      </c>
      <c r="CP162" s="19">
        <f t="shared" si="174"/>
        <v>1.8672293369030057</v>
      </c>
      <c r="CQ162" s="19">
        <f t="shared" si="174"/>
        <v>1.9035952963917826</v>
      </c>
      <c r="CR162" s="19">
        <f t="shared" si="174"/>
        <v>4.6113886841874114</v>
      </c>
      <c r="CS162" s="19">
        <f t="shared" si="174"/>
        <v>6.5784618055205213</v>
      </c>
      <c r="CT162" s="19">
        <f t="shared" si="174"/>
        <v>18.032979458468446</v>
      </c>
      <c r="CU162" s="19">
        <f t="shared" si="174"/>
        <v>5.1101396169821545</v>
      </c>
      <c r="CZ162" s="5">
        <f t="shared" ref="CZ162:DA162" si="175">CZ138/(SUM(CZ$60:CZ$61))</f>
        <v>0.35794304228485718</v>
      </c>
      <c r="DA162" s="5" t="e">
        <f t="shared" si="175"/>
        <v>#DIV/0!</v>
      </c>
      <c r="DB162" s="19">
        <f t="shared" ref="DB162:DQ162" si="176">DB138/(SUM(DB$60:DB$61))</f>
        <v>8.03154519499782</v>
      </c>
      <c r="DC162" s="19">
        <f t="shared" si="176"/>
        <v>4.2465244708813783</v>
      </c>
      <c r="DD162" s="19">
        <f t="shared" si="176"/>
        <v>2.9108212228167574</v>
      </c>
      <c r="DE162" s="19">
        <f t="shared" si="176"/>
        <v>4.8004221672018454</v>
      </c>
      <c r="DF162" s="19">
        <f t="shared" si="176"/>
        <v>5.1670213302845989</v>
      </c>
      <c r="DG162" s="19">
        <f t="shared" si="176"/>
        <v>5.2275272356083455</v>
      </c>
      <c r="DH162" s="19">
        <f t="shared" si="176"/>
        <v>8.1953094953818688</v>
      </c>
      <c r="DI162" s="19">
        <f t="shared" si="176"/>
        <v>2.5636842143585716</v>
      </c>
      <c r="DJ162" s="19">
        <f t="shared" si="176"/>
        <v>7.7003562812011035</v>
      </c>
      <c r="DK162" s="19">
        <f t="shared" si="176"/>
        <v>5.3589306683159972</v>
      </c>
      <c r="DL162" s="19">
        <f t="shared" si="176"/>
        <v>2.9419777350382423</v>
      </c>
      <c r="DM162" s="19">
        <f t="shared" si="176"/>
        <v>2.8464852221267449</v>
      </c>
      <c r="DN162" s="19">
        <f t="shared" si="176"/>
        <v>3.1028442285675557</v>
      </c>
      <c r="DO162" s="19">
        <f t="shared" si="176"/>
        <v>5.5649726646256141</v>
      </c>
      <c r="DP162" s="19">
        <f t="shared" si="176"/>
        <v>4.3910520850903358</v>
      </c>
      <c r="DQ162" s="19">
        <f t="shared" si="176"/>
        <v>4.7185983527234567</v>
      </c>
      <c r="DT162" s="19">
        <f t="shared" ref="DT162" si="177">DT138/(SUM(DT$60:DT$61))</f>
        <v>6.5784618055205213</v>
      </c>
    </row>
    <row r="163" spans="1:124" x14ac:dyDescent="0.3">
      <c r="A163" s="15" t="str">
        <f t="shared" si="134"/>
        <v>Tryptophan</v>
      </c>
      <c r="B163" s="15"/>
      <c r="J163" s="19">
        <f t="shared" si="161"/>
        <v>23.101869800531169</v>
      </c>
      <c r="K163" s="19">
        <f t="shared" si="135"/>
        <v>14.091841504184618</v>
      </c>
      <c r="L163" s="19">
        <f t="shared" si="135"/>
        <v>76.740550501222003</v>
      </c>
      <c r="M163" s="19">
        <f t="shared" si="135"/>
        <v>7.2176509221780778</v>
      </c>
      <c r="N163" s="19">
        <f t="shared" si="135"/>
        <v>36.006346820565312</v>
      </c>
      <c r="O163" s="19">
        <f t="shared" si="135"/>
        <v>33.266339167773424</v>
      </c>
      <c r="P163" s="19"/>
      <c r="R163" s="19">
        <f t="shared" si="135"/>
        <v>18.755952034883091</v>
      </c>
      <c r="S163" s="19">
        <f t="shared" si="135"/>
        <v>16.452821669026825</v>
      </c>
      <c r="T163" s="19">
        <f t="shared" si="135"/>
        <v>10.620047563794044</v>
      </c>
      <c r="U163" s="19">
        <f t="shared" si="135"/>
        <v>9.3567837438871901</v>
      </c>
      <c r="V163" s="19">
        <f t="shared" si="135"/>
        <v>3.6019545691751387</v>
      </c>
      <c r="W163" s="19">
        <f t="shared" si="135"/>
        <v>4.2336620408427548</v>
      </c>
      <c r="X163" s="19"/>
      <c r="Y163" s="19">
        <f t="shared" si="135"/>
        <v>3.2933739718879047</v>
      </c>
      <c r="Z163" s="19">
        <f t="shared" si="135"/>
        <v>1.8619249902319681</v>
      </c>
      <c r="AA163" s="19">
        <f t="shared" si="135"/>
        <v>2.1564377815070048</v>
      </c>
      <c r="AB163" s="19">
        <f t="shared" si="135"/>
        <v>0.86686684907683509</v>
      </c>
      <c r="AC163" s="19">
        <f t="shared" si="135"/>
        <v>0.99118845973156833</v>
      </c>
      <c r="AD163" s="19">
        <f t="shared" si="135"/>
        <v>0.13852937920334629</v>
      </c>
      <c r="AE163" s="19">
        <f t="shared" ref="K163:AI174" si="178">AE139/(SUM(AE$60:AE$61))</f>
        <v>0.27482963581777953</v>
      </c>
      <c r="AF163" s="19">
        <f t="shared" si="178"/>
        <v>2.5995172085789889E-2</v>
      </c>
      <c r="AH163" s="19">
        <f t="shared" si="178"/>
        <v>0.35333033594921137</v>
      </c>
      <c r="AI163" s="19"/>
      <c r="AP163" s="19">
        <f t="shared" si="136"/>
        <v>0.32941688896161725</v>
      </c>
      <c r="AQ163" s="19">
        <f t="shared" ref="AQ163:CU163" si="179">AQ139/(SUM(AQ$60:AQ$61))</f>
        <v>0</v>
      </c>
      <c r="AR163" s="19">
        <f t="shared" si="179"/>
        <v>0</v>
      </c>
      <c r="AS163" s="19">
        <f t="shared" si="179"/>
        <v>0</v>
      </c>
      <c r="AT163" s="19">
        <f t="shared" si="179"/>
        <v>0</v>
      </c>
      <c r="AU163" s="19">
        <f t="shared" si="179"/>
        <v>0</v>
      </c>
      <c r="AV163" s="19">
        <f t="shared" si="179"/>
        <v>2.4176763905663593E-2</v>
      </c>
      <c r="AW163" s="19">
        <f t="shared" si="179"/>
        <v>0</v>
      </c>
      <c r="AX163" s="19">
        <f t="shared" si="179"/>
        <v>0.66897869600073601</v>
      </c>
      <c r="AY163" s="19">
        <f t="shared" si="179"/>
        <v>0</v>
      </c>
      <c r="AZ163" s="19">
        <f t="shared" si="179"/>
        <v>1.0991335628513588</v>
      </c>
      <c r="BA163" s="19">
        <f t="shared" si="179"/>
        <v>0</v>
      </c>
      <c r="BB163" s="19">
        <f t="shared" si="179"/>
        <v>0.30702869884827855</v>
      </c>
      <c r="BC163" s="17" t="e">
        <f t="shared" si="179"/>
        <v>#DIV/0!</v>
      </c>
      <c r="BD163" s="19">
        <f t="shared" si="179"/>
        <v>0.14215867264146373</v>
      </c>
      <c r="BE163" s="19">
        <f t="shared" si="179"/>
        <v>0</v>
      </c>
      <c r="BF163" s="19">
        <f t="shared" si="179"/>
        <v>0.11722698675568463</v>
      </c>
      <c r="BG163" s="19">
        <f t="shared" si="179"/>
        <v>0</v>
      </c>
      <c r="BH163" s="19">
        <f t="shared" si="179"/>
        <v>0</v>
      </c>
      <c r="BI163" s="19">
        <f t="shared" si="179"/>
        <v>0</v>
      </c>
      <c r="BJ163" s="19">
        <f t="shared" si="179"/>
        <v>0</v>
      </c>
      <c r="BK163" s="19">
        <f t="shared" si="179"/>
        <v>0</v>
      </c>
      <c r="BL163" s="19">
        <f t="shared" si="179"/>
        <v>0.11035135561488066</v>
      </c>
      <c r="BM163" s="19">
        <f t="shared" si="179"/>
        <v>0</v>
      </c>
      <c r="BN163" s="19">
        <f t="shared" si="179"/>
        <v>0</v>
      </c>
      <c r="BO163" s="19">
        <f t="shared" si="179"/>
        <v>0</v>
      </c>
      <c r="BP163" s="19">
        <f t="shared" si="179"/>
        <v>0</v>
      </c>
      <c r="BQ163" s="19">
        <f t="shared" si="179"/>
        <v>0</v>
      </c>
      <c r="BR163" s="17" t="e">
        <f t="shared" si="179"/>
        <v>#DIV/0!</v>
      </c>
      <c r="BS163" s="17" t="e">
        <f t="shared" si="179"/>
        <v>#DIV/0!</v>
      </c>
      <c r="BT163" s="19">
        <f t="shared" si="179"/>
        <v>0.16474409590241573</v>
      </c>
      <c r="BU163" s="19">
        <f t="shared" si="179"/>
        <v>0</v>
      </c>
      <c r="BV163" s="19">
        <f t="shared" si="179"/>
        <v>0</v>
      </c>
      <c r="BW163" s="19">
        <f t="shared" si="179"/>
        <v>0</v>
      </c>
      <c r="BX163" s="17" t="e">
        <f t="shared" si="179"/>
        <v>#DIV/0!</v>
      </c>
      <c r="BY163" s="17" t="e">
        <f t="shared" si="179"/>
        <v>#DIV/0!</v>
      </c>
      <c r="BZ163" s="19">
        <f t="shared" si="179"/>
        <v>0</v>
      </c>
      <c r="CA163" s="19">
        <f t="shared" si="179"/>
        <v>0</v>
      </c>
      <c r="CB163" s="19">
        <f t="shared" si="179"/>
        <v>1</v>
      </c>
      <c r="CC163" s="19">
        <f t="shared" si="179"/>
        <v>0</v>
      </c>
      <c r="CD163" s="19">
        <f t="shared" si="179"/>
        <v>0</v>
      </c>
      <c r="CE163" s="19">
        <f t="shared" si="179"/>
        <v>0</v>
      </c>
      <c r="CF163" s="17" t="e">
        <f t="shared" si="179"/>
        <v>#DIV/0!</v>
      </c>
      <c r="CG163" s="17" t="e">
        <f t="shared" si="179"/>
        <v>#DIV/0!</v>
      </c>
      <c r="CH163" s="19">
        <f t="shared" si="179"/>
        <v>0</v>
      </c>
      <c r="CI163" s="19">
        <f t="shared" si="179"/>
        <v>0</v>
      </c>
      <c r="CJ163" s="19">
        <f t="shared" si="179"/>
        <v>0</v>
      </c>
      <c r="CK163" s="19">
        <f t="shared" si="179"/>
        <v>0</v>
      </c>
      <c r="CL163" s="17" t="e">
        <f t="shared" si="179"/>
        <v>#DIV/0!</v>
      </c>
      <c r="CM163" s="19">
        <f t="shared" si="179"/>
        <v>0</v>
      </c>
      <c r="CN163" s="19">
        <f t="shared" si="179"/>
        <v>0</v>
      </c>
      <c r="CO163" s="19" t="e">
        <f t="shared" si="179"/>
        <v>#DIV/0!</v>
      </c>
      <c r="CP163" s="19">
        <f t="shared" si="179"/>
        <v>0</v>
      </c>
      <c r="CQ163" s="19">
        <f t="shared" si="179"/>
        <v>0</v>
      </c>
      <c r="CR163" s="19">
        <f t="shared" si="179"/>
        <v>0</v>
      </c>
      <c r="CS163" s="19">
        <f t="shared" si="179"/>
        <v>0</v>
      </c>
      <c r="CT163" s="19">
        <f t="shared" si="179"/>
        <v>0</v>
      </c>
      <c r="CU163" s="19">
        <f t="shared" si="179"/>
        <v>0</v>
      </c>
      <c r="CZ163" s="5">
        <f t="shared" ref="CZ163:DA163" si="180">CZ139/(SUM(CZ$60:CZ$61))</f>
        <v>0.67324975777878215</v>
      </c>
      <c r="DA163" s="5" t="e">
        <f t="shared" si="180"/>
        <v>#DIV/0!</v>
      </c>
      <c r="DB163" s="19">
        <f t="shared" ref="DB163:DQ163" si="181">DB139/(SUM(DB$60:DB$61))</f>
        <v>0</v>
      </c>
      <c r="DC163" s="19">
        <f t="shared" si="181"/>
        <v>0</v>
      </c>
      <c r="DD163" s="19">
        <f t="shared" si="181"/>
        <v>0</v>
      </c>
      <c r="DE163" s="19">
        <f t="shared" si="181"/>
        <v>0</v>
      </c>
      <c r="DF163" s="19">
        <f t="shared" si="181"/>
        <v>0</v>
      </c>
      <c r="DG163" s="19">
        <f t="shared" si="181"/>
        <v>0</v>
      </c>
      <c r="DH163" s="19">
        <f t="shared" si="181"/>
        <v>0</v>
      </c>
      <c r="DI163" s="19">
        <f t="shared" si="181"/>
        <v>0</v>
      </c>
      <c r="DJ163" s="19">
        <f t="shared" si="181"/>
        <v>0</v>
      </c>
      <c r="DK163" s="19">
        <f t="shared" si="181"/>
        <v>0</v>
      </c>
      <c r="DL163" s="19">
        <f t="shared" si="181"/>
        <v>0</v>
      </c>
      <c r="DM163" s="19">
        <f t="shared" si="181"/>
        <v>0</v>
      </c>
      <c r="DN163" s="19">
        <f t="shared" si="181"/>
        <v>0</v>
      </c>
      <c r="DO163" s="19">
        <f t="shared" si="181"/>
        <v>0</v>
      </c>
      <c r="DP163" s="19">
        <f t="shared" si="181"/>
        <v>0</v>
      </c>
      <c r="DQ163" s="19">
        <f t="shared" si="181"/>
        <v>0</v>
      </c>
      <c r="DT163" s="19">
        <f t="shared" ref="DT163" si="182">DT139/(SUM(DT$60:DT$61))</f>
        <v>0</v>
      </c>
    </row>
    <row r="164" spans="1:124" x14ac:dyDescent="0.3">
      <c r="A164" s="15" t="str">
        <f t="shared" si="134"/>
        <v>Threonine</v>
      </c>
      <c r="B164" s="15"/>
      <c r="J164" s="19">
        <f t="shared" si="161"/>
        <v>14.281473989796556</v>
      </c>
      <c r="K164" s="19">
        <f t="shared" si="178"/>
        <v>12.115694833235418</v>
      </c>
      <c r="L164" s="19">
        <f t="shared" si="178"/>
        <v>71.894012334824126</v>
      </c>
      <c r="M164" s="19">
        <f t="shared" si="178"/>
        <v>6.8694965041331146</v>
      </c>
      <c r="N164" s="19">
        <f t="shared" si="178"/>
        <v>33.169670026462015</v>
      </c>
      <c r="O164" s="19">
        <f t="shared" si="178"/>
        <v>41.964630301970409</v>
      </c>
      <c r="P164" s="19"/>
      <c r="R164" s="19">
        <f t="shared" si="178"/>
        <v>18.682522624272178</v>
      </c>
      <c r="S164" s="19">
        <f t="shared" si="178"/>
        <v>19.291169192481476</v>
      </c>
      <c r="T164" s="19">
        <f t="shared" si="178"/>
        <v>10.043878085077235</v>
      </c>
      <c r="U164" s="19">
        <f t="shared" si="178"/>
        <v>10.37123144063268</v>
      </c>
      <c r="V164" s="19">
        <f t="shared" si="178"/>
        <v>4.46170793994626</v>
      </c>
      <c r="W164" s="19">
        <f t="shared" si="178"/>
        <v>4.8882094684503725</v>
      </c>
      <c r="X164" s="19"/>
      <c r="Y164" s="19">
        <f t="shared" si="178"/>
        <v>3.7538088928203845</v>
      </c>
      <c r="Z164" s="19">
        <f t="shared" si="178"/>
        <v>2.3620752573819681</v>
      </c>
      <c r="AA164" s="19">
        <f t="shared" si="178"/>
        <v>2.5303032351559964</v>
      </c>
      <c r="AB164" s="19">
        <f t="shared" si="178"/>
        <v>1.2538150005791004</v>
      </c>
      <c r="AC164" s="19">
        <f t="shared" si="178"/>
        <v>1.3583718004639935</v>
      </c>
      <c r="AD164" s="19">
        <f t="shared" si="178"/>
        <v>0.47814327011458385</v>
      </c>
      <c r="AE164" s="19">
        <f t="shared" si="178"/>
        <v>0.5577267186782543</v>
      </c>
      <c r="AF164" s="19">
        <f t="shared" si="178"/>
        <v>0.2270166596382675</v>
      </c>
      <c r="AG164" s="19">
        <f t="shared" si="178"/>
        <v>0.30205415010262132</v>
      </c>
      <c r="AH164" s="19">
        <f t="shared" si="178"/>
        <v>0.10455486043729233</v>
      </c>
      <c r="AI164" s="19">
        <f t="shared" si="178"/>
        <v>0.15979423322273809</v>
      </c>
      <c r="AP164" s="19">
        <f t="shared" si="136"/>
        <v>3.356930312224085</v>
      </c>
      <c r="AQ164" s="19">
        <f t="shared" ref="AQ164:CU164" si="183">AQ140/(SUM(AQ$60:AQ$61))</f>
        <v>3.5164830067283823</v>
      </c>
      <c r="AR164" s="19">
        <f t="shared" si="183"/>
        <v>3.5022899833582239</v>
      </c>
      <c r="AS164" s="19">
        <f t="shared" si="183"/>
        <v>4.5784651286299098</v>
      </c>
      <c r="AT164" s="19">
        <f t="shared" si="183"/>
        <v>3.4381803457670834</v>
      </c>
      <c r="AU164" s="19">
        <f t="shared" si="183"/>
        <v>3.3968962888082315</v>
      </c>
      <c r="AV164" s="19">
        <f t="shared" si="183"/>
        <v>5.7803972144660626E-2</v>
      </c>
      <c r="AW164" s="19">
        <f t="shared" si="183"/>
        <v>0.50168701867567334</v>
      </c>
      <c r="AX164" s="19">
        <f t="shared" si="183"/>
        <v>0.10606859511011228</v>
      </c>
      <c r="AY164" s="19">
        <f t="shared" si="183"/>
        <v>0.49205225680190873</v>
      </c>
      <c r="AZ164" s="19">
        <f t="shared" si="183"/>
        <v>3.5586915095498252E-2</v>
      </c>
      <c r="BA164" s="19">
        <f t="shared" si="183"/>
        <v>0.77969408782757832</v>
      </c>
      <c r="BB164" s="19">
        <f t="shared" si="183"/>
        <v>0</v>
      </c>
      <c r="BC164" s="17" t="e">
        <f t="shared" si="183"/>
        <v>#DIV/0!</v>
      </c>
      <c r="BD164" s="19">
        <f t="shared" si="183"/>
        <v>0.13524565750930201</v>
      </c>
      <c r="BE164" s="19">
        <f t="shared" si="183"/>
        <v>0.45120063278485001</v>
      </c>
      <c r="BF164" s="19">
        <f t="shared" si="183"/>
        <v>1.6178891677360484E-2</v>
      </c>
      <c r="BG164" s="19">
        <f t="shared" si="183"/>
        <v>0.25096869931773425</v>
      </c>
      <c r="BH164" s="19">
        <f t="shared" si="183"/>
        <v>2.1228354470263413E-2</v>
      </c>
      <c r="BI164" s="19">
        <f t="shared" si="183"/>
        <v>2.3854303000544134E-2</v>
      </c>
      <c r="BJ164" s="19">
        <f t="shared" si="183"/>
        <v>0.1338596177308681</v>
      </c>
      <c r="BK164" s="19">
        <f t="shared" si="183"/>
        <v>0.48929382497293156</v>
      </c>
      <c r="BL164" s="19">
        <f t="shared" si="183"/>
        <v>8.3340889309368421E-2</v>
      </c>
      <c r="BM164" s="19">
        <f t="shared" si="183"/>
        <v>0.24113059889065921</v>
      </c>
      <c r="BN164" s="19">
        <f t="shared" si="183"/>
        <v>0.39925286668032006</v>
      </c>
      <c r="BO164" s="19">
        <f t="shared" si="183"/>
        <v>0.36896607190053471</v>
      </c>
      <c r="BP164" s="19">
        <f t="shared" si="183"/>
        <v>0.13136355506352274</v>
      </c>
      <c r="BQ164" s="19">
        <f t="shared" si="183"/>
        <v>0.17099359215484863</v>
      </c>
      <c r="BR164" s="17" t="e">
        <f t="shared" si="183"/>
        <v>#DIV/0!</v>
      </c>
      <c r="BS164" s="17" t="e">
        <f t="shared" si="183"/>
        <v>#DIV/0!</v>
      </c>
      <c r="BT164" s="19">
        <f t="shared" si="183"/>
        <v>6.3133130518356811E-2</v>
      </c>
      <c r="BU164" s="19">
        <f t="shared" si="183"/>
        <v>0.10367853013893991</v>
      </c>
      <c r="BV164" s="19">
        <f t="shared" si="183"/>
        <v>5.9838204656712912E-2</v>
      </c>
      <c r="BW164" s="19">
        <f t="shared" si="183"/>
        <v>0.14462991031515424</v>
      </c>
      <c r="BX164" s="17" t="e">
        <f t="shared" si="183"/>
        <v>#DIV/0!</v>
      </c>
      <c r="BY164" s="17" t="e">
        <f t="shared" si="183"/>
        <v>#DIV/0!</v>
      </c>
      <c r="BZ164" s="19">
        <f t="shared" si="183"/>
        <v>6.5586075793846232E-2</v>
      </c>
      <c r="CA164" s="19">
        <f t="shared" si="183"/>
        <v>9.1031042700182169E-2</v>
      </c>
      <c r="CB164" s="19">
        <f t="shared" si="183"/>
        <v>6.5220238045564483E-2</v>
      </c>
      <c r="CC164" s="19">
        <f t="shared" si="183"/>
        <v>0.18678981078128737</v>
      </c>
      <c r="CD164" s="19">
        <f t="shared" si="183"/>
        <v>4.7375098690423542E-2</v>
      </c>
      <c r="CE164" s="19">
        <f t="shared" si="183"/>
        <v>0.18547318501313556</v>
      </c>
      <c r="CF164" s="17" t="e">
        <f t="shared" si="183"/>
        <v>#DIV/0!</v>
      </c>
      <c r="CG164" s="17" t="e">
        <f t="shared" si="183"/>
        <v>#DIV/0!</v>
      </c>
      <c r="CH164" s="19">
        <f t="shared" si="183"/>
        <v>2.5298845897068056</v>
      </c>
      <c r="CI164" s="19">
        <f t="shared" si="183"/>
        <v>2.2889672718613756</v>
      </c>
      <c r="CJ164" s="19">
        <f t="shared" si="183"/>
        <v>2.2360363578449349</v>
      </c>
      <c r="CK164" s="19">
        <f t="shared" si="183"/>
        <v>2.7862138022623149</v>
      </c>
      <c r="CL164" s="17" t="e">
        <f t="shared" si="183"/>
        <v>#DIV/0!</v>
      </c>
      <c r="CM164" s="19">
        <f t="shared" si="183"/>
        <v>1.1460207025504978</v>
      </c>
      <c r="CN164" s="19">
        <f t="shared" si="183"/>
        <v>1.1143106369023887</v>
      </c>
      <c r="CO164" s="19" t="e">
        <f t="shared" si="183"/>
        <v>#DIV/0!</v>
      </c>
      <c r="CP164" s="19">
        <f t="shared" si="183"/>
        <v>1.8815351566694651</v>
      </c>
      <c r="CQ164" s="19">
        <f t="shared" si="183"/>
        <v>1.6296696265185062</v>
      </c>
      <c r="CR164" s="19">
        <f t="shared" si="183"/>
        <v>4.5126605354053444</v>
      </c>
      <c r="CS164" s="19">
        <f t="shared" si="183"/>
        <v>6.3519565026993492</v>
      </c>
      <c r="CT164" s="19">
        <f t="shared" si="183"/>
        <v>17.898143026066652</v>
      </c>
      <c r="CU164" s="19">
        <f t="shared" si="183"/>
        <v>6.6625789269027722</v>
      </c>
      <c r="CZ164" s="5">
        <f t="shared" ref="CZ164:DA164" si="184">CZ140/(SUM(CZ$60:CZ$61))</f>
        <v>1.7275536342860767</v>
      </c>
      <c r="DA164" s="5" t="e">
        <f t="shared" si="184"/>
        <v>#DIV/0!</v>
      </c>
      <c r="DB164" s="19">
        <f t="shared" ref="DB164:DQ164" si="185">DB140/(SUM(DB$60:DB$61))</f>
        <v>5.8036985696970369</v>
      </c>
      <c r="DC164" s="19">
        <f t="shared" si="185"/>
        <v>4.3787036862989286</v>
      </c>
      <c r="DD164" s="19">
        <f t="shared" si="185"/>
        <v>3.0530179168784932</v>
      </c>
      <c r="DE164" s="19">
        <f t="shared" si="185"/>
        <v>3.3764597689648528</v>
      </c>
      <c r="DF164" s="19">
        <f t="shared" si="185"/>
        <v>3.5031002807236309</v>
      </c>
      <c r="DG164" s="19">
        <f t="shared" si="185"/>
        <v>4.2203386373793812</v>
      </c>
      <c r="DH164" s="19">
        <f t="shared" si="185"/>
        <v>6.5557706513870295</v>
      </c>
      <c r="DI164" s="19">
        <f t="shared" si="185"/>
        <v>4.4563245991957885</v>
      </c>
      <c r="DJ164" s="19">
        <f t="shared" si="185"/>
        <v>6.3630691039313447</v>
      </c>
      <c r="DK164" s="19">
        <f t="shared" si="185"/>
        <v>4.4222867868300639</v>
      </c>
      <c r="DL164" s="19">
        <f t="shared" si="185"/>
        <v>3.5000788332907322</v>
      </c>
      <c r="DM164" s="19">
        <f t="shared" si="185"/>
        <v>0.93031838123984112</v>
      </c>
      <c r="DN164" s="19">
        <f t="shared" si="185"/>
        <v>3.4538665436138878</v>
      </c>
      <c r="DO164" s="19">
        <f t="shared" si="185"/>
        <v>5.0703459134617495</v>
      </c>
      <c r="DP164" s="19">
        <f t="shared" si="185"/>
        <v>5.0776393887472437</v>
      </c>
      <c r="DQ164" s="19">
        <f t="shared" si="185"/>
        <v>4.328447769727366</v>
      </c>
      <c r="DT164" s="19">
        <f t="shared" ref="DT164" si="186">DT140/(SUM(DT$60:DT$61))</f>
        <v>6.3519565026993492</v>
      </c>
    </row>
    <row r="165" spans="1:124" s="5" customFormat="1" x14ac:dyDescent="0.3">
      <c r="A165" s="5" t="str">
        <f t="shared" si="134"/>
        <v>Arginine</v>
      </c>
      <c r="J165" s="19"/>
      <c r="K165" s="19"/>
      <c r="L165" s="19"/>
      <c r="M165" s="19"/>
      <c r="N165" s="19">
        <f t="shared" si="178"/>
        <v>0.99579622969081505</v>
      </c>
      <c r="O165" s="19">
        <f t="shared" si="178"/>
        <v>0.96673045801606794</v>
      </c>
      <c r="P165" s="19"/>
      <c r="Q165" s="19"/>
      <c r="R165" s="19">
        <f t="shared" si="178"/>
        <v>2.9079376600523918</v>
      </c>
      <c r="S165" s="19"/>
      <c r="T165" s="19">
        <f t="shared" si="178"/>
        <v>1.3016823459140316</v>
      </c>
      <c r="U165" s="19"/>
      <c r="V165" s="19">
        <f t="shared" si="178"/>
        <v>0.53624274116487336</v>
      </c>
      <c r="W165" s="19"/>
      <c r="X165" s="19">
        <f t="shared" si="178"/>
        <v>0.32808782393815766</v>
      </c>
      <c r="Y165" s="19"/>
      <c r="Z165" s="19">
        <f t="shared" si="178"/>
        <v>0.10130318396479186</v>
      </c>
      <c r="AA165" s="19"/>
      <c r="AB165" s="19">
        <f t="shared" si="178"/>
        <v>6.3934394842718664E-2</v>
      </c>
      <c r="AC165" s="19"/>
      <c r="AD165" s="19">
        <f t="shared" si="178"/>
        <v>2.2874963569592229E-2</v>
      </c>
      <c r="AE165" s="19"/>
      <c r="AF165" s="19">
        <f t="shared" si="178"/>
        <v>1.8189934698944667E-2</v>
      </c>
      <c r="AG165" s="19"/>
      <c r="AH165" s="19">
        <f t="shared" si="178"/>
        <v>3.8884815798029923E-2</v>
      </c>
      <c r="AI165" s="19"/>
      <c r="AJ165" s="11"/>
      <c r="AK165" s="11"/>
      <c r="AL165" s="11"/>
      <c r="AM165" s="11"/>
      <c r="AN165" s="11"/>
      <c r="AO165" s="11"/>
      <c r="AP165" s="5">
        <f t="shared" si="136"/>
        <v>0.57001955419412642</v>
      </c>
      <c r="AQ165" s="5">
        <f t="shared" ref="AQ165:CU165" si="187">AQ141/(SUM(AQ$60:AQ$61))</f>
        <v>0</v>
      </c>
      <c r="AR165" s="5">
        <f t="shared" si="187"/>
        <v>1.7913627249216078</v>
      </c>
      <c r="AS165" s="5">
        <f t="shared" si="187"/>
        <v>0</v>
      </c>
      <c r="AT165" s="5">
        <f t="shared" si="187"/>
        <v>1.2637666757859904</v>
      </c>
      <c r="AU165" s="5">
        <f t="shared" si="187"/>
        <v>0.3441826111533472</v>
      </c>
      <c r="AV165" s="5">
        <f t="shared" si="187"/>
        <v>0</v>
      </c>
      <c r="AW165" s="5">
        <f t="shared" si="187"/>
        <v>0</v>
      </c>
      <c r="AX165" s="5">
        <f t="shared" si="187"/>
        <v>0</v>
      </c>
      <c r="AY165" s="5">
        <f t="shared" si="187"/>
        <v>0</v>
      </c>
      <c r="AZ165" s="5">
        <f t="shared" si="187"/>
        <v>0</v>
      </c>
      <c r="BA165" s="5">
        <f t="shared" si="187"/>
        <v>0</v>
      </c>
      <c r="BB165" s="5">
        <f t="shared" si="187"/>
        <v>0</v>
      </c>
      <c r="BC165" s="17" t="e">
        <f t="shared" si="187"/>
        <v>#DIV/0!</v>
      </c>
      <c r="BD165" s="5">
        <f t="shared" si="187"/>
        <v>0</v>
      </c>
      <c r="BE165" s="5">
        <f t="shared" si="187"/>
        <v>0</v>
      </c>
      <c r="BF165" s="5">
        <f t="shared" si="187"/>
        <v>0</v>
      </c>
      <c r="BG165" s="5">
        <f t="shared" si="187"/>
        <v>0</v>
      </c>
      <c r="BH165" s="5">
        <f t="shared" si="187"/>
        <v>0</v>
      </c>
      <c r="BI165" s="5">
        <f t="shared" si="187"/>
        <v>0</v>
      </c>
      <c r="BJ165" s="5">
        <f t="shared" si="187"/>
        <v>0</v>
      </c>
      <c r="BK165" s="5">
        <f t="shared" si="187"/>
        <v>0</v>
      </c>
      <c r="BL165" s="5">
        <f t="shared" si="187"/>
        <v>0</v>
      </c>
      <c r="BM165" s="5">
        <f t="shared" si="187"/>
        <v>0</v>
      </c>
      <c r="BN165" s="5">
        <f t="shared" si="187"/>
        <v>0</v>
      </c>
      <c r="BO165" s="5">
        <f t="shared" si="187"/>
        <v>0</v>
      </c>
      <c r="BP165" s="5">
        <f t="shared" si="187"/>
        <v>0</v>
      </c>
      <c r="BQ165" s="5">
        <f t="shared" si="187"/>
        <v>0</v>
      </c>
      <c r="BR165" s="17" t="e">
        <f t="shared" si="187"/>
        <v>#DIV/0!</v>
      </c>
      <c r="BS165" s="17" t="e">
        <f t="shared" si="187"/>
        <v>#DIV/0!</v>
      </c>
      <c r="BT165" s="5">
        <f t="shared" si="187"/>
        <v>0</v>
      </c>
      <c r="BU165" s="5">
        <f t="shared" si="187"/>
        <v>0</v>
      </c>
      <c r="BV165" s="5">
        <f t="shared" si="187"/>
        <v>0</v>
      </c>
      <c r="BW165" s="5">
        <f t="shared" si="187"/>
        <v>0</v>
      </c>
      <c r="BX165" s="17" t="e">
        <f t="shared" si="187"/>
        <v>#DIV/0!</v>
      </c>
      <c r="BY165" s="17" t="e">
        <f t="shared" si="187"/>
        <v>#DIV/0!</v>
      </c>
      <c r="BZ165" s="5">
        <f t="shared" si="187"/>
        <v>0</v>
      </c>
      <c r="CA165" s="5">
        <f t="shared" si="187"/>
        <v>0</v>
      </c>
      <c r="CB165" s="5">
        <f t="shared" si="187"/>
        <v>0</v>
      </c>
      <c r="CC165" s="5">
        <f t="shared" si="187"/>
        <v>0</v>
      </c>
      <c r="CD165" s="5">
        <f t="shared" si="187"/>
        <v>0</v>
      </c>
      <c r="CE165" s="5">
        <f t="shared" si="187"/>
        <v>0</v>
      </c>
      <c r="CF165" s="17" t="e">
        <f t="shared" si="187"/>
        <v>#DIV/0!</v>
      </c>
      <c r="CG165" s="17" t="e">
        <f t="shared" si="187"/>
        <v>#DIV/0!</v>
      </c>
      <c r="CH165" s="5">
        <f t="shared" si="187"/>
        <v>0.36023753895721977</v>
      </c>
      <c r="CI165" s="5">
        <f t="shared" si="187"/>
        <v>0.31328824704760833</v>
      </c>
      <c r="CJ165" s="5">
        <f t="shared" si="187"/>
        <v>0.3883315853784674</v>
      </c>
      <c r="CK165" s="5">
        <f t="shared" si="187"/>
        <v>0.36362766790168077</v>
      </c>
      <c r="CL165" s="17" t="e">
        <f t="shared" si="187"/>
        <v>#DIV/0!</v>
      </c>
      <c r="CM165" s="5">
        <f t="shared" si="187"/>
        <v>0</v>
      </c>
      <c r="CN165" s="5">
        <f t="shared" si="187"/>
        <v>0</v>
      </c>
      <c r="CO165" s="5" t="e">
        <f t="shared" si="187"/>
        <v>#DIV/0!</v>
      </c>
      <c r="CP165" s="5">
        <f t="shared" si="187"/>
        <v>0</v>
      </c>
      <c r="CQ165" s="5">
        <f t="shared" si="187"/>
        <v>0</v>
      </c>
      <c r="CR165" s="5">
        <f t="shared" si="187"/>
        <v>0</v>
      </c>
      <c r="CS165" s="5">
        <f t="shared" si="187"/>
        <v>0</v>
      </c>
      <c r="CT165" s="5">
        <f t="shared" si="187"/>
        <v>0</v>
      </c>
      <c r="CU165" s="5">
        <f t="shared" si="187"/>
        <v>0</v>
      </c>
      <c r="CZ165" s="5">
        <f t="shared" ref="CZ165:DA165" si="188">CZ141/(SUM(CZ$60:CZ$61))</f>
        <v>1.0543038765072945</v>
      </c>
      <c r="DA165" s="5" t="e">
        <f t="shared" si="188"/>
        <v>#DIV/0!</v>
      </c>
      <c r="DB165" s="5">
        <f t="shared" ref="DB165:DQ165" si="189">DB141/(SUM(DB$60:DB$61))</f>
        <v>0</v>
      </c>
      <c r="DC165" s="5">
        <f t="shared" si="189"/>
        <v>0</v>
      </c>
      <c r="DD165" s="5">
        <f t="shared" si="189"/>
        <v>0.1596053540583231</v>
      </c>
      <c r="DE165" s="5">
        <f t="shared" si="189"/>
        <v>0.20973548545928278</v>
      </c>
      <c r="DF165" s="5">
        <f t="shared" si="189"/>
        <v>0</v>
      </c>
      <c r="DG165" s="5">
        <f t="shared" si="189"/>
        <v>0</v>
      </c>
      <c r="DH165" s="5">
        <f t="shared" si="189"/>
        <v>0</v>
      </c>
      <c r="DI165" s="5">
        <f t="shared" si="189"/>
        <v>0</v>
      </c>
      <c r="DJ165" s="5">
        <f t="shared" si="189"/>
        <v>0</v>
      </c>
      <c r="DK165" s="5">
        <f t="shared" si="189"/>
        <v>0</v>
      </c>
      <c r="DL165" s="5">
        <f t="shared" si="189"/>
        <v>0.12054650915326459</v>
      </c>
      <c r="DM165" s="5">
        <f t="shared" si="189"/>
        <v>0.12463274908974704</v>
      </c>
      <c r="DN165" s="5">
        <f t="shared" si="189"/>
        <v>0.13049379320054519</v>
      </c>
      <c r="DO165" s="5">
        <f t="shared" si="189"/>
        <v>0.18439934575606731</v>
      </c>
      <c r="DP165" s="5">
        <f t="shared" si="189"/>
        <v>0.31225646531762619</v>
      </c>
      <c r="DQ165" s="5">
        <f t="shared" si="189"/>
        <v>0.10121663503299305</v>
      </c>
      <c r="DT165" s="5">
        <f t="shared" ref="DT165" si="190">DT141/(SUM(DT$60:DT$61))</f>
        <v>0</v>
      </c>
    </row>
    <row r="166" spans="1:124" s="5" customFormat="1" x14ac:dyDescent="0.3">
      <c r="A166" s="5" t="str">
        <f t="shared" si="134"/>
        <v>Methionine</v>
      </c>
      <c r="J166" s="19">
        <f>J142/(SUM(J$60:J$61))</f>
        <v>0</v>
      </c>
      <c r="K166" s="19">
        <f>K142/(SUM(K$60:K$61))</f>
        <v>0</v>
      </c>
      <c r="L166" s="19">
        <f>L142/(SUM(L$60:L$61))</f>
        <v>0</v>
      </c>
      <c r="M166" s="19">
        <f>M142/(SUM(M$60:M$61))</f>
        <v>0</v>
      </c>
      <c r="N166" s="19">
        <f>N142/(SUM(N$60:N$61))</f>
        <v>6.8495573790243944E-2</v>
      </c>
      <c r="O166" s="19"/>
      <c r="P166" s="19"/>
      <c r="Q166" s="19"/>
      <c r="R166" s="19">
        <f t="shared" si="178"/>
        <v>4.9548531348346921E-2</v>
      </c>
      <c r="S166" s="19"/>
      <c r="T166" s="19">
        <f t="shared" si="178"/>
        <v>3.6396773302721404E-2</v>
      </c>
      <c r="U166" s="19"/>
      <c r="V166" s="19">
        <f t="shared" si="178"/>
        <v>2.9498484030032468E-2</v>
      </c>
      <c r="W166" s="19"/>
      <c r="X166" s="19">
        <f t="shared" si="178"/>
        <v>1.8649758058722734E-2</v>
      </c>
      <c r="Y166" s="19"/>
      <c r="Z166" s="19">
        <f t="shared" si="178"/>
        <v>4.1745539502649975E-2</v>
      </c>
      <c r="AA166" s="19"/>
      <c r="AB166" s="19">
        <f t="shared" si="178"/>
        <v>1.959909085109892E-2</v>
      </c>
      <c r="AC166" s="19"/>
      <c r="AD166" s="19">
        <f t="shared" si="178"/>
        <v>5.0458982022529679E-2</v>
      </c>
      <c r="AE166" s="19"/>
      <c r="AF166" s="19">
        <f t="shared" si="178"/>
        <v>2.7046754201188891E-2</v>
      </c>
      <c r="AG166" s="19"/>
      <c r="AH166" s="19">
        <f t="shared" si="178"/>
        <v>6.4339410590270013E-2</v>
      </c>
      <c r="AI166" s="19"/>
      <c r="AJ166" s="11"/>
      <c r="AK166" s="11"/>
      <c r="AL166" s="11"/>
      <c r="AM166" s="11"/>
      <c r="AN166" s="11"/>
      <c r="AO166" s="11"/>
      <c r="AP166" s="5">
        <f t="shared" si="136"/>
        <v>0.39370943423704985</v>
      </c>
      <c r="AQ166" s="5">
        <f t="shared" ref="AQ166:CU166" si="191">AQ142/(SUM(AQ$60:AQ$61))</f>
        <v>0.25090925334419489</v>
      </c>
      <c r="AR166" s="5">
        <f t="shared" si="191"/>
        <v>0.17254027972427052</v>
      </c>
      <c r="AS166" s="5">
        <f t="shared" si="191"/>
        <v>0.27989883764470014</v>
      </c>
      <c r="AT166" s="5">
        <f t="shared" si="191"/>
        <v>0.96929647748319525</v>
      </c>
      <c r="AU166" s="5">
        <f t="shared" si="191"/>
        <v>5.9972095650294502E-2</v>
      </c>
      <c r="AV166" s="5">
        <f t="shared" si="191"/>
        <v>0</v>
      </c>
      <c r="AW166" s="5">
        <f t="shared" si="191"/>
        <v>0</v>
      </c>
      <c r="AX166" s="5">
        <f t="shared" si="191"/>
        <v>0</v>
      </c>
      <c r="AY166" s="5">
        <f t="shared" si="191"/>
        <v>0</v>
      </c>
      <c r="AZ166" s="5">
        <f t="shared" si="191"/>
        <v>0</v>
      </c>
      <c r="BA166" s="5">
        <f t="shared" si="191"/>
        <v>0</v>
      </c>
      <c r="BB166" s="5">
        <f t="shared" si="191"/>
        <v>0</v>
      </c>
      <c r="BC166" s="17" t="e">
        <f t="shared" si="191"/>
        <v>#DIV/0!</v>
      </c>
      <c r="BD166" s="5">
        <f t="shared" si="191"/>
        <v>0</v>
      </c>
      <c r="BE166" s="5">
        <f t="shared" si="191"/>
        <v>0</v>
      </c>
      <c r="BF166" s="5">
        <f t="shared" si="191"/>
        <v>0</v>
      </c>
      <c r="BG166" s="5">
        <f t="shared" si="191"/>
        <v>0</v>
      </c>
      <c r="BH166" s="5">
        <f t="shared" si="191"/>
        <v>5.4048138798550208E-2</v>
      </c>
      <c r="BI166" s="5">
        <f t="shared" si="191"/>
        <v>5.0073319120902154E-2</v>
      </c>
      <c r="BJ166" s="5">
        <f t="shared" si="191"/>
        <v>4.1049952785199968E-2</v>
      </c>
      <c r="BK166" s="5">
        <f t="shared" si="191"/>
        <v>3.4482128246832902E-2</v>
      </c>
      <c r="BL166" s="5">
        <f t="shared" si="191"/>
        <v>4.2280189176975597E-2</v>
      </c>
      <c r="BM166" s="5">
        <f t="shared" si="191"/>
        <v>3.1272063981641632E-2</v>
      </c>
      <c r="BN166" s="5">
        <f t="shared" si="191"/>
        <v>7.2238714162509821E-2</v>
      </c>
      <c r="BO166" s="5">
        <f t="shared" si="191"/>
        <v>4.5622067382745081E-2</v>
      </c>
      <c r="BP166" s="5">
        <f t="shared" si="191"/>
        <v>4.1043231124090175E-2</v>
      </c>
      <c r="BQ166" s="5">
        <f t="shared" si="191"/>
        <v>2.9931848352454757E-2</v>
      </c>
      <c r="BR166" s="17" t="e">
        <f t="shared" si="191"/>
        <v>#DIV/0!</v>
      </c>
      <c r="BS166" s="17" t="e">
        <f t="shared" si="191"/>
        <v>#DIV/0!</v>
      </c>
      <c r="BT166" s="5">
        <f t="shared" si="191"/>
        <v>4.6818013121725073E-2</v>
      </c>
      <c r="BU166" s="5">
        <f t="shared" si="191"/>
        <v>0</v>
      </c>
      <c r="BV166" s="5">
        <f t="shared" si="191"/>
        <v>4.3792012260427719E-2</v>
      </c>
      <c r="BW166" s="5">
        <f t="shared" si="191"/>
        <v>0</v>
      </c>
      <c r="BX166" s="17" t="e">
        <f t="shared" si="191"/>
        <v>#DIV/0!</v>
      </c>
      <c r="BY166" s="17" t="e">
        <f t="shared" si="191"/>
        <v>#DIV/0!</v>
      </c>
      <c r="BZ166" s="5">
        <f t="shared" si="191"/>
        <v>7.363304215989766E-2</v>
      </c>
      <c r="CA166" s="5">
        <f t="shared" si="191"/>
        <v>5.3975072465428549E-2</v>
      </c>
      <c r="CB166" s="5">
        <f t="shared" si="191"/>
        <v>8.0476018344056668E-2</v>
      </c>
      <c r="CC166" s="5">
        <f t="shared" si="191"/>
        <v>6.5914059654032686E-2</v>
      </c>
      <c r="CD166" s="5">
        <f t="shared" si="191"/>
        <v>4.5954191219514481E-2</v>
      </c>
      <c r="CE166" s="5">
        <f t="shared" si="191"/>
        <v>5.7176220392290734E-2</v>
      </c>
      <c r="CF166" s="17" t="e">
        <f t="shared" si="191"/>
        <v>#DIV/0!</v>
      </c>
      <c r="CG166" s="17" t="e">
        <f t="shared" si="191"/>
        <v>#DIV/0!</v>
      </c>
      <c r="CH166" s="5">
        <f t="shared" si="191"/>
        <v>8.6202055604752706E-2</v>
      </c>
      <c r="CI166" s="5">
        <f t="shared" si="191"/>
        <v>7.0911116106518582E-2</v>
      </c>
      <c r="CJ166" s="5">
        <f t="shared" si="191"/>
        <v>4.311256186600422E-2</v>
      </c>
      <c r="CK166" s="5">
        <f t="shared" si="191"/>
        <v>6.2279932506745059E-2</v>
      </c>
      <c r="CL166" s="17" t="e">
        <f t="shared" si="191"/>
        <v>#DIV/0!</v>
      </c>
      <c r="CM166" s="5">
        <f t="shared" si="191"/>
        <v>0</v>
      </c>
      <c r="CN166" s="5">
        <f t="shared" si="191"/>
        <v>0</v>
      </c>
      <c r="CO166" s="5" t="e">
        <f t="shared" si="191"/>
        <v>#DIV/0!</v>
      </c>
      <c r="CP166" s="5">
        <f t="shared" si="191"/>
        <v>0</v>
      </c>
      <c r="CQ166" s="5">
        <f t="shared" si="191"/>
        <v>0</v>
      </c>
      <c r="CR166" s="5">
        <f t="shared" si="191"/>
        <v>0</v>
      </c>
      <c r="CS166" s="5">
        <f t="shared" si="191"/>
        <v>0</v>
      </c>
      <c r="CT166" s="5">
        <f t="shared" si="191"/>
        <v>0</v>
      </c>
      <c r="CU166" s="5">
        <f t="shared" si="191"/>
        <v>0</v>
      </c>
      <c r="CZ166" s="5">
        <f t="shared" ref="CZ166:DA166" si="192">CZ142/(SUM(CZ$60:CZ$61))</f>
        <v>0</v>
      </c>
      <c r="DA166" s="5" t="e">
        <f t="shared" si="192"/>
        <v>#DIV/0!</v>
      </c>
      <c r="DB166" s="5">
        <f t="shared" ref="DB166:DQ166" si="193">DB142/(SUM(DB$60:DB$61))</f>
        <v>1.8013282989449413E-2</v>
      </c>
      <c r="DC166" s="5">
        <f t="shared" si="193"/>
        <v>0</v>
      </c>
      <c r="DD166" s="5">
        <f t="shared" si="193"/>
        <v>0</v>
      </c>
      <c r="DE166" s="5">
        <f t="shared" si="193"/>
        <v>0</v>
      </c>
      <c r="DF166" s="5">
        <f t="shared" si="193"/>
        <v>0</v>
      </c>
      <c r="DG166" s="5">
        <f t="shared" si="193"/>
        <v>0</v>
      </c>
      <c r="DH166" s="5">
        <f t="shared" si="193"/>
        <v>0</v>
      </c>
      <c r="DI166" s="5">
        <f t="shared" si="193"/>
        <v>0</v>
      </c>
      <c r="DJ166" s="5">
        <f t="shared" si="193"/>
        <v>0</v>
      </c>
      <c r="DK166" s="5">
        <f t="shared" si="193"/>
        <v>0</v>
      </c>
      <c r="DL166" s="5">
        <f t="shared" si="193"/>
        <v>0</v>
      </c>
      <c r="DM166" s="5">
        <f t="shared" si="193"/>
        <v>0</v>
      </c>
      <c r="DN166" s="5">
        <f t="shared" si="193"/>
        <v>0</v>
      </c>
      <c r="DO166" s="5">
        <f t="shared" si="193"/>
        <v>0</v>
      </c>
      <c r="DP166" s="5">
        <f t="shared" si="193"/>
        <v>0</v>
      </c>
      <c r="DQ166" s="5">
        <f t="shared" si="193"/>
        <v>0</v>
      </c>
      <c r="DT166" s="5">
        <f t="shared" ref="DT166" si="194">DT142/(SUM(DT$60:DT$61))</f>
        <v>0</v>
      </c>
    </row>
    <row r="167" spans="1:124" x14ac:dyDescent="0.3">
      <c r="A167" s="15" t="str">
        <f t="shared" si="134"/>
        <v>Cysteine</v>
      </c>
      <c r="B167" s="15"/>
      <c r="J167" s="19">
        <f>J143/(SUM(J$60:J$61))</f>
        <v>2.8144070416198415</v>
      </c>
      <c r="K167" s="19">
        <f t="shared" si="178"/>
        <v>2.7441743882524481</v>
      </c>
      <c r="L167" s="19">
        <f t="shared" si="178"/>
        <v>10.214172020916472</v>
      </c>
      <c r="M167" s="19">
        <f t="shared" si="178"/>
        <v>2.5993003094479299</v>
      </c>
      <c r="N167" s="19">
        <f t="shared" si="178"/>
        <v>14.00610781647878</v>
      </c>
      <c r="O167" s="19">
        <f t="shared" si="178"/>
        <v>13.371135208231268</v>
      </c>
      <c r="P167" s="19"/>
      <c r="R167" s="19">
        <f t="shared" si="178"/>
        <v>4.917190988025407</v>
      </c>
      <c r="S167" s="19">
        <f t="shared" si="178"/>
        <v>4.0765014952878236</v>
      </c>
      <c r="T167" s="19">
        <f t="shared" si="178"/>
        <v>1.3208589884715172</v>
      </c>
      <c r="U167" s="19">
        <f t="shared" si="178"/>
        <v>1.1085755520579745</v>
      </c>
      <c r="V167" s="19">
        <f t="shared" si="178"/>
        <v>0.72084942507506033</v>
      </c>
      <c r="W167" s="19">
        <f t="shared" si="178"/>
        <v>0.67824198244301903</v>
      </c>
      <c r="X167" s="19">
        <f t="shared" si="178"/>
        <v>0.45098031086199092</v>
      </c>
      <c r="Y167" s="19">
        <f t="shared" si="178"/>
        <v>0.41075421474136548</v>
      </c>
      <c r="Z167" s="19">
        <f t="shared" si="178"/>
        <v>0.27490590181235791</v>
      </c>
      <c r="AA167" s="19">
        <f t="shared" si="178"/>
        <v>0.33340798571907859</v>
      </c>
      <c r="AB167" s="19">
        <f t="shared" si="178"/>
        <v>0.20689860043166799</v>
      </c>
      <c r="AC167" s="19">
        <f t="shared" si="178"/>
        <v>0.26287777720902505</v>
      </c>
      <c r="AD167" s="19">
        <f t="shared" si="178"/>
        <v>8.6758686104180888E-2</v>
      </c>
      <c r="AE167" s="19">
        <f t="shared" si="178"/>
        <v>0.10874657647491323</v>
      </c>
      <c r="AF167" s="19">
        <f t="shared" si="178"/>
        <v>3.017023122540672E-2</v>
      </c>
      <c r="AH167" s="19">
        <f t="shared" si="178"/>
        <v>1.7920103162974356E-2</v>
      </c>
      <c r="AI167" s="19"/>
      <c r="AP167" s="19">
        <f t="shared" si="136"/>
        <v>0.20259269458239568</v>
      </c>
      <c r="AQ167" s="19">
        <f t="shared" ref="AQ167:CU167" si="195">AQ143/(SUM(AQ$60:AQ$61))</f>
        <v>0</v>
      </c>
      <c r="AR167" s="19">
        <f t="shared" si="195"/>
        <v>0</v>
      </c>
      <c r="AS167" s="19">
        <f t="shared" si="195"/>
        <v>0</v>
      </c>
      <c r="AT167" s="19">
        <f t="shared" si="195"/>
        <v>0</v>
      </c>
      <c r="AU167" s="19">
        <f t="shared" si="195"/>
        <v>0</v>
      </c>
      <c r="AV167" s="19">
        <f t="shared" si="195"/>
        <v>7.2473576611618226E-2</v>
      </c>
      <c r="AW167" s="19">
        <f t="shared" si="195"/>
        <v>0</v>
      </c>
      <c r="AX167" s="19">
        <f t="shared" si="195"/>
        <v>0.20542890562367755</v>
      </c>
      <c r="AY167" s="19">
        <f t="shared" si="195"/>
        <v>0</v>
      </c>
      <c r="AZ167" s="19">
        <f t="shared" si="195"/>
        <v>0.17517639741217766</v>
      </c>
      <c r="BA167" s="19">
        <f t="shared" si="195"/>
        <v>0</v>
      </c>
      <c r="BB167" s="19">
        <f t="shared" si="195"/>
        <v>6.0369654834032074E-2</v>
      </c>
      <c r="BC167" s="17" t="e">
        <f t="shared" si="195"/>
        <v>#DIV/0!</v>
      </c>
      <c r="BD167" s="19">
        <f t="shared" si="195"/>
        <v>0.10784014295244582</v>
      </c>
      <c r="BE167" s="19">
        <f t="shared" si="195"/>
        <v>0</v>
      </c>
      <c r="BF167" s="19">
        <f t="shared" si="195"/>
        <v>8.2568040868595191E-3</v>
      </c>
      <c r="BG167" s="19">
        <f t="shared" si="195"/>
        <v>0</v>
      </c>
      <c r="BH167" s="19">
        <f t="shared" si="195"/>
        <v>0.11673037920980872</v>
      </c>
      <c r="BI167" s="19">
        <f t="shared" si="195"/>
        <v>0</v>
      </c>
      <c r="BJ167" s="19">
        <f t="shared" si="195"/>
        <v>0</v>
      </c>
      <c r="BK167" s="19">
        <f t="shared" si="195"/>
        <v>0</v>
      </c>
      <c r="BL167" s="19">
        <f t="shared" si="195"/>
        <v>0</v>
      </c>
      <c r="BM167" s="19">
        <f t="shared" si="195"/>
        <v>0</v>
      </c>
      <c r="BN167" s="19">
        <f t="shared" si="195"/>
        <v>0</v>
      </c>
      <c r="BO167" s="19">
        <f t="shared" si="195"/>
        <v>0</v>
      </c>
      <c r="BP167" s="19">
        <f t="shared" si="195"/>
        <v>0</v>
      </c>
      <c r="BQ167" s="19">
        <f t="shared" si="195"/>
        <v>0</v>
      </c>
      <c r="BR167" s="17" t="e">
        <f t="shared" si="195"/>
        <v>#DIV/0!</v>
      </c>
      <c r="BS167" s="17" t="e">
        <f t="shared" si="195"/>
        <v>#DIV/0!</v>
      </c>
      <c r="BT167" s="19">
        <f t="shared" si="195"/>
        <v>9.8540798222273435E-2</v>
      </c>
      <c r="BU167" s="19">
        <f t="shared" si="195"/>
        <v>0</v>
      </c>
      <c r="BV167" s="19">
        <f t="shared" si="195"/>
        <v>0</v>
      </c>
      <c r="BW167" s="19">
        <f t="shared" si="195"/>
        <v>0</v>
      </c>
      <c r="BX167" s="17" t="e">
        <f t="shared" si="195"/>
        <v>#DIV/0!</v>
      </c>
      <c r="BY167" s="17" t="e">
        <f t="shared" si="195"/>
        <v>#DIV/0!</v>
      </c>
      <c r="BZ167" s="19">
        <f t="shared" si="195"/>
        <v>0</v>
      </c>
      <c r="CA167" s="19">
        <f t="shared" si="195"/>
        <v>0</v>
      </c>
      <c r="CB167" s="19">
        <f t="shared" si="195"/>
        <v>0</v>
      </c>
      <c r="CC167" s="19">
        <f t="shared" si="195"/>
        <v>0</v>
      </c>
      <c r="CD167" s="19">
        <f t="shared" si="195"/>
        <v>0</v>
      </c>
      <c r="CE167" s="19">
        <f t="shared" si="195"/>
        <v>0</v>
      </c>
      <c r="CF167" s="17" t="e">
        <f t="shared" si="195"/>
        <v>#DIV/0!</v>
      </c>
      <c r="CG167" s="17" t="e">
        <f t="shared" si="195"/>
        <v>#DIV/0!</v>
      </c>
      <c r="CH167" s="19">
        <f t="shared" si="195"/>
        <v>0</v>
      </c>
      <c r="CI167" s="19">
        <f t="shared" si="195"/>
        <v>0</v>
      </c>
      <c r="CJ167" s="19">
        <f t="shared" si="195"/>
        <v>0</v>
      </c>
      <c r="CK167" s="19">
        <f t="shared" si="195"/>
        <v>0</v>
      </c>
      <c r="CL167" s="17" t="e">
        <f t="shared" si="195"/>
        <v>#DIV/0!</v>
      </c>
      <c r="CM167" s="19">
        <f t="shared" si="195"/>
        <v>3.658777874646725E-2</v>
      </c>
      <c r="CN167" s="19">
        <f t="shared" si="195"/>
        <v>0</v>
      </c>
      <c r="CO167" s="19" t="e">
        <f t="shared" si="195"/>
        <v>#DIV/0!</v>
      </c>
      <c r="CP167" s="19">
        <f t="shared" si="195"/>
        <v>0</v>
      </c>
      <c r="CQ167" s="19">
        <f t="shared" si="195"/>
        <v>0</v>
      </c>
      <c r="CR167" s="19">
        <f t="shared" si="195"/>
        <v>0.6738435574454098</v>
      </c>
      <c r="CS167" s="19">
        <f t="shared" si="195"/>
        <v>0.90700711157657732</v>
      </c>
      <c r="CT167" s="19">
        <f t="shared" si="195"/>
        <v>0.65184690510485599</v>
      </c>
      <c r="CU167" s="19">
        <f t="shared" si="195"/>
        <v>0</v>
      </c>
      <c r="CZ167" s="5">
        <f t="shared" ref="CZ167:DA167" si="196">CZ143/(SUM(CZ$60:CZ$61))</f>
        <v>0</v>
      </c>
      <c r="DA167" s="5" t="e">
        <f t="shared" si="196"/>
        <v>#DIV/0!</v>
      </c>
      <c r="DB167" s="19">
        <f t="shared" ref="DB167:DQ167" si="197">DB143/(SUM(DB$60:DB$61))</f>
        <v>0</v>
      </c>
      <c r="DC167" s="19">
        <f t="shared" si="197"/>
        <v>0</v>
      </c>
      <c r="DD167" s="19">
        <f t="shared" si="197"/>
        <v>0</v>
      </c>
      <c r="DE167" s="19">
        <f t="shared" si="197"/>
        <v>0</v>
      </c>
      <c r="DF167" s="19">
        <f t="shared" si="197"/>
        <v>0</v>
      </c>
      <c r="DG167" s="19">
        <f t="shared" si="197"/>
        <v>0</v>
      </c>
      <c r="DH167" s="19">
        <f t="shared" si="197"/>
        <v>0</v>
      </c>
      <c r="DI167" s="19">
        <f t="shared" si="197"/>
        <v>0</v>
      </c>
      <c r="DJ167" s="19">
        <f t="shared" si="197"/>
        <v>0</v>
      </c>
      <c r="DK167" s="19">
        <f t="shared" si="197"/>
        <v>0</v>
      </c>
      <c r="DL167" s="19">
        <f t="shared" si="197"/>
        <v>0</v>
      </c>
      <c r="DM167" s="19">
        <f t="shared" si="197"/>
        <v>0</v>
      </c>
      <c r="DN167" s="19">
        <f t="shared" si="197"/>
        <v>0</v>
      </c>
      <c r="DO167" s="19">
        <f t="shared" si="197"/>
        <v>0</v>
      </c>
      <c r="DP167" s="19">
        <f t="shared" si="197"/>
        <v>0</v>
      </c>
      <c r="DQ167" s="19">
        <f t="shared" si="197"/>
        <v>0</v>
      </c>
      <c r="DT167" s="19">
        <f t="shared" ref="DT167" si="198">DT143/(SUM(DT$60:DT$61))</f>
        <v>0.90700711157657732</v>
      </c>
    </row>
    <row r="168" spans="1:124" x14ac:dyDescent="0.3">
      <c r="A168" s="15" t="str">
        <f t="shared" si="134"/>
        <v>Alanine</v>
      </c>
      <c r="B168" s="15"/>
      <c r="J168" s="19">
        <f>J144/(SUM(J$60:J$61))</f>
        <v>9.5536069224353355</v>
      </c>
      <c r="K168" s="19">
        <f t="shared" si="178"/>
        <v>8.8171306478093552</v>
      </c>
      <c r="L168" s="19">
        <f t="shared" si="178"/>
        <v>27.764297847621361</v>
      </c>
      <c r="M168" s="19">
        <f t="shared" si="178"/>
        <v>2.905330961098171</v>
      </c>
      <c r="N168" s="19">
        <f t="shared" si="178"/>
        <v>17.894384843512469</v>
      </c>
      <c r="O168" s="19"/>
      <c r="P168" s="19"/>
      <c r="R168" s="19">
        <f t="shared" si="178"/>
        <v>8.640387027507872</v>
      </c>
      <c r="S168" s="19"/>
      <c r="T168" s="19">
        <f t="shared" si="178"/>
        <v>4.2925572263396639</v>
      </c>
      <c r="V168" s="19">
        <f t="shared" si="178"/>
        <v>2.0451223453133296</v>
      </c>
      <c r="W168" s="19"/>
      <c r="X168" s="19">
        <f t="shared" si="178"/>
        <v>1.380755189743849</v>
      </c>
      <c r="Z168" s="19">
        <f t="shared" si="178"/>
        <v>1.0437586479211769</v>
      </c>
      <c r="AA168" s="19"/>
      <c r="AB168" s="19">
        <f t="shared" si="178"/>
        <v>0.72952554038561646</v>
      </c>
      <c r="AC168" s="19"/>
      <c r="AD168" s="19">
        <f t="shared" si="178"/>
        <v>0.34671335183208923</v>
      </c>
      <c r="AE168" s="19"/>
      <c r="AF168" s="19">
        <f t="shared" si="178"/>
        <v>0.27430347585291392</v>
      </c>
      <c r="AH168" s="19">
        <f t="shared" si="178"/>
        <v>0.17799899735436445</v>
      </c>
      <c r="AI168" s="19"/>
      <c r="AP168" s="19">
        <f t="shared" si="136"/>
        <v>6.2041971205493782</v>
      </c>
      <c r="AQ168" s="19">
        <f t="shared" ref="AQ168:CU168" si="199">AQ144/(SUM(AQ$60:AQ$61))</f>
        <v>8.2777395526302371</v>
      </c>
      <c r="AR168" s="19">
        <f t="shared" si="199"/>
        <v>6.8520122942092421</v>
      </c>
      <c r="AS168" s="19">
        <f t="shared" si="199"/>
        <v>9.2064841063236837</v>
      </c>
      <c r="AT168" s="19">
        <f t="shared" si="199"/>
        <v>6.6989420091409162</v>
      </c>
      <c r="AU168" s="19">
        <f t="shared" si="199"/>
        <v>7.445659659230313</v>
      </c>
      <c r="AV168" s="19">
        <f t="shared" si="199"/>
        <v>0.42440398274975283</v>
      </c>
      <c r="AW168" s="19">
        <f t="shared" si="199"/>
        <v>0</v>
      </c>
      <c r="AX168" s="19">
        <f t="shared" si="199"/>
        <v>0.49403128792160056</v>
      </c>
      <c r="AY168" s="19">
        <f t="shared" si="199"/>
        <v>0</v>
      </c>
      <c r="AZ168" s="19">
        <f t="shared" si="199"/>
        <v>0.7268894629040501</v>
      </c>
      <c r="BA168" s="19">
        <f t="shared" si="199"/>
        <v>0</v>
      </c>
      <c r="BB168" s="19">
        <f t="shared" si="199"/>
        <v>0</v>
      </c>
      <c r="BC168" s="17" t="e">
        <f t="shared" si="199"/>
        <v>#DIV/0!</v>
      </c>
      <c r="BD168" s="19">
        <f t="shared" si="199"/>
        <v>0.28509987449085539</v>
      </c>
      <c r="BE168" s="19">
        <f t="shared" si="199"/>
        <v>0.40252323283636443</v>
      </c>
      <c r="BF168" s="19">
        <f t="shared" si="199"/>
        <v>0.2010223036041324</v>
      </c>
      <c r="BG168" s="19">
        <f t="shared" si="199"/>
        <v>0</v>
      </c>
      <c r="BH168" s="19">
        <f t="shared" si="199"/>
        <v>0.25305193489505062</v>
      </c>
      <c r="BI168" s="19">
        <f t="shared" si="199"/>
        <v>0</v>
      </c>
      <c r="BJ168" s="19">
        <f t="shared" si="199"/>
        <v>0.27899873160186395</v>
      </c>
      <c r="BK168" s="19">
        <f t="shared" si="199"/>
        <v>0</v>
      </c>
      <c r="BL168" s="19">
        <f t="shared" si="199"/>
        <v>0.38473384334705862</v>
      </c>
      <c r="BM168" s="19">
        <f t="shared" si="199"/>
        <v>0</v>
      </c>
      <c r="BN168" s="19">
        <f t="shared" si="199"/>
        <v>0.1683069631578164</v>
      </c>
      <c r="BO168" s="19">
        <f t="shared" si="199"/>
        <v>0</v>
      </c>
      <c r="BP168" s="19">
        <f t="shared" si="199"/>
        <v>0.38867227988839559</v>
      </c>
      <c r="BQ168" s="19">
        <f t="shared" si="199"/>
        <v>0</v>
      </c>
      <c r="BR168" s="17" t="e">
        <f t="shared" si="199"/>
        <v>#DIV/0!</v>
      </c>
      <c r="BS168" s="17" t="e">
        <f t="shared" si="199"/>
        <v>#DIV/0!</v>
      </c>
      <c r="BT168" s="19">
        <f t="shared" si="199"/>
        <v>0.26823118258744366</v>
      </c>
      <c r="BU168" s="19">
        <f t="shared" si="199"/>
        <v>0</v>
      </c>
      <c r="BV168" s="19">
        <f t="shared" si="199"/>
        <v>0.21582847443991804</v>
      </c>
      <c r="BW168" s="19">
        <f t="shared" si="199"/>
        <v>0</v>
      </c>
      <c r="BX168" s="17" t="e">
        <f t="shared" si="199"/>
        <v>#DIV/0!</v>
      </c>
      <c r="BY168" s="17" t="e">
        <f t="shared" si="199"/>
        <v>#DIV/0!</v>
      </c>
      <c r="BZ168" s="19">
        <f t="shared" si="199"/>
        <v>0.3669917597835089</v>
      </c>
      <c r="CA168" s="19">
        <f t="shared" si="199"/>
        <v>0</v>
      </c>
      <c r="CB168" s="19">
        <f t="shared" si="199"/>
        <v>0.29814400356796661</v>
      </c>
      <c r="CC168" s="19">
        <f t="shared" si="199"/>
        <v>0</v>
      </c>
      <c r="CD168" s="19">
        <f t="shared" si="199"/>
        <v>0.29858554480046645</v>
      </c>
      <c r="CE168" s="19">
        <f t="shared" si="199"/>
        <v>0</v>
      </c>
      <c r="CF168" s="17" t="e">
        <f t="shared" si="199"/>
        <v>#DIV/0!</v>
      </c>
      <c r="CG168" s="17" t="e">
        <f t="shared" si="199"/>
        <v>#DIV/0!</v>
      </c>
      <c r="CH168" s="19">
        <f t="shared" si="199"/>
        <v>4.3411638072453655</v>
      </c>
      <c r="CI168" s="19">
        <f t="shared" si="199"/>
        <v>3.3084806841875465</v>
      </c>
      <c r="CJ168" s="19">
        <f t="shared" si="199"/>
        <v>4.3404713129438584</v>
      </c>
      <c r="CK168" s="19">
        <f t="shared" si="199"/>
        <v>4.3076265523774522</v>
      </c>
      <c r="CL168" s="17" t="e">
        <f t="shared" si="199"/>
        <v>#DIV/0!</v>
      </c>
      <c r="CM168" s="19">
        <f t="shared" si="199"/>
        <v>1.931922420200844</v>
      </c>
      <c r="CN168" s="19">
        <f t="shared" si="199"/>
        <v>1.9418274082166644</v>
      </c>
      <c r="CO168" s="19" t="e">
        <f t="shared" si="199"/>
        <v>#DIV/0!</v>
      </c>
      <c r="CP168" s="19">
        <f t="shared" si="199"/>
        <v>2.8089061777585309</v>
      </c>
      <c r="CQ168" s="19">
        <f t="shared" si="199"/>
        <v>3.2959517347925482</v>
      </c>
      <c r="CR168" s="19">
        <f t="shared" si="199"/>
        <v>2.2626108348453497</v>
      </c>
      <c r="CS168" s="19">
        <f t="shared" si="199"/>
        <v>2.9624313227300734</v>
      </c>
      <c r="CT168" s="19">
        <f t="shared" si="199"/>
        <v>19.696632845976403</v>
      </c>
      <c r="CU168" s="19">
        <f t="shared" si="199"/>
        <v>10.580833042440407</v>
      </c>
      <c r="CZ168" s="5">
        <f t="shared" ref="CZ168:DA168" si="200">CZ144/(SUM(CZ$60:CZ$61))</f>
        <v>0</v>
      </c>
      <c r="DA168" s="5" t="e">
        <f t="shared" si="200"/>
        <v>#DIV/0!</v>
      </c>
      <c r="DB168" s="19">
        <f t="shared" ref="DB168:DQ168" si="201">DB144/(SUM(DB$60:DB$61))</f>
        <v>5.117056600722047</v>
      </c>
      <c r="DC168" s="19">
        <f t="shared" si="201"/>
        <v>4.9386538966370512</v>
      </c>
      <c r="DD168" s="19">
        <f t="shared" si="201"/>
        <v>1.7566590571178957</v>
      </c>
      <c r="DE168" s="19">
        <f t="shared" si="201"/>
        <v>2.401352090075795</v>
      </c>
      <c r="DF168" s="19">
        <f t="shared" si="201"/>
        <v>4.3367966452565758</v>
      </c>
      <c r="DG168" s="19">
        <f t="shared" si="201"/>
        <v>5.7895775045153544</v>
      </c>
      <c r="DH168" s="19">
        <f t="shared" si="201"/>
        <v>4.7501389041679865</v>
      </c>
      <c r="DI168" s="19">
        <f t="shared" si="201"/>
        <v>3.8880541154947021</v>
      </c>
      <c r="DJ168" s="19">
        <f t="shared" si="201"/>
        <v>7.238620289296243</v>
      </c>
      <c r="DK168" s="19">
        <f t="shared" si="201"/>
        <v>2.4859857417585389</v>
      </c>
      <c r="DL168" s="19">
        <f t="shared" si="201"/>
        <v>2.9907571342107868</v>
      </c>
      <c r="DM168" s="19">
        <f t="shared" si="201"/>
        <v>1.3465456981330164</v>
      </c>
      <c r="DN168" s="19">
        <f t="shared" si="201"/>
        <v>1.8508812242037944</v>
      </c>
      <c r="DO168" s="19">
        <f t="shared" si="201"/>
        <v>2.6584114765198588</v>
      </c>
      <c r="DP168" s="19">
        <f t="shared" si="201"/>
        <v>3.1365453143922752</v>
      </c>
      <c r="DQ168" s="19">
        <f t="shared" si="201"/>
        <v>2.2170653828604712</v>
      </c>
      <c r="DT168" s="19">
        <f t="shared" ref="DT168" si="202">DT144/(SUM(DT$60:DT$61))</f>
        <v>2.9624313227300734</v>
      </c>
    </row>
    <row r="169" spans="1:124" x14ac:dyDescent="0.3">
      <c r="A169" s="15" t="str">
        <f t="shared" si="134"/>
        <v>Glutamic acid</v>
      </c>
      <c r="B169" s="15"/>
      <c r="J169" s="19">
        <f>J145/(SUM(J$60:J$61))</f>
        <v>3.6598217302881655</v>
      </c>
      <c r="K169" s="19">
        <f t="shared" si="178"/>
        <v>0.34324443932325721</v>
      </c>
      <c r="L169" s="19">
        <f t="shared" si="178"/>
        <v>8.5161005608786553</v>
      </c>
      <c r="M169" s="19">
        <f t="shared" si="178"/>
        <v>0.53038890331722022</v>
      </c>
      <c r="N169" s="19">
        <f t="shared" si="178"/>
        <v>1.4072479764024877</v>
      </c>
      <c r="O169" s="19"/>
      <c r="P169" s="19"/>
      <c r="R169" s="19">
        <f t="shared" si="178"/>
        <v>3.862829380837157</v>
      </c>
      <c r="S169" s="19"/>
      <c r="T169" s="19">
        <f t="shared" si="178"/>
        <v>1.0793662688130479</v>
      </c>
      <c r="V169" s="19">
        <f t="shared" si="178"/>
        <v>0.70021743735790831</v>
      </c>
      <c r="W169" s="19"/>
      <c r="X169" s="19">
        <f t="shared" si="178"/>
        <v>0.38865100107294692</v>
      </c>
      <c r="Z169" s="19">
        <f t="shared" si="178"/>
        <v>0.61838094105569807</v>
      </c>
      <c r="AA169" s="19"/>
      <c r="AB169" s="19">
        <f t="shared" si="178"/>
        <v>0.91980082725921897</v>
      </c>
      <c r="AC169" s="19"/>
      <c r="AD169" s="19">
        <f t="shared" si="178"/>
        <v>0.30132982781996026</v>
      </c>
      <c r="AE169" s="19"/>
      <c r="AF169" s="19">
        <f t="shared" si="178"/>
        <v>1.6652468782073729E-2</v>
      </c>
      <c r="AH169" s="19">
        <f t="shared" si="178"/>
        <v>2.0263509588106132E-2</v>
      </c>
      <c r="AI169" s="19"/>
      <c r="AP169" s="19">
        <f t="shared" si="136"/>
        <v>2.4181333929246041</v>
      </c>
      <c r="AQ169" s="19">
        <f t="shared" ref="AQ169:CU169" si="203">AQ145/(SUM(AQ$60:AQ$61))</f>
        <v>1.6168623997136051</v>
      </c>
      <c r="AR169" s="19">
        <f t="shared" si="203"/>
        <v>2.1856319712639896</v>
      </c>
      <c r="AS169" s="19">
        <f t="shared" si="203"/>
        <v>2.1390088437824626</v>
      </c>
      <c r="AT169" s="19">
        <f t="shared" si="203"/>
        <v>1.8611962554265145</v>
      </c>
      <c r="AU169" s="19">
        <f t="shared" si="203"/>
        <v>1.6703844820375402</v>
      </c>
      <c r="AV169" s="19">
        <f t="shared" si="203"/>
        <v>0</v>
      </c>
      <c r="AW169" s="19">
        <f t="shared" si="203"/>
        <v>0</v>
      </c>
      <c r="AX169" s="19">
        <f t="shared" si="203"/>
        <v>0.94097000442464307</v>
      </c>
      <c r="AY169" s="19">
        <f t="shared" si="203"/>
        <v>0</v>
      </c>
      <c r="AZ169" s="19">
        <f t="shared" si="203"/>
        <v>1</v>
      </c>
      <c r="BA169" s="19">
        <f t="shared" si="203"/>
        <v>0</v>
      </c>
      <c r="BB169" s="19">
        <f t="shared" si="203"/>
        <v>0</v>
      </c>
      <c r="BC169" s="17" t="e">
        <f t="shared" si="203"/>
        <v>#DIV/0!</v>
      </c>
      <c r="BD169" s="19">
        <f t="shared" si="203"/>
        <v>0</v>
      </c>
      <c r="BE169" s="19">
        <f t="shared" si="203"/>
        <v>0</v>
      </c>
      <c r="BF169" s="19">
        <f t="shared" si="203"/>
        <v>0</v>
      </c>
      <c r="BG169" s="19">
        <f t="shared" si="203"/>
        <v>0</v>
      </c>
      <c r="BH169" s="19">
        <f t="shared" si="203"/>
        <v>0</v>
      </c>
      <c r="BI169" s="19">
        <f t="shared" si="203"/>
        <v>0</v>
      </c>
      <c r="BJ169" s="19">
        <f t="shared" si="203"/>
        <v>5.4145201082096965E-2</v>
      </c>
      <c r="BK169" s="19">
        <f t="shared" si="203"/>
        <v>0</v>
      </c>
      <c r="BL169" s="19">
        <f t="shared" si="203"/>
        <v>0.11185881074011589</v>
      </c>
      <c r="BM169" s="19">
        <f t="shared" si="203"/>
        <v>0</v>
      </c>
      <c r="BN169" s="19">
        <f t="shared" si="203"/>
        <v>7.1739113488722139E-2</v>
      </c>
      <c r="BO169" s="19">
        <f t="shared" si="203"/>
        <v>0</v>
      </c>
      <c r="BP169" s="19">
        <f t="shared" si="203"/>
        <v>0.1646016831460588</v>
      </c>
      <c r="BQ169" s="19">
        <f t="shared" si="203"/>
        <v>0</v>
      </c>
      <c r="BR169" s="17" t="e">
        <f t="shared" si="203"/>
        <v>#DIV/0!</v>
      </c>
      <c r="BS169" s="17" t="e">
        <f t="shared" si="203"/>
        <v>#DIV/0!</v>
      </c>
      <c r="BT169" s="19">
        <f t="shared" si="203"/>
        <v>0.14635964332903934</v>
      </c>
      <c r="BU169" s="19">
        <f t="shared" si="203"/>
        <v>0</v>
      </c>
      <c r="BV169" s="19">
        <f t="shared" si="203"/>
        <v>9.8788873185021442E-2</v>
      </c>
      <c r="BW169" s="19">
        <f t="shared" si="203"/>
        <v>0</v>
      </c>
      <c r="BX169" s="17" t="e">
        <f t="shared" si="203"/>
        <v>#DIV/0!</v>
      </c>
      <c r="BY169" s="17" t="e">
        <f t="shared" si="203"/>
        <v>#DIV/0!</v>
      </c>
      <c r="BZ169" s="19">
        <f t="shared" si="203"/>
        <v>0.12006915649400794</v>
      </c>
      <c r="CA169" s="19">
        <f t="shared" si="203"/>
        <v>0</v>
      </c>
      <c r="CB169" s="19">
        <f t="shared" si="203"/>
        <v>0.10291648514883479</v>
      </c>
      <c r="CC169" s="19">
        <f t="shared" si="203"/>
        <v>0</v>
      </c>
      <c r="CD169" s="19">
        <f t="shared" si="203"/>
        <v>0.10676901924301953</v>
      </c>
      <c r="CE169" s="19">
        <f t="shared" si="203"/>
        <v>0</v>
      </c>
      <c r="CF169" s="17" t="e">
        <f t="shared" si="203"/>
        <v>#DIV/0!</v>
      </c>
      <c r="CG169" s="17" t="e">
        <f t="shared" si="203"/>
        <v>#DIV/0!</v>
      </c>
      <c r="CH169" s="19">
        <f t="shared" si="203"/>
        <v>2.004011698152508</v>
      </c>
      <c r="CI169" s="19">
        <f t="shared" si="203"/>
        <v>1.2324425714747542</v>
      </c>
      <c r="CJ169" s="19">
        <f t="shared" si="203"/>
        <v>2.0604648871160367</v>
      </c>
      <c r="CK169" s="19">
        <f t="shared" si="203"/>
        <v>1.3059197599162733</v>
      </c>
      <c r="CL169" s="17" t="e">
        <f t="shared" si="203"/>
        <v>#DIV/0!</v>
      </c>
      <c r="CM169" s="19">
        <f t="shared" si="203"/>
        <v>0.95854195496452488</v>
      </c>
      <c r="CN169" s="19">
        <f t="shared" si="203"/>
        <v>0.94055362871403181</v>
      </c>
      <c r="CO169" s="19" t="e">
        <f t="shared" si="203"/>
        <v>#DIV/0!</v>
      </c>
      <c r="CP169" s="19">
        <f t="shared" si="203"/>
        <v>1.0878473592732338</v>
      </c>
      <c r="CQ169" s="19">
        <f t="shared" si="203"/>
        <v>1.0585565078101933</v>
      </c>
      <c r="CR169" s="19">
        <f t="shared" si="203"/>
        <v>0.10742154900563866</v>
      </c>
      <c r="CS169" s="19">
        <f t="shared" si="203"/>
        <v>0.73454166938977683</v>
      </c>
      <c r="CT169" s="19">
        <f t="shared" si="203"/>
        <v>21.952671699959485</v>
      </c>
      <c r="CU169" s="19">
        <f t="shared" si="203"/>
        <v>0</v>
      </c>
      <c r="CZ169" s="5">
        <f t="shared" ref="CZ169:DA169" si="204">CZ145/(SUM(CZ$60:CZ$61))</f>
        <v>1</v>
      </c>
      <c r="DA169" s="5" t="e">
        <f t="shared" si="204"/>
        <v>#DIV/0!</v>
      </c>
      <c r="DB169" s="19">
        <f t="shared" ref="DB169:DQ169" si="205">DB145/(SUM(DB$60:DB$61))</f>
        <v>4.1105395035335031</v>
      </c>
      <c r="DC169" s="19">
        <f t="shared" si="205"/>
        <v>0</v>
      </c>
      <c r="DD169" s="19">
        <f t="shared" si="205"/>
        <v>2.5545167199432502E-2</v>
      </c>
      <c r="DE169" s="19">
        <f t="shared" si="205"/>
        <v>0</v>
      </c>
      <c r="DF169" s="19">
        <f t="shared" si="205"/>
        <v>0</v>
      </c>
      <c r="DG169" s="19">
        <f t="shared" si="205"/>
        <v>0</v>
      </c>
      <c r="DH169" s="19">
        <f t="shared" si="205"/>
        <v>0</v>
      </c>
      <c r="DI169" s="19">
        <f t="shared" si="205"/>
        <v>0</v>
      </c>
      <c r="DJ169" s="19">
        <f t="shared" si="205"/>
        <v>0</v>
      </c>
      <c r="DK169" s="19">
        <f t="shared" si="205"/>
        <v>0</v>
      </c>
      <c r="DL169" s="19">
        <f t="shared" si="205"/>
        <v>1.0169953638563616</v>
      </c>
      <c r="DM169" s="19">
        <f t="shared" si="205"/>
        <v>0</v>
      </c>
      <c r="DN169" s="19">
        <f t="shared" si="205"/>
        <v>0.91815762908451659</v>
      </c>
      <c r="DO169" s="19">
        <f t="shared" si="205"/>
        <v>0</v>
      </c>
      <c r="DP169" s="19">
        <f t="shared" si="205"/>
        <v>1.3384388257099713</v>
      </c>
      <c r="DQ169" s="19">
        <f t="shared" si="205"/>
        <v>0</v>
      </c>
      <c r="DT169" s="19">
        <f t="shared" ref="DT169" si="206">DT145/(SUM(DT$60:DT$61))</f>
        <v>0.73454166938977683</v>
      </c>
    </row>
    <row r="170" spans="1:124" x14ac:dyDescent="0.3">
      <c r="A170" s="15" t="str">
        <f t="shared" si="134"/>
        <v>Serine</v>
      </c>
      <c r="B170" s="15"/>
      <c r="J170" s="19">
        <f>J146/(SUM(J$60:J$61))</f>
        <v>17.697939011048575</v>
      </c>
      <c r="K170" s="19">
        <f t="shared" si="178"/>
        <v>14.769452204714671</v>
      </c>
      <c r="L170" s="19">
        <f t="shared" si="178"/>
        <v>68.839702384945028</v>
      </c>
      <c r="M170" s="19">
        <f t="shared" si="178"/>
        <v>7.079523952277694</v>
      </c>
      <c r="N170" s="19">
        <f t="shared" si="178"/>
        <v>24.557669891578517</v>
      </c>
      <c r="O170" s="19">
        <f t="shared" si="178"/>
        <v>27.236741706152646</v>
      </c>
      <c r="P170" s="19"/>
      <c r="R170" s="19">
        <f t="shared" si="178"/>
        <v>13.202341419783938</v>
      </c>
      <c r="S170" s="19">
        <f t="shared" si="178"/>
        <v>15.830216915940458</v>
      </c>
      <c r="T170" s="19">
        <f t="shared" si="178"/>
        <v>6.5042702204249663</v>
      </c>
      <c r="U170" s="19">
        <f t="shared" si="178"/>
        <v>8.0371184069753898</v>
      </c>
      <c r="V170" s="19">
        <f t="shared" si="178"/>
        <v>2.4807401778406653</v>
      </c>
      <c r="W170" s="19">
        <f t="shared" si="178"/>
        <v>1.7346183128186663</v>
      </c>
      <c r="X170" s="19"/>
      <c r="Y170" s="19">
        <f t="shared" si="178"/>
        <v>1.2987122462277771</v>
      </c>
      <c r="Z170" s="19">
        <f t="shared" si="178"/>
        <v>1.2414718834108358</v>
      </c>
      <c r="AA170" s="19">
        <f t="shared" si="178"/>
        <v>0.89404634866422206</v>
      </c>
      <c r="AB170" s="19">
        <f t="shared" si="178"/>
        <v>0.67836526627411475</v>
      </c>
      <c r="AC170" s="19">
        <f t="shared" si="178"/>
        <v>0.47206607275773099</v>
      </c>
      <c r="AD170" s="19">
        <f t="shared" si="178"/>
        <v>0.20512091865824611</v>
      </c>
      <c r="AE170" s="19">
        <f t="shared" si="178"/>
        <v>0.20004570766528798</v>
      </c>
      <c r="AF170" s="19">
        <f t="shared" si="178"/>
        <v>0.12321857722511891</v>
      </c>
      <c r="AG170" s="19">
        <f t="shared" si="178"/>
        <v>0.11963424379096921</v>
      </c>
      <c r="AH170" s="19">
        <f t="shared" si="178"/>
        <v>6.6960073408054252E-2</v>
      </c>
      <c r="AI170" s="19"/>
      <c r="AP170" s="19">
        <f t="shared" si="136"/>
        <v>4.1855924197489225</v>
      </c>
      <c r="AQ170" s="19">
        <f t="shared" ref="AQ170:CU170" si="207">AQ146/(SUM(AQ$60:AQ$61))</f>
        <v>4.3443099992510517</v>
      </c>
      <c r="AR170" s="19">
        <f t="shared" si="207"/>
        <v>4.3772358922805221</v>
      </c>
      <c r="AS170" s="19">
        <f t="shared" si="207"/>
        <v>6.0231941802389235</v>
      </c>
      <c r="AT170" s="19">
        <f t="shared" si="207"/>
        <v>4.6224749867517128</v>
      </c>
      <c r="AU170" s="19">
        <f t="shared" si="207"/>
        <v>5.5039320647442089</v>
      </c>
      <c r="AV170" s="19">
        <f t="shared" si="207"/>
        <v>0</v>
      </c>
      <c r="AW170" s="19">
        <f t="shared" si="207"/>
        <v>0</v>
      </c>
      <c r="AX170" s="19">
        <f t="shared" si="207"/>
        <v>0.12628404456185083</v>
      </c>
      <c r="AY170" s="19">
        <f t="shared" si="207"/>
        <v>0.33374107651325924</v>
      </c>
      <c r="AZ170" s="19">
        <f t="shared" si="207"/>
        <v>0.13291866900674687</v>
      </c>
      <c r="BA170" s="19">
        <f t="shared" si="207"/>
        <v>0</v>
      </c>
      <c r="BB170" s="19">
        <f t="shared" si="207"/>
        <v>2.2329640289660793E-2</v>
      </c>
      <c r="BC170" s="17" t="e">
        <f t="shared" si="207"/>
        <v>#DIV/0!</v>
      </c>
      <c r="BD170" s="19">
        <f t="shared" si="207"/>
        <v>0.32128534402006631</v>
      </c>
      <c r="BE170" s="19">
        <f t="shared" si="207"/>
        <v>0.29269116126556644</v>
      </c>
      <c r="BF170" s="19">
        <f t="shared" si="207"/>
        <v>0</v>
      </c>
      <c r="BG170" s="19">
        <f t="shared" si="207"/>
        <v>0.22598478502243918</v>
      </c>
      <c r="BH170" s="19">
        <f t="shared" si="207"/>
        <v>0</v>
      </c>
      <c r="BI170" s="19">
        <f t="shared" si="207"/>
        <v>0</v>
      </c>
      <c r="BJ170" s="19">
        <f t="shared" si="207"/>
        <v>0</v>
      </c>
      <c r="BK170" s="19">
        <f t="shared" si="207"/>
        <v>0.18602277544274554</v>
      </c>
      <c r="BL170" s="19">
        <f t="shared" si="207"/>
        <v>0.26155040865043311</v>
      </c>
      <c r="BM170" s="19">
        <f t="shared" si="207"/>
        <v>0</v>
      </c>
      <c r="BN170" s="19">
        <f t="shared" si="207"/>
        <v>0.78578894741578897</v>
      </c>
      <c r="BO170" s="19">
        <f t="shared" si="207"/>
        <v>0</v>
      </c>
      <c r="BP170" s="19">
        <f t="shared" si="207"/>
        <v>0.30766123540470275</v>
      </c>
      <c r="BQ170" s="19">
        <f t="shared" si="207"/>
        <v>0</v>
      </c>
      <c r="BR170" s="17" t="e">
        <f t="shared" si="207"/>
        <v>#DIV/0!</v>
      </c>
      <c r="BS170" s="17" t="e">
        <f t="shared" si="207"/>
        <v>#DIV/0!</v>
      </c>
      <c r="BT170" s="19">
        <f t="shared" si="207"/>
        <v>8.8055469200827546E-2</v>
      </c>
      <c r="BU170" s="19">
        <f t="shared" si="207"/>
        <v>0</v>
      </c>
      <c r="BV170" s="19">
        <f t="shared" si="207"/>
        <v>0.22792170895299763</v>
      </c>
      <c r="BW170" s="19">
        <f t="shared" si="207"/>
        <v>0</v>
      </c>
      <c r="BX170" s="17" t="e">
        <f t="shared" si="207"/>
        <v>#DIV/0!</v>
      </c>
      <c r="BY170" s="17" t="e">
        <f t="shared" si="207"/>
        <v>#DIV/0!</v>
      </c>
      <c r="BZ170" s="19">
        <f t="shared" si="207"/>
        <v>0</v>
      </c>
      <c r="CA170" s="19">
        <f t="shared" si="207"/>
        <v>0</v>
      </c>
      <c r="CB170" s="19">
        <f t="shared" si="207"/>
        <v>0</v>
      </c>
      <c r="CC170" s="19">
        <f t="shared" si="207"/>
        <v>0</v>
      </c>
      <c r="CD170" s="19">
        <f t="shared" si="207"/>
        <v>0</v>
      </c>
      <c r="CE170" s="19">
        <f t="shared" si="207"/>
        <v>0</v>
      </c>
      <c r="CF170" s="17" t="e">
        <f t="shared" si="207"/>
        <v>#DIV/0!</v>
      </c>
      <c r="CG170" s="17" t="e">
        <f t="shared" si="207"/>
        <v>#DIV/0!</v>
      </c>
      <c r="CH170" s="19">
        <f t="shared" si="207"/>
        <v>4.335210463802369</v>
      </c>
      <c r="CI170" s="19">
        <f t="shared" si="207"/>
        <v>2.3409164036250676</v>
      </c>
      <c r="CJ170" s="19">
        <f t="shared" si="207"/>
        <v>4.1036885368331344</v>
      </c>
      <c r="CK170" s="19">
        <f t="shared" si="207"/>
        <v>2.6344355866916636</v>
      </c>
      <c r="CL170" s="17" t="e">
        <f t="shared" si="207"/>
        <v>#DIV/0!</v>
      </c>
      <c r="CM170" s="19">
        <f t="shared" si="207"/>
        <v>1.1930475630001554</v>
      </c>
      <c r="CN170" s="19">
        <f t="shared" si="207"/>
        <v>1.1730464112199255</v>
      </c>
      <c r="CO170" s="19" t="e">
        <f t="shared" si="207"/>
        <v>#DIV/0!</v>
      </c>
      <c r="CP170" s="19">
        <f t="shared" si="207"/>
        <v>2.5946263289355831</v>
      </c>
      <c r="CQ170" s="19">
        <f t="shared" si="207"/>
        <v>1.9204842240487807</v>
      </c>
      <c r="CR170" s="19">
        <f t="shared" si="207"/>
        <v>1.7275536342860767</v>
      </c>
      <c r="CS170" s="19">
        <f t="shared" si="207"/>
        <v>5.1485500222807419</v>
      </c>
      <c r="CT170" s="19">
        <f t="shared" si="207"/>
        <v>14.151899612257985</v>
      </c>
      <c r="CU170" s="19">
        <f t="shared" si="207"/>
        <v>4.5735263028548578</v>
      </c>
      <c r="CZ170" s="5">
        <f t="shared" ref="CZ170:DA170" si="208">CZ146/(SUM(CZ$60:CZ$61))</f>
        <v>1</v>
      </c>
      <c r="DA170" s="5" t="e">
        <f t="shared" si="208"/>
        <v>#DIV/0!</v>
      </c>
      <c r="DB170" s="19">
        <f t="shared" ref="DB170:DQ170" si="209">DB146/(SUM(DB$60:DB$61))</f>
        <v>5.1653431445478875</v>
      </c>
      <c r="DC170" s="19">
        <f t="shared" si="209"/>
        <v>2.9876058978853406</v>
      </c>
      <c r="DD170" s="19">
        <f t="shared" si="209"/>
        <v>2.6402916898035134</v>
      </c>
      <c r="DE170" s="19">
        <f t="shared" si="209"/>
        <v>2.2991906617008637</v>
      </c>
      <c r="DF170" s="19">
        <f t="shared" si="209"/>
        <v>3.5241542648057131</v>
      </c>
      <c r="DG170" s="19">
        <f t="shared" si="209"/>
        <v>1.6974828831984874</v>
      </c>
      <c r="DH170" s="19">
        <f t="shared" si="209"/>
        <v>7.431927926634291</v>
      </c>
      <c r="DI170" s="19">
        <f t="shared" si="209"/>
        <v>4.2475511690480703</v>
      </c>
      <c r="DJ170" s="19">
        <f t="shared" si="209"/>
        <v>6.2566346900002152</v>
      </c>
      <c r="DK170" s="19">
        <f t="shared" si="209"/>
        <v>4.4864366740166091</v>
      </c>
      <c r="DL170" s="19">
        <f t="shared" si="209"/>
        <v>2.9405197854993737</v>
      </c>
      <c r="DM170" s="19">
        <f t="shared" si="209"/>
        <v>2.6664440739301853</v>
      </c>
      <c r="DN170" s="19">
        <f t="shared" si="209"/>
        <v>3.3803742974520885</v>
      </c>
      <c r="DO170" s="19">
        <f t="shared" si="209"/>
        <v>2.4190108344775556</v>
      </c>
      <c r="DP170" s="19">
        <f t="shared" si="209"/>
        <v>4.7074254737430392</v>
      </c>
      <c r="DQ170" s="19">
        <f t="shared" si="209"/>
        <v>4.1671131178652319</v>
      </c>
      <c r="DT170" s="19">
        <f t="shared" ref="DT170" si="210">DT146/(SUM(DT$60:DT$61))</f>
        <v>5.1485500222807419</v>
      </c>
    </row>
    <row r="171" spans="1:124" x14ac:dyDescent="0.3">
      <c r="A171" s="15" t="str">
        <f t="shared" si="134"/>
        <v>Lysine</v>
      </c>
      <c r="B171" s="15"/>
      <c r="J171" s="19">
        <f>J147/(SUM(J$60:J$61))</f>
        <v>4.8333054749181885</v>
      </c>
      <c r="K171" s="19">
        <f t="shared" si="178"/>
        <v>0.79002254998506627</v>
      </c>
      <c r="L171" s="19">
        <f t="shared" si="178"/>
        <v>3.9002016956627923</v>
      </c>
      <c r="M171" s="19">
        <f t="shared" si="178"/>
        <v>0.19187991419175268</v>
      </c>
      <c r="N171" s="19">
        <f t="shared" si="178"/>
        <v>14.773807972048354</v>
      </c>
      <c r="O171" s="19"/>
      <c r="P171" s="19"/>
      <c r="R171" s="19">
        <f t="shared" si="178"/>
        <v>8.3241584808398592</v>
      </c>
      <c r="S171" s="19">
        <f t="shared" si="178"/>
        <v>8.9691455132664739</v>
      </c>
      <c r="T171" s="19">
        <f t="shared" si="178"/>
        <v>4.1204831247719955</v>
      </c>
      <c r="U171" s="19">
        <f t="shared" si="178"/>
        <v>4.2829872637868913</v>
      </c>
      <c r="V171" s="19">
        <f t="shared" si="178"/>
        <v>1.5643271060792105</v>
      </c>
      <c r="W171" s="19">
        <f t="shared" si="178"/>
        <v>1.8117979649015863</v>
      </c>
      <c r="X171" s="19">
        <f t="shared" si="178"/>
        <v>1.155420391157999</v>
      </c>
      <c r="Y171" s="19">
        <f t="shared" si="178"/>
        <v>1.309323847874559</v>
      </c>
      <c r="Z171" s="19">
        <f t="shared" si="178"/>
        <v>0.68836354137380729</v>
      </c>
      <c r="AA171" s="19">
        <f t="shared" si="178"/>
        <v>0.84035343797678808</v>
      </c>
      <c r="AB171" s="19">
        <f t="shared" si="178"/>
        <v>0.29876417668973881</v>
      </c>
      <c r="AC171" s="19">
        <f t="shared" si="178"/>
        <v>0.37644910901579115</v>
      </c>
      <c r="AD171" s="19">
        <f t="shared" si="178"/>
        <v>0.11833211011413722</v>
      </c>
      <c r="AE171" s="19">
        <f t="shared" si="178"/>
        <v>0.12977364668526226</v>
      </c>
      <c r="AF171" s="19">
        <f t="shared" si="178"/>
        <v>3.712186794982604E-2</v>
      </c>
      <c r="AH171" s="19">
        <f t="shared" si="178"/>
        <v>6.2595546534781762E-2</v>
      </c>
      <c r="AI171" s="19"/>
      <c r="AP171" s="19">
        <f t="shared" si="136"/>
        <v>0.51012644657458805</v>
      </c>
      <c r="AQ171" s="19">
        <f t="shared" ref="AQ171:CU171" si="211">AQ147/(SUM(AQ$60:AQ$61))</f>
        <v>0.46025918452938452</v>
      </c>
      <c r="AR171" s="19">
        <f t="shared" si="211"/>
        <v>0.90930915995701489</v>
      </c>
      <c r="AS171" s="19">
        <f t="shared" si="211"/>
        <v>0</v>
      </c>
      <c r="AT171" s="19">
        <f t="shared" si="211"/>
        <v>0.56912160239151388</v>
      </c>
      <c r="AU171" s="19">
        <f t="shared" si="211"/>
        <v>0.56177631391476535</v>
      </c>
      <c r="AV171" s="19">
        <f t="shared" si="211"/>
        <v>0</v>
      </c>
      <c r="AW171" s="19">
        <f t="shared" si="211"/>
        <v>0</v>
      </c>
      <c r="AX171" s="19">
        <f t="shared" si="211"/>
        <v>0</v>
      </c>
      <c r="AY171" s="19">
        <f t="shared" si="211"/>
        <v>0</v>
      </c>
      <c r="AZ171" s="19">
        <f t="shared" si="211"/>
        <v>0</v>
      </c>
      <c r="BA171" s="19">
        <f t="shared" si="211"/>
        <v>0</v>
      </c>
      <c r="BB171" s="19">
        <f t="shared" si="211"/>
        <v>0.41567848177791794</v>
      </c>
      <c r="BC171" s="17" t="e">
        <f t="shared" si="211"/>
        <v>#DIV/0!</v>
      </c>
      <c r="BD171" s="19">
        <f t="shared" si="211"/>
        <v>0.18502204479783893</v>
      </c>
      <c r="BE171" s="19">
        <f t="shared" si="211"/>
        <v>0</v>
      </c>
      <c r="BF171" s="19">
        <f t="shared" si="211"/>
        <v>0</v>
      </c>
      <c r="BG171" s="19">
        <f t="shared" si="211"/>
        <v>0</v>
      </c>
      <c r="BH171" s="19">
        <f t="shared" si="211"/>
        <v>0</v>
      </c>
      <c r="BI171" s="19">
        <f t="shared" si="211"/>
        <v>0</v>
      </c>
      <c r="BJ171" s="19">
        <f t="shared" si="211"/>
        <v>0</v>
      </c>
      <c r="BK171" s="19">
        <f t="shared" si="211"/>
        <v>0</v>
      </c>
      <c r="BL171" s="19">
        <f t="shared" si="211"/>
        <v>0</v>
      </c>
      <c r="BM171" s="19">
        <f t="shared" si="211"/>
        <v>0</v>
      </c>
      <c r="BN171" s="19">
        <f t="shared" si="211"/>
        <v>0</v>
      </c>
      <c r="BO171" s="19">
        <f t="shared" si="211"/>
        <v>0</v>
      </c>
      <c r="BP171" s="19">
        <f t="shared" si="211"/>
        <v>0</v>
      </c>
      <c r="BQ171" s="19">
        <f t="shared" si="211"/>
        <v>0</v>
      </c>
      <c r="BR171" s="17" t="e">
        <f t="shared" si="211"/>
        <v>#DIV/0!</v>
      </c>
      <c r="BS171" s="17" t="e">
        <f t="shared" si="211"/>
        <v>#DIV/0!</v>
      </c>
      <c r="BT171" s="19">
        <f t="shared" si="211"/>
        <v>0</v>
      </c>
      <c r="BU171" s="19">
        <f t="shared" si="211"/>
        <v>0</v>
      </c>
      <c r="BV171" s="19">
        <f t="shared" si="211"/>
        <v>0</v>
      </c>
      <c r="BW171" s="19">
        <f t="shared" si="211"/>
        <v>0</v>
      </c>
      <c r="BX171" s="17" t="e">
        <f t="shared" si="211"/>
        <v>#DIV/0!</v>
      </c>
      <c r="BY171" s="17" t="e">
        <f t="shared" si="211"/>
        <v>#DIV/0!</v>
      </c>
      <c r="BZ171" s="19">
        <f t="shared" si="211"/>
        <v>0</v>
      </c>
      <c r="CA171" s="19">
        <f t="shared" si="211"/>
        <v>0</v>
      </c>
      <c r="CB171" s="19">
        <f t="shared" si="211"/>
        <v>0</v>
      </c>
      <c r="CC171" s="19">
        <f t="shared" si="211"/>
        <v>0</v>
      </c>
      <c r="CD171" s="19">
        <f t="shared" si="211"/>
        <v>0</v>
      </c>
      <c r="CE171" s="19">
        <f t="shared" si="211"/>
        <v>0</v>
      </c>
      <c r="CF171" s="17" t="e">
        <f t="shared" si="211"/>
        <v>#DIV/0!</v>
      </c>
      <c r="CG171" s="17" t="e">
        <f t="shared" si="211"/>
        <v>#DIV/0!</v>
      </c>
      <c r="CH171" s="19">
        <f t="shared" si="211"/>
        <v>0.8942108833995438</v>
      </c>
      <c r="CI171" s="19">
        <f t="shared" si="211"/>
        <v>0.818499239253908</v>
      </c>
      <c r="CJ171" s="19">
        <f t="shared" si="211"/>
        <v>0.84171679194172178</v>
      </c>
      <c r="CK171" s="19">
        <f t="shared" si="211"/>
        <v>0.85316581865589425</v>
      </c>
      <c r="CL171" s="17" t="e">
        <f t="shared" si="211"/>
        <v>#DIV/0!</v>
      </c>
      <c r="CM171" s="19">
        <f t="shared" si="211"/>
        <v>0.31694357570256221</v>
      </c>
      <c r="CN171" s="19">
        <f t="shared" si="211"/>
        <v>0.37809976286053509</v>
      </c>
      <c r="CO171" s="19" t="e">
        <f t="shared" si="211"/>
        <v>#DIV/0!</v>
      </c>
      <c r="CP171" s="19">
        <f t="shared" si="211"/>
        <v>0.26814121552400572</v>
      </c>
      <c r="CQ171" s="19">
        <f t="shared" si="211"/>
        <v>0.33525633909117497</v>
      </c>
      <c r="CR171" s="19">
        <f t="shared" si="211"/>
        <v>0</v>
      </c>
      <c r="CS171" s="19">
        <f t="shared" si="211"/>
        <v>2.0581652915838466</v>
      </c>
      <c r="CT171" s="19">
        <f t="shared" si="211"/>
        <v>11.736189644502268</v>
      </c>
      <c r="CU171" s="19">
        <f t="shared" si="211"/>
        <v>3.4876572936510182</v>
      </c>
      <c r="CZ171" s="5">
        <f t="shared" ref="CZ171:DA171" si="212">CZ147/(SUM(CZ$60:CZ$61))</f>
        <v>0</v>
      </c>
      <c r="DA171" s="5" t="e">
        <f t="shared" si="212"/>
        <v>#DIV/0!</v>
      </c>
      <c r="DB171" s="19">
        <f t="shared" ref="DB171:DQ171" si="213">DB147/(SUM(DB$60:DB$61))</f>
        <v>0.15701132413768309</v>
      </c>
      <c r="DC171" s="19">
        <f t="shared" si="213"/>
        <v>0</v>
      </c>
      <c r="DD171" s="19">
        <f t="shared" si="213"/>
        <v>0</v>
      </c>
      <c r="DE171" s="19">
        <f t="shared" si="213"/>
        <v>0</v>
      </c>
      <c r="DF171" s="19">
        <f t="shared" si="213"/>
        <v>0.12568737434379446</v>
      </c>
      <c r="DG171" s="19">
        <f t="shared" si="213"/>
        <v>0</v>
      </c>
      <c r="DH171" s="19">
        <f t="shared" si="213"/>
        <v>4.639649446162257E-2</v>
      </c>
      <c r="DI171" s="19">
        <f t="shared" si="213"/>
        <v>0</v>
      </c>
      <c r="DJ171" s="19">
        <f t="shared" si="213"/>
        <v>9.2652404197468716E-2</v>
      </c>
      <c r="DK171" s="19">
        <f t="shared" si="213"/>
        <v>0</v>
      </c>
      <c r="DL171" s="19">
        <f t="shared" si="213"/>
        <v>0</v>
      </c>
      <c r="DM171" s="19">
        <f t="shared" si="213"/>
        <v>0</v>
      </c>
      <c r="DN171" s="19">
        <f t="shared" si="213"/>
        <v>0</v>
      </c>
      <c r="DO171" s="19">
        <f t="shared" si="213"/>
        <v>0</v>
      </c>
      <c r="DP171" s="19">
        <f t="shared" si="213"/>
        <v>0</v>
      </c>
      <c r="DQ171" s="19">
        <f t="shared" si="213"/>
        <v>0</v>
      </c>
      <c r="DT171" s="19">
        <f t="shared" ref="DT171" si="214">DT147/(SUM(DT$60:DT$61))</f>
        <v>2.0581652915838466</v>
      </c>
    </row>
    <row r="172" spans="1:124" x14ac:dyDescent="0.3">
      <c r="A172" s="15" t="str">
        <f t="shared" si="134"/>
        <v>Leucine</v>
      </c>
      <c r="B172" s="15"/>
      <c r="J172" s="19">
        <f>J148/(SUM(J$62:J$63))</f>
        <v>58.132210833096728</v>
      </c>
      <c r="K172" s="19">
        <f t="shared" ref="K172:AG172" si="215">K148/(SUM(K$62:K$63))</f>
        <v>49.782800782861074</v>
      </c>
      <c r="L172" s="19">
        <f t="shared" si="215"/>
        <v>42.835040321517525</v>
      </c>
      <c r="M172" s="19">
        <f t="shared" si="215"/>
        <v>28.205583480263297</v>
      </c>
      <c r="N172" s="19">
        <f t="shared" si="215"/>
        <v>25.879477844197694</v>
      </c>
      <c r="O172" s="19">
        <f t="shared" si="215"/>
        <v>11.212947181617226</v>
      </c>
      <c r="P172" s="19">
        <f t="shared" si="215"/>
        <v>9.5220661775861988</v>
      </c>
      <c r="Q172" s="19">
        <f>Q148/(SUM(Q$62:Q$63))</f>
        <v>9.6213852221020471</v>
      </c>
      <c r="R172" s="19">
        <f>R148/(SUM(R$62:R$63))</f>
        <v>8.6970619074299176</v>
      </c>
      <c r="S172" s="19">
        <f t="shared" si="215"/>
        <v>7.8824052759156711</v>
      </c>
      <c r="T172" s="19">
        <f t="shared" si="215"/>
        <v>4.7715913039680231</v>
      </c>
      <c r="U172" s="19">
        <f t="shared" si="215"/>
        <v>4.7852791043066452</v>
      </c>
      <c r="V172" s="19">
        <f t="shared" si="215"/>
        <v>2.48006376769633</v>
      </c>
      <c r="W172" s="19">
        <f t="shared" si="215"/>
        <v>2.5264325785341413</v>
      </c>
      <c r="X172" s="19">
        <f t="shared" si="215"/>
        <v>1.8258151783098087</v>
      </c>
      <c r="Y172" s="19">
        <f t="shared" si="215"/>
        <v>1.9367050206267775</v>
      </c>
      <c r="Z172" s="19">
        <f t="shared" si="215"/>
        <v>1.4451360014565842</v>
      </c>
      <c r="AA172" s="19">
        <f t="shared" si="215"/>
        <v>1.5300434126689153</v>
      </c>
      <c r="AB172" s="19">
        <f t="shared" si="215"/>
        <v>0.70200771542606821</v>
      </c>
      <c r="AC172" s="19">
        <f t="shared" si="215"/>
        <v>0.69011035986842884</v>
      </c>
      <c r="AD172" s="19">
        <f t="shared" si="215"/>
        <v>0.40851351389384055</v>
      </c>
      <c r="AE172" s="19"/>
      <c r="AF172" s="19">
        <f t="shared" si="215"/>
        <v>0.30567665232121827</v>
      </c>
      <c r="AG172" s="19">
        <f t="shared" si="215"/>
        <v>0.20540930355306103</v>
      </c>
      <c r="AH172" s="19"/>
      <c r="AI172" s="19"/>
      <c r="AP172" s="19">
        <f t="shared" si="136"/>
        <v>0</v>
      </c>
      <c r="AQ172" s="19">
        <f t="shared" ref="AQ172:CU172" si="216">AQ148/(SUM(AQ$60:AQ$61))</f>
        <v>0</v>
      </c>
      <c r="AR172" s="19">
        <f t="shared" si="216"/>
        <v>0</v>
      </c>
      <c r="AS172" s="19">
        <f t="shared" si="216"/>
        <v>0</v>
      </c>
      <c r="AT172" s="19">
        <f t="shared" si="216"/>
        <v>0</v>
      </c>
      <c r="AU172" s="19">
        <f t="shared" si="216"/>
        <v>0</v>
      </c>
      <c r="AV172" s="19">
        <f t="shared" si="216"/>
        <v>0</v>
      </c>
      <c r="AW172" s="19">
        <f t="shared" si="216"/>
        <v>0</v>
      </c>
      <c r="AX172" s="19">
        <f t="shared" si="216"/>
        <v>0</v>
      </c>
      <c r="AY172" s="19">
        <f t="shared" si="216"/>
        <v>0</v>
      </c>
      <c r="AZ172" s="19">
        <f t="shared" si="216"/>
        <v>0</v>
      </c>
      <c r="BA172" s="19">
        <f t="shared" si="216"/>
        <v>0</v>
      </c>
      <c r="BB172" s="19">
        <f t="shared" si="216"/>
        <v>0</v>
      </c>
      <c r="BC172" s="17" t="e">
        <f t="shared" si="216"/>
        <v>#DIV/0!</v>
      </c>
      <c r="BD172" s="19">
        <f t="shared" si="216"/>
        <v>0</v>
      </c>
      <c r="BE172" s="19">
        <f t="shared" si="216"/>
        <v>0</v>
      </c>
      <c r="BF172" s="19">
        <f t="shared" si="216"/>
        <v>0</v>
      </c>
      <c r="BG172" s="19">
        <f t="shared" si="216"/>
        <v>0</v>
      </c>
      <c r="BH172" s="19">
        <f t="shared" si="216"/>
        <v>0</v>
      </c>
      <c r="BI172" s="19">
        <f t="shared" si="216"/>
        <v>0</v>
      </c>
      <c r="BJ172" s="19">
        <f t="shared" si="216"/>
        <v>0</v>
      </c>
      <c r="BK172" s="19">
        <f t="shared" si="216"/>
        <v>0</v>
      </c>
      <c r="BL172" s="19">
        <f t="shared" si="216"/>
        <v>0</v>
      </c>
      <c r="BM172" s="19">
        <f t="shared" si="216"/>
        <v>0</v>
      </c>
      <c r="BN172" s="19">
        <f t="shared" si="216"/>
        <v>0</v>
      </c>
      <c r="BO172" s="19">
        <f t="shared" si="216"/>
        <v>0</v>
      </c>
      <c r="BP172" s="19">
        <f t="shared" si="216"/>
        <v>0</v>
      </c>
      <c r="BQ172" s="19">
        <f t="shared" si="216"/>
        <v>0</v>
      </c>
      <c r="BR172" s="17" t="e">
        <f t="shared" si="216"/>
        <v>#DIV/0!</v>
      </c>
      <c r="BS172" s="17" t="e">
        <f t="shared" si="216"/>
        <v>#DIV/0!</v>
      </c>
      <c r="BT172" s="19">
        <f t="shared" si="216"/>
        <v>0</v>
      </c>
      <c r="BU172" s="19">
        <f t="shared" si="216"/>
        <v>0</v>
      </c>
      <c r="BV172" s="19">
        <f t="shared" si="216"/>
        <v>0</v>
      </c>
      <c r="BW172" s="19">
        <f t="shared" si="216"/>
        <v>0</v>
      </c>
      <c r="BX172" s="17" t="e">
        <f t="shared" si="216"/>
        <v>#DIV/0!</v>
      </c>
      <c r="BY172" s="17" t="e">
        <f t="shared" si="216"/>
        <v>#DIV/0!</v>
      </c>
      <c r="BZ172" s="19">
        <f t="shared" si="216"/>
        <v>0</v>
      </c>
      <c r="CA172" s="19">
        <f t="shared" si="216"/>
        <v>0</v>
      </c>
      <c r="CB172" s="19">
        <f t="shared" si="216"/>
        <v>0</v>
      </c>
      <c r="CC172" s="19">
        <f t="shared" si="216"/>
        <v>0</v>
      </c>
      <c r="CD172" s="19">
        <f t="shared" si="216"/>
        <v>0</v>
      </c>
      <c r="CE172" s="19">
        <f t="shared" si="216"/>
        <v>0</v>
      </c>
      <c r="CF172" s="17" t="e">
        <f t="shared" si="216"/>
        <v>#DIV/0!</v>
      </c>
      <c r="CG172" s="17" t="e">
        <f t="shared" si="216"/>
        <v>#DIV/0!</v>
      </c>
      <c r="CH172" s="19">
        <f t="shared" si="216"/>
        <v>0</v>
      </c>
      <c r="CI172" s="19">
        <f t="shared" si="216"/>
        <v>0</v>
      </c>
      <c r="CJ172" s="19">
        <f t="shared" si="216"/>
        <v>0</v>
      </c>
      <c r="CK172" s="19">
        <f t="shared" si="216"/>
        <v>0</v>
      </c>
      <c r="CL172" s="17" t="e">
        <f t="shared" si="216"/>
        <v>#DIV/0!</v>
      </c>
      <c r="CM172" s="19">
        <f t="shared" si="216"/>
        <v>0</v>
      </c>
      <c r="CN172" s="19">
        <f t="shared" si="216"/>
        <v>0</v>
      </c>
      <c r="CO172" s="19" t="e">
        <f t="shared" si="216"/>
        <v>#DIV/0!</v>
      </c>
      <c r="CP172" s="19">
        <f t="shared" si="216"/>
        <v>0</v>
      </c>
      <c r="CQ172" s="19">
        <f t="shared" si="216"/>
        <v>0</v>
      </c>
      <c r="CR172" s="19">
        <f t="shared" si="216"/>
        <v>0</v>
      </c>
      <c r="CS172" s="19">
        <f t="shared" si="216"/>
        <v>0</v>
      </c>
      <c r="CT172" s="19">
        <f t="shared" si="216"/>
        <v>0</v>
      </c>
      <c r="CU172" s="19">
        <f t="shared" si="216"/>
        <v>0</v>
      </c>
      <c r="CZ172" s="5">
        <f t="shared" ref="CZ172:DA172" si="217">CZ148/(SUM(CZ$60:CZ$61))</f>
        <v>0</v>
      </c>
      <c r="DA172" s="5" t="e">
        <f t="shared" si="217"/>
        <v>#DIV/0!</v>
      </c>
      <c r="DB172" s="19">
        <f t="shared" ref="DB172:DQ172" si="218">DB148/(SUM(DB$60:DB$61))</f>
        <v>1.4713921510185501</v>
      </c>
      <c r="DC172" s="19">
        <f t="shared" si="218"/>
        <v>2.4570033331967264E-3</v>
      </c>
      <c r="DD172" s="19">
        <f t="shared" si="218"/>
        <v>3.1947494189304644</v>
      </c>
      <c r="DE172" s="19">
        <f t="shared" si="218"/>
        <v>2.3239083118219335</v>
      </c>
      <c r="DF172" s="19">
        <f t="shared" si="218"/>
        <v>0</v>
      </c>
      <c r="DG172" s="19">
        <f t="shared" si="218"/>
        <v>0</v>
      </c>
      <c r="DH172" s="19">
        <f t="shared" si="218"/>
        <v>0</v>
      </c>
      <c r="DI172" s="19">
        <f t="shared" si="218"/>
        <v>0</v>
      </c>
      <c r="DJ172" s="19">
        <f t="shared" si="218"/>
        <v>1.4671684176211122</v>
      </c>
      <c r="DK172" s="19">
        <f t="shared" si="218"/>
        <v>0</v>
      </c>
      <c r="DL172" s="19">
        <f t="shared" si="218"/>
        <v>3.102211938970393</v>
      </c>
      <c r="DM172" s="19">
        <f t="shared" si="218"/>
        <v>0.69805231434143855</v>
      </c>
      <c r="DN172" s="19">
        <f t="shared" si="218"/>
        <v>0</v>
      </c>
      <c r="DO172" s="19">
        <f t="shared" si="218"/>
        <v>0</v>
      </c>
      <c r="DP172" s="19">
        <f t="shared" si="218"/>
        <v>0</v>
      </c>
      <c r="DQ172" s="19">
        <f t="shared" si="218"/>
        <v>0</v>
      </c>
      <c r="DT172" s="19">
        <f t="shared" ref="DT172" si="219">DT148/(SUM(DT$60:DT$61))</f>
        <v>0</v>
      </c>
    </row>
    <row r="173" spans="1:124" s="20" customFormat="1" x14ac:dyDescent="0.3">
      <c r="A173" s="20" t="str">
        <f>A149</f>
        <v>Proline</v>
      </c>
      <c r="B173" s="20" t="s">
        <v>262</v>
      </c>
      <c r="J173" s="20">
        <f>J149/(SUM(J$60:J$61))</f>
        <v>0</v>
      </c>
      <c r="K173" s="20">
        <f t="shared" si="178"/>
        <v>0</v>
      </c>
      <c r="L173" s="20">
        <f>L149/(SUM(L$60:L$61))</f>
        <v>0</v>
      </c>
      <c r="M173" s="20">
        <f t="shared" si="178"/>
        <v>0</v>
      </c>
      <c r="N173" s="20">
        <f t="shared" si="178"/>
        <v>0</v>
      </c>
      <c r="O173" s="20">
        <f t="shared" si="178"/>
        <v>0</v>
      </c>
      <c r="P173" s="20">
        <f t="shared" si="178"/>
        <v>0</v>
      </c>
      <c r="R173" s="20">
        <f t="shared" si="178"/>
        <v>0</v>
      </c>
      <c r="S173" s="20">
        <f t="shared" si="178"/>
        <v>0</v>
      </c>
      <c r="T173" s="20">
        <f t="shared" si="178"/>
        <v>0</v>
      </c>
      <c r="U173" s="20">
        <f t="shared" si="178"/>
        <v>0</v>
      </c>
      <c r="V173" s="20">
        <f t="shared" si="178"/>
        <v>0</v>
      </c>
      <c r="W173" s="20">
        <f t="shared" si="178"/>
        <v>0</v>
      </c>
      <c r="X173" s="20">
        <f t="shared" si="178"/>
        <v>0</v>
      </c>
      <c r="Y173" s="20">
        <f t="shared" si="178"/>
        <v>0</v>
      </c>
      <c r="Z173" s="20">
        <f t="shared" si="178"/>
        <v>0</v>
      </c>
      <c r="AA173" s="20">
        <f t="shared" si="178"/>
        <v>0</v>
      </c>
      <c r="AB173" s="20">
        <f t="shared" si="178"/>
        <v>0</v>
      </c>
      <c r="AC173" s="20">
        <f t="shared" si="178"/>
        <v>0</v>
      </c>
      <c r="AD173" s="20">
        <f t="shared" si="178"/>
        <v>0</v>
      </c>
      <c r="AE173" s="20">
        <f t="shared" si="178"/>
        <v>0</v>
      </c>
      <c r="AF173" s="20">
        <f t="shared" si="178"/>
        <v>0</v>
      </c>
      <c r="AG173" s="20">
        <f t="shared" si="178"/>
        <v>0</v>
      </c>
      <c r="AH173" s="20">
        <f t="shared" si="178"/>
        <v>0</v>
      </c>
      <c r="AI173" s="20">
        <f t="shared" si="178"/>
        <v>0</v>
      </c>
      <c r="AP173" s="20">
        <f t="shared" si="136"/>
        <v>1.1969023103636907</v>
      </c>
      <c r="AQ173" s="20">
        <f t="shared" ref="AQ173:CU173" si="220">AQ149/(SUM(AQ$60:AQ$61))</f>
        <v>1.1738705179459061</v>
      </c>
      <c r="AR173" s="20">
        <f t="shared" si="220"/>
        <v>1.0745790092896341</v>
      </c>
      <c r="AS173" s="20">
        <f t="shared" si="220"/>
        <v>1.2651354970521065</v>
      </c>
      <c r="AT173" s="20">
        <f t="shared" si="220"/>
        <v>1.1305140611013065</v>
      </c>
      <c r="AU173" s="20">
        <f t="shared" si="220"/>
        <v>0.74759434077295883</v>
      </c>
      <c r="AV173" s="20">
        <f t="shared" si="220"/>
        <v>0</v>
      </c>
      <c r="AW173" s="20">
        <f t="shared" si="220"/>
        <v>0</v>
      </c>
      <c r="AX173" s="20">
        <f t="shared" si="220"/>
        <v>0.27260497575207981</v>
      </c>
      <c r="AY173" s="20">
        <f t="shared" si="220"/>
        <v>0</v>
      </c>
      <c r="AZ173" s="20">
        <f t="shared" si="220"/>
        <v>0</v>
      </c>
      <c r="BA173" s="20">
        <f t="shared" si="220"/>
        <v>0</v>
      </c>
      <c r="BB173" s="20">
        <f t="shared" si="220"/>
        <v>3.952424134894663E-2</v>
      </c>
      <c r="BC173" s="17" t="e">
        <f t="shared" si="220"/>
        <v>#DIV/0!</v>
      </c>
      <c r="BD173" s="20">
        <f t="shared" si="220"/>
        <v>0</v>
      </c>
      <c r="BE173" s="20">
        <f t="shared" si="220"/>
        <v>9.4918458083726606E-2</v>
      </c>
      <c r="BF173" s="20">
        <f t="shared" si="220"/>
        <v>0</v>
      </c>
      <c r="BG173" s="20">
        <f t="shared" si="220"/>
        <v>0</v>
      </c>
      <c r="BH173" s="20">
        <f t="shared" si="220"/>
        <v>0.85680978440166589</v>
      </c>
      <c r="BI173" s="20">
        <f t="shared" si="220"/>
        <v>0.43293366879454503</v>
      </c>
      <c r="BJ173" s="20">
        <f t="shared" si="220"/>
        <v>0.94779141789312382</v>
      </c>
      <c r="BK173" s="20">
        <f t="shared" si="220"/>
        <v>0.67629250487678017</v>
      </c>
      <c r="BL173" s="20">
        <f t="shared" si="220"/>
        <v>1.7926211178481777</v>
      </c>
      <c r="BM173" s="20">
        <f t="shared" si="220"/>
        <v>1.0066301288550727</v>
      </c>
      <c r="BN173" s="20">
        <f t="shared" si="220"/>
        <v>0</v>
      </c>
      <c r="BO173" s="20">
        <f t="shared" si="220"/>
        <v>0.4777112365307683</v>
      </c>
      <c r="BP173" s="20">
        <f t="shared" si="220"/>
        <v>0.42126450094434931</v>
      </c>
      <c r="BQ173" s="20">
        <f t="shared" si="220"/>
        <v>0.4186058725816596</v>
      </c>
      <c r="BR173" s="17" t="e">
        <f t="shared" si="220"/>
        <v>#DIV/0!</v>
      </c>
      <c r="BS173" s="17" t="e">
        <f t="shared" si="220"/>
        <v>#DIV/0!</v>
      </c>
      <c r="BT173" s="20">
        <f t="shared" si="220"/>
        <v>0</v>
      </c>
      <c r="BU173" s="20">
        <f t="shared" si="220"/>
        <v>0</v>
      </c>
      <c r="BV173" s="20">
        <f t="shared" si="220"/>
        <v>0</v>
      </c>
      <c r="BW173" s="20">
        <f t="shared" si="220"/>
        <v>0</v>
      </c>
      <c r="BX173" s="17" t="e">
        <f t="shared" si="220"/>
        <v>#DIV/0!</v>
      </c>
      <c r="BY173" s="17" t="e">
        <f t="shared" si="220"/>
        <v>#DIV/0!</v>
      </c>
      <c r="BZ173" s="20">
        <f t="shared" si="220"/>
        <v>0.83725450276686164</v>
      </c>
      <c r="CA173" s="20">
        <f t="shared" si="220"/>
        <v>0.93594364022776488</v>
      </c>
      <c r="CB173" s="20">
        <f t="shared" si="220"/>
        <v>1.0463861381386099</v>
      </c>
      <c r="CC173" s="20">
        <f t="shared" si="220"/>
        <v>0.61751949057660072</v>
      </c>
      <c r="CD173" s="20">
        <f t="shared" si="220"/>
        <v>1.1639773208526853</v>
      </c>
      <c r="CE173" s="20">
        <f t="shared" si="220"/>
        <v>0.40906165957617074</v>
      </c>
      <c r="CF173" s="17" t="e">
        <f t="shared" si="220"/>
        <v>#DIV/0!</v>
      </c>
      <c r="CG173" s="17" t="e">
        <f t="shared" si="220"/>
        <v>#DIV/0!</v>
      </c>
      <c r="CH173" s="20">
        <f t="shared" si="220"/>
        <v>1.1812532169618395</v>
      </c>
      <c r="CI173" s="20">
        <f t="shared" si="220"/>
        <v>0</v>
      </c>
      <c r="CJ173" s="20">
        <f t="shared" si="220"/>
        <v>1.1291578729312695</v>
      </c>
      <c r="CK173" s="20">
        <f t="shared" si="220"/>
        <v>1.0098886192385885</v>
      </c>
      <c r="CL173" s="17" t="e">
        <f t="shared" si="220"/>
        <v>#DIV/0!</v>
      </c>
      <c r="CM173" s="20">
        <f t="shared" si="220"/>
        <v>0.58434349780848094</v>
      </c>
      <c r="CN173" s="20">
        <f t="shared" si="220"/>
        <v>0.57687962881639421</v>
      </c>
      <c r="CO173" s="20" t="e">
        <f t="shared" si="220"/>
        <v>#DIV/0!</v>
      </c>
      <c r="CP173" s="20">
        <f t="shared" si="220"/>
        <v>0.60396010491903418</v>
      </c>
      <c r="CQ173" s="20">
        <f t="shared" si="220"/>
        <v>0.45787301386649226</v>
      </c>
      <c r="CR173" s="20">
        <f t="shared" si="220"/>
        <v>0</v>
      </c>
      <c r="CS173" s="20">
        <f t="shared" si="220"/>
        <v>0</v>
      </c>
      <c r="CT173" s="20">
        <f t="shared" si="220"/>
        <v>9.9393487254240878</v>
      </c>
      <c r="CU173" s="20">
        <f t="shared" si="220"/>
        <v>7.5753787193453421</v>
      </c>
      <c r="CZ173" s="5">
        <f t="shared" ref="CZ173:DA173" si="221">CZ149/(SUM(CZ$60:CZ$61))</f>
        <v>0.11169910974899716</v>
      </c>
      <c r="DA173" s="5" t="e">
        <f t="shared" si="221"/>
        <v>#DIV/0!</v>
      </c>
      <c r="DB173" s="20">
        <f t="shared" ref="DB173:DQ173" si="222">DB149/(SUM(DB$60:DB$61))</f>
        <v>0</v>
      </c>
      <c r="DC173" s="20">
        <f t="shared" si="222"/>
        <v>0</v>
      </c>
      <c r="DD173" s="20">
        <f t="shared" si="222"/>
        <v>0</v>
      </c>
      <c r="DE173" s="20">
        <f t="shared" si="222"/>
        <v>0</v>
      </c>
      <c r="DF173" s="20">
        <f t="shared" si="222"/>
        <v>0</v>
      </c>
      <c r="DG173" s="20">
        <f t="shared" si="222"/>
        <v>0</v>
      </c>
      <c r="DH173" s="20">
        <f t="shared" si="222"/>
        <v>0</v>
      </c>
      <c r="DI173" s="20">
        <f t="shared" si="222"/>
        <v>0</v>
      </c>
      <c r="DJ173" s="20">
        <f t="shared" si="222"/>
        <v>0</v>
      </c>
      <c r="DK173" s="20">
        <f t="shared" si="222"/>
        <v>0</v>
      </c>
      <c r="DL173" s="20">
        <f t="shared" si="222"/>
        <v>0</v>
      </c>
      <c r="DM173" s="20">
        <f t="shared" si="222"/>
        <v>0</v>
      </c>
      <c r="DN173" s="20">
        <f t="shared" si="222"/>
        <v>0</v>
      </c>
      <c r="DO173" s="20">
        <f t="shared" si="222"/>
        <v>0</v>
      </c>
      <c r="DP173" s="20">
        <f t="shared" si="222"/>
        <v>0</v>
      </c>
      <c r="DQ173" s="20">
        <f t="shared" si="222"/>
        <v>0</v>
      </c>
      <c r="DT173" s="20">
        <f t="shared" ref="DT173" si="223">DT149/(SUM(DT$60:DT$61))</f>
        <v>0</v>
      </c>
    </row>
    <row r="174" spans="1:124" s="20" customFormat="1" x14ac:dyDescent="0.3">
      <c r="A174" s="20" t="str">
        <f>A150</f>
        <v>beta-Alanine</v>
      </c>
      <c r="J174" s="20">
        <f>J150/(SUM(J$60:J$61))</f>
        <v>0</v>
      </c>
      <c r="K174" s="20">
        <f t="shared" si="178"/>
        <v>0</v>
      </c>
      <c r="L174" s="20">
        <f t="shared" si="178"/>
        <v>0</v>
      </c>
      <c r="M174" s="20">
        <f t="shared" si="178"/>
        <v>0</v>
      </c>
      <c r="N174" s="20">
        <f t="shared" si="178"/>
        <v>0</v>
      </c>
      <c r="O174" s="20">
        <f t="shared" si="178"/>
        <v>0</v>
      </c>
      <c r="P174" s="20">
        <f t="shared" si="178"/>
        <v>0</v>
      </c>
      <c r="R174" s="20">
        <f t="shared" si="178"/>
        <v>0</v>
      </c>
      <c r="S174" s="20">
        <f t="shared" si="178"/>
        <v>0</v>
      </c>
      <c r="T174" s="20">
        <f t="shared" si="178"/>
        <v>0</v>
      </c>
      <c r="U174" s="20">
        <f t="shared" si="178"/>
        <v>0</v>
      </c>
      <c r="V174" s="20">
        <f t="shared" si="178"/>
        <v>0</v>
      </c>
      <c r="W174" s="20">
        <f t="shared" si="178"/>
        <v>0</v>
      </c>
      <c r="X174" s="20">
        <f t="shared" si="178"/>
        <v>0</v>
      </c>
      <c r="Y174" s="20">
        <f t="shared" si="178"/>
        <v>0</v>
      </c>
      <c r="Z174" s="20">
        <f t="shared" si="178"/>
        <v>0</v>
      </c>
      <c r="AA174" s="20">
        <f t="shared" si="178"/>
        <v>0</v>
      </c>
      <c r="AB174" s="20">
        <f t="shared" si="178"/>
        <v>0</v>
      </c>
      <c r="AC174" s="20">
        <f t="shared" si="178"/>
        <v>0</v>
      </c>
      <c r="AD174" s="20">
        <f t="shared" si="178"/>
        <v>0</v>
      </c>
      <c r="AE174" s="20">
        <f t="shared" si="178"/>
        <v>0</v>
      </c>
      <c r="AF174" s="20">
        <f t="shared" si="178"/>
        <v>0</v>
      </c>
      <c r="AG174" s="20">
        <f t="shared" si="178"/>
        <v>0</v>
      </c>
      <c r="AH174" s="20">
        <f t="shared" si="178"/>
        <v>0</v>
      </c>
      <c r="AI174" s="20">
        <f t="shared" si="178"/>
        <v>0</v>
      </c>
      <c r="AP174" s="20">
        <f t="shared" si="136"/>
        <v>0.21104639759289212</v>
      </c>
      <c r="AQ174" s="20">
        <f t="shared" ref="AQ174:CU174" si="224">AQ150/(SUM(AQ$60:AQ$61))</f>
        <v>0.24560476379584389</v>
      </c>
      <c r="AR174" s="20">
        <f t="shared" si="224"/>
        <v>0.29421230774527635</v>
      </c>
      <c r="AS174" s="20">
        <f t="shared" si="224"/>
        <v>0.41771334718545694</v>
      </c>
      <c r="AT174" s="20">
        <f t="shared" si="224"/>
        <v>0.28728028919052334</v>
      </c>
      <c r="AU174" s="20">
        <f t="shared" si="224"/>
        <v>0.23035218351175019</v>
      </c>
      <c r="AV174" s="20">
        <f t="shared" si="224"/>
        <v>4.8973071815554887E-2</v>
      </c>
      <c r="AW174" s="20">
        <f t="shared" si="224"/>
        <v>0</v>
      </c>
      <c r="AX174" s="20">
        <f t="shared" si="224"/>
        <v>0.11170480183294125</v>
      </c>
      <c r="AY174" s="20">
        <f t="shared" si="224"/>
        <v>0</v>
      </c>
      <c r="AZ174" s="20">
        <f t="shared" si="224"/>
        <v>0.12852269891011953</v>
      </c>
      <c r="BA174" s="20">
        <f t="shared" si="224"/>
        <v>0</v>
      </c>
      <c r="BB174" s="20">
        <f t="shared" si="224"/>
        <v>0</v>
      </c>
      <c r="BC174" s="17" t="e">
        <f t="shared" si="224"/>
        <v>#DIV/0!</v>
      </c>
      <c r="BD174" s="20">
        <f t="shared" si="224"/>
        <v>0</v>
      </c>
      <c r="BE174" s="20">
        <f t="shared" si="224"/>
        <v>0</v>
      </c>
      <c r="BF174" s="20">
        <f t="shared" si="224"/>
        <v>3.297674662309108E-2</v>
      </c>
      <c r="BG174" s="20">
        <f t="shared" si="224"/>
        <v>0</v>
      </c>
      <c r="BH174" s="20">
        <f t="shared" si="224"/>
        <v>2.340614189215396E-2</v>
      </c>
      <c r="BI174" s="20">
        <f t="shared" si="224"/>
        <v>0</v>
      </c>
      <c r="BJ174" s="20">
        <f t="shared" si="224"/>
        <v>5.6859460540053412E-2</v>
      </c>
      <c r="BK174" s="20">
        <f t="shared" si="224"/>
        <v>0</v>
      </c>
      <c r="BL174" s="20">
        <f t="shared" si="224"/>
        <v>6.0333867194628743E-2</v>
      </c>
      <c r="BM174" s="20">
        <f t="shared" si="224"/>
        <v>0</v>
      </c>
      <c r="BN174" s="20">
        <f t="shared" si="224"/>
        <v>0</v>
      </c>
      <c r="BO174" s="20">
        <f t="shared" si="224"/>
        <v>0</v>
      </c>
      <c r="BP174" s="20">
        <f t="shared" si="224"/>
        <v>1.9243817698194388E-2</v>
      </c>
      <c r="BQ174" s="20">
        <f t="shared" si="224"/>
        <v>0</v>
      </c>
      <c r="BR174" s="17" t="e">
        <f t="shared" si="224"/>
        <v>#DIV/0!</v>
      </c>
      <c r="BS174" s="17" t="e">
        <f t="shared" si="224"/>
        <v>#DIV/0!</v>
      </c>
      <c r="BT174" s="20">
        <f t="shared" si="224"/>
        <v>4.3729372117807495E-2</v>
      </c>
      <c r="BU174" s="20">
        <f t="shared" si="224"/>
        <v>0</v>
      </c>
      <c r="BV174" s="20">
        <f t="shared" si="224"/>
        <v>3.0572363176658728E-2</v>
      </c>
      <c r="BW174" s="20">
        <f t="shared" si="224"/>
        <v>0</v>
      </c>
      <c r="BX174" s="17" t="e">
        <f t="shared" si="224"/>
        <v>#DIV/0!</v>
      </c>
      <c r="BY174" s="17" t="e">
        <f t="shared" si="224"/>
        <v>#DIV/0!</v>
      </c>
      <c r="BZ174" s="20">
        <f t="shared" si="224"/>
        <v>0</v>
      </c>
      <c r="CA174" s="20">
        <f t="shared" si="224"/>
        <v>0</v>
      </c>
      <c r="CB174" s="20">
        <f t="shared" si="224"/>
        <v>6.3363595333709097E-2</v>
      </c>
      <c r="CC174" s="20">
        <f t="shared" si="224"/>
        <v>3.5413206036007852E-2</v>
      </c>
      <c r="CD174" s="20">
        <f t="shared" si="224"/>
        <v>6.3512933284687115E-2</v>
      </c>
      <c r="CE174" s="20">
        <f t="shared" si="224"/>
        <v>0</v>
      </c>
      <c r="CF174" s="17" t="e">
        <f t="shared" si="224"/>
        <v>#DIV/0!</v>
      </c>
      <c r="CG174" s="17" t="e">
        <f t="shared" si="224"/>
        <v>#DIV/0!</v>
      </c>
      <c r="CH174" s="20">
        <f t="shared" si="224"/>
        <v>0.32368815682459451</v>
      </c>
      <c r="CI174" s="20">
        <f t="shared" si="224"/>
        <v>0.29422799948153516</v>
      </c>
      <c r="CJ174" s="20">
        <f t="shared" si="224"/>
        <v>0.28097622852371096</v>
      </c>
      <c r="CK174" s="20">
        <f t="shared" si="224"/>
        <v>0.30982661915101373</v>
      </c>
      <c r="CL174" s="17" t="e">
        <f t="shared" si="224"/>
        <v>#DIV/0!</v>
      </c>
      <c r="CM174" s="20">
        <f t="shared" si="224"/>
        <v>0.12847365585229367</v>
      </c>
      <c r="CN174" s="20">
        <f t="shared" si="224"/>
        <v>0.21087966546464612</v>
      </c>
      <c r="CO174" s="20" t="e">
        <f t="shared" si="224"/>
        <v>#DIV/0!</v>
      </c>
      <c r="CP174" s="20">
        <f t="shared" si="224"/>
        <v>0.14903587483928174</v>
      </c>
      <c r="CQ174" s="20">
        <f t="shared" si="224"/>
        <v>0.15098107287010315</v>
      </c>
      <c r="CR174" s="20">
        <f t="shared" si="224"/>
        <v>0.10664749022466478</v>
      </c>
      <c r="CS174" s="20">
        <f t="shared" si="224"/>
        <v>0.1359945957796441</v>
      </c>
      <c r="CT174" s="20">
        <f t="shared" si="224"/>
        <v>0.33727523563221429</v>
      </c>
      <c r="CU174" s="20">
        <f t="shared" si="224"/>
        <v>0</v>
      </c>
      <c r="CZ174" s="5">
        <f t="shared" ref="CZ174:DA174" si="225">CZ150/(SUM(CZ$60:CZ$61))</f>
        <v>4.5126605354053444</v>
      </c>
      <c r="DA174" s="5" t="e">
        <f t="shared" si="225"/>
        <v>#DIV/0!</v>
      </c>
      <c r="DB174" s="20">
        <f t="shared" ref="DB174:DQ174" si="226">DB150/(SUM(DB$60:DB$61))</f>
        <v>0</v>
      </c>
      <c r="DC174" s="20">
        <f t="shared" si="226"/>
        <v>0</v>
      </c>
      <c r="DD174" s="20">
        <f t="shared" si="226"/>
        <v>0</v>
      </c>
      <c r="DE174" s="20">
        <f t="shared" si="226"/>
        <v>0</v>
      </c>
      <c r="DF174" s="20">
        <f t="shared" si="226"/>
        <v>0</v>
      </c>
      <c r="DG174" s="20">
        <f t="shared" si="226"/>
        <v>0</v>
      </c>
      <c r="DH174" s="20">
        <f t="shared" si="226"/>
        <v>0</v>
      </c>
      <c r="DI174" s="20">
        <f t="shared" si="226"/>
        <v>0</v>
      </c>
      <c r="DJ174" s="20">
        <f t="shared" si="226"/>
        <v>0</v>
      </c>
      <c r="DK174" s="20">
        <f t="shared" si="226"/>
        <v>0</v>
      </c>
      <c r="DL174" s="20">
        <f t="shared" si="226"/>
        <v>0</v>
      </c>
      <c r="DM174" s="20">
        <f t="shared" si="226"/>
        <v>0</v>
      </c>
      <c r="DN174" s="20">
        <f t="shared" si="226"/>
        <v>0</v>
      </c>
      <c r="DO174" s="20">
        <f t="shared" si="226"/>
        <v>0</v>
      </c>
      <c r="DP174" s="20">
        <f t="shared" si="226"/>
        <v>0</v>
      </c>
      <c r="DQ174" s="20">
        <f t="shared" si="226"/>
        <v>0</v>
      </c>
      <c r="DT174" s="20">
        <f t="shared" ref="DT174" si="227">DT150/(SUM(DT$60:DT$61))</f>
        <v>0.1359945957796441</v>
      </c>
    </row>
    <row r="175" spans="1:124" x14ac:dyDescent="0.3">
      <c r="O175" s="19"/>
      <c r="S175" s="19"/>
      <c r="W175" s="19"/>
      <c r="AA175" s="19"/>
      <c r="AC175" s="19"/>
      <c r="AE175" s="19"/>
      <c r="AH175" s="21"/>
      <c r="AI175" s="21"/>
      <c r="AQ175" s="15"/>
      <c r="AS175" s="15"/>
      <c r="AU175" s="19"/>
      <c r="BZ175" s="19"/>
      <c r="CB175" s="19"/>
      <c r="CM175" s="19"/>
      <c r="CN175" s="19"/>
      <c r="CO175" s="19"/>
      <c r="CP175" s="19"/>
      <c r="CQ175" s="19"/>
      <c r="CR175" s="19"/>
      <c r="CS175" s="19"/>
      <c r="CT175" s="19"/>
      <c r="CU175" s="19"/>
      <c r="CZ175" s="19" t="s">
        <v>471</v>
      </c>
      <c r="DT175" s="19"/>
    </row>
    <row r="176" spans="1:124" s="7" customFormat="1" x14ac:dyDescent="0.3">
      <c r="AH176" s="21"/>
      <c r="AI176" s="21"/>
      <c r="AJ176" s="11"/>
      <c r="AK176" s="11"/>
      <c r="AL176" s="11"/>
      <c r="AM176" s="11"/>
      <c r="AN176" s="11"/>
      <c r="AO176" s="11"/>
      <c r="BC176" s="17"/>
      <c r="BR176" s="17"/>
      <c r="BS176" s="17"/>
      <c r="BX176" s="17"/>
      <c r="BY176" s="17"/>
      <c r="CF176" s="17"/>
      <c r="CG176" s="17"/>
      <c r="CL176" s="17"/>
      <c r="CZ176" s="6" t="s">
        <v>225</v>
      </c>
      <c r="DB176" s="7" t="s">
        <v>462</v>
      </c>
      <c r="DC176" s="7" t="s">
        <v>462</v>
      </c>
      <c r="DD176" s="7" t="s">
        <v>466</v>
      </c>
      <c r="DE176" s="7" t="s">
        <v>466</v>
      </c>
      <c r="DF176" s="7" t="s">
        <v>463</v>
      </c>
      <c r="DG176" s="7" t="s">
        <v>463</v>
      </c>
      <c r="DH176" s="7" t="s">
        <v>464</v>
      </c>
      <c r="DI176" s="7" t="s">
        <v>464</v>
      </c>
      <c r="DJ176" s="7" t="s">
        <v>465</v>
      </c>
      <c r="DK176" s="7" t="s">
        <v>465</v>
      </c>
      <c r="DL176" s="7" t="s">
        <v>470</v>
      </c>
      <c r="DM176" s="7" t="s">
        <v>470</v>
      </c>
      <c r="DN176" s="7" t="s">
        <v>468</v>
      </c>
      <c r="DO176" s="7" t="s">
        <v>468</v>
      </c>
      <c r="DP176" s="7" t="s">
        <v>469</v>
      </c>
      <c r="DQ176" s="7" t="s">
        <v>469</v>
      </c>
      <c r="DT176" s="6" t="s">
        <v>226</v>
      </c>
    </row>
    <row r="177" spans="1:124" s="5" customFormat="1" x14ac:dyDescent="0.3">
      <c r="A177" s="5" t="str">
        <f t="shared" ref="A177:A196" si="228">A153</f>
        <v>Glutamine</v>
      </c>
      <c r="AH177" s="21"/>
      <c r="AI177" s="21"/>
      <c r="AJ177" s="11"/>
      <c r="AK177" s="11"/>
      <c r="AL177" s="11"/>
      <c r="AM177" s="11"/>
      <c r="AN177" s="11"/>
      <c r="AO177" s="11"/>
      <c r="AP177" s="11">
        <f>(AP153-$AR$2)/$AQ$2</f>
        <v>34.92355721641448</v>
      </c>
      <c r="AQ177" s="11"/>
      <c r="AR177" s="11"/>
      <c r="AS177" s="11"/>
      <c r="AT177" s="11"/>
      <c r="AU177" s="11"/>
      <c r="AV177" s="11"/>
      <c r="AW177" s="11"/>
      <c r="AX177" s="11">
        <f>(AX153-$AR$2)/$AQ$2</f>
        <v>52.213596316749914</v>
      </c>
      <c r="AY177" s="11"/>
      <c r="AZ177" s="11"/>
      <c r="BA177" s="11"/>
      <c r="BB177" s="11"/>
      <c r="BC177" s="17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7" t="e">
        <f>(BR153-$AR$2)/$AQ$2</f>
        <v>#DIV/0!</v>
      </c>
      <c r="BS177" s="17"/>
      <c r="BT177" s="11"/>
      <c r="BU177" s="11"/>
      <c r="BV177" s="11"/>
      <c r="BW177" s="11"/>
      <c r="BX177" s="17"/>
      <c r="BY177" s="17"/>
      <c r="BZ177" s="11"/>
      <c r="CA177" s="11"/>
      <c r="CB177" s="11"/>
      <c r="CC177" s="11"/>
      <c r="CD177" s="11"/>
      <c r="CE177" s="11"/>
      <c r="CF177" s="17"/>
      <c r="CG177" s="17"/>
      <c r="CH177" s="11"/>
      <c r="CI177" s="11"/>
      <c r="CJ177" s="11"/>
      <c r="CK177" s="11"/>
      <c r="CL177" s="17"/>
      <c r="CM177" s="11">
        <f t="shared" ref="CM177:CT177" si="229">(CM153-$AR$2)/$AQ$2</f>
        <v>26.554661711183119</v>
      </c>
      <c r="CN177" s="11">
        <f t="shared" si="229"/>
        <v>26.554661711183119</v>
      </c>
      <c r="CO177" s="11" t="e">
        <f t="shared" si="229"/>
        <v>#DIV/0!</v>
      </c>
      <c r="CP177" s="11">
        <f t="shared" si="229"/>
        <v>26.554661711183119</v>
      </c>
      <c r="CQ177" s="11">
        <f t="shared" si="229"/>
        <v>26.554661711183119</v>
      </c>
      <c r="CR177" s="11">
        <f>(CR153-$AR$2)/$AQ$2</f>
        <v>26.554661711183119</v>
      </c>
      <c r="CS177" s="11">
        <f t="shared" si="229"/>
        <v>26.554661711183119</v>
      </c>
      <c r="CT177" s="11">
        <f t="shared" si="229"/>
        <v>26.554661711183119</v>
      </c>
      <c r="CU177" s="11">
        <f>(CU153-$AR$2)/$AQ$2</f>
        <v>26.554661711183119</v>
      </c>
      <c r="CV177" s="11"/>
      <c r="CW177" s="11"/>
      <c r="CZ177" s="11">
        <f>(CZ153-$AR$2)/$AQ$2</f>
        <v>26.554661711183119</v>
      </c>
      <c r="DB177" s="11">
        <f>(DB153-$AR$2)/$AQ$2</f>
        <v>26.554661711183119</v>
      </c>
      <c r="DC177" s="11">
        <f t="shared" ref="DC177:DQ177" si="230">(DC153-$AR$2)/$AQ$2</f>
        <v>26.554661711183119</v>
      </c>
      <c r="DD177" s="11">
        <f t="shared" si="230"/>
        <v>26.554661711183119</v>
      </c>
      <c r="DE177" s="11">
        <f t="shared" si="230"/>
        <v>26.554661711183119</v>
      </c>
      <c r="DF177" s="11">
        <f t="shared" si="230"/>
        <v>26.554661711183119</v>
      </c>
      <c r="DG177" s="11">
        <f t="shared" si="230"/>
        <v>26.554661711183119</v>
      </c>
      <c r="DH177" s="11">
        <f t="shared" si="230"/>
        <v>26.554661711183119</v>
      </c>
      <c r="DI177" s="11">
        <f t="shared" si="230"/>
        <v>26.554661711183119</v>
      </c>
      <c r="DJ177" s="11">
        <f t="shared" si="230"/>
        <v>26.554661711183119</v>
      </c>
      <c r="DK177" s="11">
        <f t="shared" si="230"/>
        <v>26.554661711183119</v>
      </c>
      <c r="DL177" s="11">
        <f t="shared" si="230"/>
        <v>26.554661711183119</v>
      </c>
      <c r="DM177" s="11">
        <f t="shared" si="230"/>
        <v>26.554661711183119</v>
      </c>
      <c r="DN177" s="11">
        <f t="shared" si="230"/>
        <v>26.554661711183119</v>
      </c>
      <c r="DO177" s="11">
        <f t="shared" si="230"/>
        <v>26.554661711183119</v>
      </c>
      <c r="DP177" s="11">
        <f t="shared" si="230"/>
        <v>26.554661711183119</v>
      </c>
      <c r="DQ177" s="11">
        <f t="shared" si="230"/>
        <v>26.554661711183119</v>
      </c>
      <c r="DT177" s="11">
        <f t="shared" ref="DT177" si="231">(DT153-$AR$2)/$AQ$2</f>
        <v>26.554661711183119</v>
      </c>
    </row>
    <row r="178" spans="1:124" x14ac:dyDescent="0.3">
      <c r="A178" s="15" t="str">
        <f t="shared" si="228"/>
        <v>Isoleucin</v>
      </c>
      <c r="O178" s="19"/>
      <c r="S178" s="19"/>
      <c r="W178" s="19"/>
      <c r="AA178" s="19"/>
      <c r="AC178" s="19"/>
      <c r="AE178" s="19"/>
      <c r="AH178" s="21"/>
      <c r="AI178" s="2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D178" s="11"/>
      <c r="BE178" s="11">
        <f>(BE154-$AR$3)/$AQ$3</f>
        <v>0.32323595534515037</v>
      </c>
      <c r="BF178" s="11"/>
      <c r="BG178" s="11"/>
      <c r="BH178" s="11">
        <f>(BH154-$AR$3)/$AQ$3</f>
        <v>2.6468181405504763</v>
      </c>
      <c r="BI178" s="11"/>
      <c r="BJ178" s="11"/>
      <c r="BK178" s="11">
        <f>(BK154-$AR$3)/$AQ$3</f>
        <v>0.54056359735133619</v>
      </c>
      <c r="BL178" s="11"/>
      <c r="BM178" s="11"/>
      <c r="BN178" s="11">
        <f>(BN154-$AR$3)/$AQ$3</f>
        <v>2.8216545146534928</v>
      </c>
      <c r="BO178" s="11"/>
      <c r="BP178" s="11"/>
      <c r="BQ178" s="11"/>
      <c r="BR178" s="17" t="e">
        <f>(BR154-$AR$3)/$AQ$3</f>
        <v>#DIV/0!</v>
      </c>
      <c r="BT178" s="11"/>
      <c r="BU178" s="11"/>
      <c r="BV178" s="11"/>
      <c r="BW178" s="11"/>
      <c r="BZ178" s="11"/>
      <c r="CA178" s="11"/>
      <c r="CB178" s="11"/>
      <c r="CC178" s="11"/>
      <c r="CD178" s="11"/>
      <c r="CE178" s="11"/>
      <c r="CH178" s="11"/>
      <c r="CI178" s="11"/>
      <c r="CJ178" s="11"/>
      <c r="CK178" s="11"/>
      <c r="CM178" s="11">
        <f t="shared" ref="CM178:CU178" si="232">(CM154-$AR$3)/$AQ$3</f>
        <v>-1.1062909449994638</v>
      </c>
      <c r="CN178" s="11">
        <f t="shared" si="232"/>
        <v>-1.1062909449994638</v>
      </c>
      <c r="CO178" s="11" t="e">
        <f t="shared" si="232"/>
        <v>#DIV/0!</v>
      </c>
      <c r="CP178" s="11">
        <f t="shared" si="232"/>
        <v>-1.1062909449994638</v>
      </c>
      <c r="CQ178" s="11">
        <f t="shared" si="232"/>
        <v>-1.1062909449994638</v>
      </c>
      <c r="CR178" s="11">
        <f t="shared" si="232"/>
        <v>1.6162005925932572</v>
      </c>
      <c r="CS178" s="11">
        <f t="shared" si="232"/>
        <v>10.996258923922452</v>
      </c>
      <c r="CT178" s="11">
        <f t="shared" si="232"/>
        <v>53.329679323381036</v>
      </c>
      <c r="CU178" s="11">
        <f t="shared" si="232"/>
        <v>31.829054721311845</v>
      </c>
      <c r="CV178" s="11"/>
      <c r="CW178" s="11"/>
      <c r="CZ178" s="11">
        <f t="shared" ref="CZ178" si="233">(CZ154-$AR$3)/$AQ$3</f>
        <v>1.6162005925932572</v>
      </c>
      <c r="DB178" s="11">
        <f t="shared" ref="DB178:DQ178" si="234">(DB154-$AR$3)/$AQ$3</f>
        <v>9.2848368151951277</v>
      </c>
      <c r="DC178" s="11">
        <f t="shared" si="234"/>
        <v>-1.1062909449994638</v>
      </c>
      <c r="DD178" s="11">
        <f t="shared" si="234"/>
        <v>-1.1062909449994638</v>
      </c>
      <c r="DE178" s="11">
        <f t="shared" si="234"/>
        <v>-1.1062909449994638</v>
      </c>
      <c r="DF178" s="11">
        <f t="shared" si="234"/>
        <v>8.5894484238247824</v>
      </c>
      <c r="DG178" s="11">
        <f t="shared" si="234"/>
        <v>-1.1062909449994638</v>
      </c>
      <c r="DH178" s="11">
        <f t="shared" si="234"/>
        <v>-1.1062909449994638</v>
      </c>
      <c r="DI178" s="11">
        <f t="shared" si="234"/>
        <v>-1.1062909449994638</v>
      </c>
      <c r="DJ178" s="11">
        <f t="shared" si="234"/>
        <v>-1.1062909449994638</v>
      </c>
      <c r="DK178" s="11">
        <f t="shared" si="234"/>
        <v>-1.1062909449994638</v>
      </c>
      <c r="DL178" s="11">
        <f t="shared" si="234"/>
        <v>-1.1062909449994638</v>
      </c>
      <c r="DM178" s="11">
        <f t="shared" si="234"/>
        <v>6.303812281744249</v>
      </c>
      <c r="DN178" s="11">
        <f t="shared" si="234"/>
        <v>8.7920215170434464</v>
      </c>
      <c r="DO178" s="11">
        <f t="shared" si="234"/>
        <v>8.1648037260486994</v>
      </c>
      <c r="DP178" s="11">
        <f t="shared" si="234"/>
        <v>10.239883904383888</v>
      </c>
      <c r="DQ178" s="11">
        <f t="shared" si="234"/>
        <v>6.0919089343497097</v>
      </c>
      <c r="DT178" s="11">
        <f t="shared" ref="DT178" si="235">(DT154-$AR$3)/$AQ$3</f>
        <v>10.996258923922452</v>
      </c>
    </row>
    <row r="179" spans="1:124" x14ac:dyDescent="0.3">
      <c r="A179" s="15" t="str">
        <f t="shared" si="228"/>
        <v>4-Hydroxyproline</v>
      </c>
      <c r="O179" s="19"/>
      <c r="S179" s="19"/>
      <c r="W179" s="19"/>
      <c r="AA179" s="19"/>
      <c r="AC179" s="19"/>
      <c r="AE179" s="19"/>
      <c r="AH179" s="21"/>
      <c r="AI179" s="2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D179" s="11">
        <f t="shared" ref="BD179:CU179" si="236">(BD155-$AR$4)/$AQ$4</f>
        <v>8.2112224432701789E-2</v>
      </c>
      <c r="BE179" s="11">
        <f t="shared" si="236"/>
        <v>0.48951270651817552</v>
      </c>
      <c r="BF179" s="11"/>
      <c r="BG179" s="11">
        <f t="shared" si="236"/>
        <v>0.17064976781673599</v>
      </c>
      <c r="BH179" s="11"/>
      <c r="BI179" s="11"/>
      <c r="BJ179" s="11"/>
      <c r="BK179" s="11">
        <f t="shared" si="236"/>
        <v>0.39386614619415394</v>
      </c>
      <c r="BL179" s="11"/>
      <c r="BM179" s="11">
        <f t="shared" si="236"/>
        <v>0.27953579088747688</v>
      </c>
      <c r="BN179" s="11">
        <f t="shared" si="236"/>
        <v>0.41076284063692775</v>
      </c>
      <c r="BO179" s="11">
        <f t="shared" si="236"/>
        <v>0.36360908708181883</v>
      </c>
      <c r="BP179" s="11">
        <f t="shared" si="236"/>
        <v>3.5112110962821956E-2</v>
      </c>
      <c r="BQ179" s="11">
        <f t="shared" si="236"/>
        <v>6.2972477387925338E-3</v>
      </c>
      <c r="BR179" s="17" t="e">
        <f t="shared" si="236"/>
        <v>#DIV/0!</v>
      </c>
      <c r="BT179" s="11"/>
      <c r="BU179" s="11"/>
      <c r="BV179" s="11"/>
      <c r="BW179" s="11"/>
      <c r="BZ179" s="11"/>
      <c r="CA179" s="11">
        <f t="shared" si="236"/>
        <v>4.3717507613890351E-2</v>
      </c>
      <c r="CB179" s="11"/>
      <c r="CC179" s="11">
        <f t="shared" si="236"/>
        <v>4.2502433539461877E-2</v>
      </c>
      <c r="CD179" s="11"/>
      <c r="CE179" s="11">
        <f t="shared" si="236"/>
        <v>8.8513907619803295E-2</v>
      </c>
      <c r="CH179" s="11">
        <f t="shared" si="236"/>
        <v>-0.1641319094442934</v>
      </c>
      <c r="CI179" s="11">
        <f t="shared" si="236"/>
        <v>-0.1641319094442934</v>
      </c>
      <c r="CJ179" s="11">
        <f t="shared" si="236"/>
        <v>-0.1641319094442934</v>
      </c>
      <c r="CK179" s="11">
        <f t="shared" si="236"/>
        <v>-0.1641319094442934</v>
      </c>
      <c r="CM179" s="11">
        <f t="shared" si="236"/>
        <v>-0.1641319094442934</v>
      </c>
      <c r="CN179" s="11">
        <f t="shared" si="236"/>
        <v>-0.1641319094442934</v>
      </c>
      <c r="CO179" s="11" t="e">
        <f t="shared" si="236"/>
        <v>#DIV/0!</v>
      </c>
      <c r="CP179" s="11">
        <f t="shared" si="236"/>
        <v>-0.1641319094442934</v>
      </c>
      <c r="CQ179" s="11">
        <f t="shared" si="236"/>
        <v>-0.1641319094442934</v>
      </c>
      <c r="CR179" s="11">
        <f t="shared" si="236"/>
        <v>-0.1641319094442934</v>
      </c>
      <c r="CS179" s="11">
        <f t="shared" si="236"/>
        <v>4.8592929779921832</v>
      </c>
      <c r="CT179" s="11">
        <f t="shared" si="236"/>
        <v>-0.1641319094442934</v>
      </c>
      <c r="CU179" s="11">
        <f t="shared" si="236"/>
        <v>-0.1641319094442934</v>
      </c>
      <c r="CV179" s="11"/>
      <c r="CW179" s="11"/>
      <c r="CZ179" s="11">
        <f t="shared" ref="CZ179" si="237">(CZ155-$AR$4)/$AQ$4</f>
        <v>1.8265072869938321</v>
      </c>
      <c r="DB179" s="11">
        <f t="shared" ref="DB179:DQ179" si="238">(DB155-$AR$4)/$AQ$4</f>
        <v>-0.1641319094442934</v>
      </c>
      <c r="DC179" s="11">
        <f t="shared" si="238"/>
        <v>-0.1641319094442934</v>
      </c>
      <c r="DD179" s="11">
        <f t="shared" si="238"/>
        <v>-0.1641319094442934</v>
      </c>
      <c r="DE179" s="11">
        <f t="shared" si="238"/>
        <v>-0.1641319094442934</v>
      </c>
      <c r="DF179" s="11">
        <f t="shared" si="238"/>
        <v>-0.1641319094442934</v>
      </c>
      <c r="DG179" s="11">
        <f t="shared" si="238"/>
        <v>-0.1641319094442934</v>
      </c>
      <c r="DH179" s="11">
        <f t="shared" si="238"/>
        <v>-0.1641319094442934</v>
      </c>
      <c r="DI179" s="11">
        <f t="shared" si="238"/>
        <v>-0.1641319094442934</v>
      </c>
      <c r="DJ179" s="11">
        <f t="shared" si="238"/>
        <v>-0.1641319094442934</v>
      </c>
      <c r="DK179" s="11">
        <f t="shared" si="238"/>
        <v>-0.1641319094442934</v>
      </c>
      <c r="DL179" s="11">
        <f t="shared" si="238"/>
        <v>-0.1641319094442934</v>
      </c>
      <c r="DM179" s="11">
        <f t="shared" si="238"/>
        <v>-0.1641319094442934</v>
      </c>
      <c r="DN179" s="11">
        <f t="shared" si="238"/>
        <v>-0.1641319094442934</v>
      </c>
      <c r="DO179" s="11">
        <f t="shared" si="238"/>
        <v>-0.1641319094442934</v>
      </c>
      <c r="DP179" s="11">
        <f t="shared" si="238"/>
        <v>-0.1641319094442934</v>
      </c>
      <c r="DQ179" s="11">
        <f t="shared" si="238"/>
        <v>-0.1641319094442934</v>
      </c>
      <c r="DT179" s="11">
        <f t="shared" ref="DT179" si="239">(DT155-$AR$4)/$AQ$4</f>
        <v>4.8592929779921832</v>
      </c>
    </row>
    <row r="180" spans="1:124" x14ac:dyDescent="0.3">
      <c r="A180" s="15" t="str">
        <f t="shared" si="228"/>
        <v>Valine</v>
      </c>
      <c r="O180" s="19"/>
      <c r="S180" s="19"/>
      <c r="W180" s="19"/>
      <c r="AA180" s="19"/>
      <c r="AC180" s="19"/>
      <c r="AE180" s="19"/>
      <c r="AH180" s="21"/>
      <c r="AI180" s="21"/>
      <c r="AP180" s="11">
        <f t="shared" ref="AP180:AU180" si="240">(AP156-$AR$5)/$AQ$5</f>
        <v>6.5745757817605126</v>
      </c>
      <c r="AQ180" s="11">
        <f t="shared" si="240"/>
        <v>7.9442119407569285</v>
      </c>
      <c r="AR180" s="11">
        <f t="shared" si="240"/>
        <v>7.1981153601506387</v>
      </c>
      <c r="AS180" s="11">
        <f t="shared" si="240"/>
        <v>10.288024868762726</v>
      </c>
      <c r="AT180" s="11">
        <f t="shared" si="240"/>
        <v>7.203713070624417</v>
      </c>
      <c r="AU180" s="11">
        <f t="shared" si="240"/>
        <v>6.2684836348271782</v>
      </c>
      <c r="AV180" s="11"/>
      <c r="AW180" s="11">
        <f>(AW156-$AR$5)/$AQ$5</f>
        <v>0.78968193414532939</v>
      </c>
      <c r="AX180" s="11"/>
      <c r="AY180" s="11">
        <f>(AY156-$AR$5)/$AQ$5</f>
        <v>1.5904947194452366</v>
      </c>
      <c r="AZ180" s="11"/>
      <c r="BA180" s="11"/>
      <c r="BB180" s="11"/>
      <c r="BD180" s="11"/>
      <c r="BE180" s="11"/>
      <c r="BF180" s="11"/>
      <c r="BG180" s="11"/>
      <c r="BH180" s="11"/>
      <c r="BI180" s="11"/>
      <c r="BJ180" s="11"/>
      <c r="BK180" s="11">
        <f>(BK156-$AR$5)/$AQ$5</f>
        <v>9.1297854879009752E-2</v>
      </c>
      <c r="BL180" s="11"/>
      <c r="BM180" s="11"/>
      <c r="BN180" s="11">
        <f>(BN156-$AR$5)/$AQ$5</f>
        <v>2.5958673852827783</v>
      </c>
      <c r="BO180" s="11"/>
      <c r="BP180" s="11"/>
      <c r="BQ180" s="11"/>
      <c r="BR180" s="17" t="e">
        <f>(BR156-$AR$5)/$AQ$5</f>
        <v>#DIV/0!</v>
      </c>
      <c r="BT180" s="11"/>
      <c r="BU180" s="11"/>
      <c r="BV180" s="11"/>
      <c r="BW180" s="11"/>
      <c r="BZ180" s="11"/>
      <c r="CA180" s="11"/>
      <c r="CB180" s="11"/>
      <c r="CC180" s="11"/>
      <c r="CD180" s="11"/>
      <c r="CE180" s="11"/>
      <c r="CH180" s="11">
        <f>(CH156-$AR$5)/$AQ$5</f>
        <v>3.366308622282201</v>
      </c>
      <c r="CI180" s="11">
        <f>(CI156-$AR$5)/$AQ$5</f>
        <v>3.5235121406472163</v>
      </c>
      <c r="CJ180" s="11">
        <f>(CJ156-$AR$5)/$AQ$5</f>
        <v>3.2808697003196032</v>
      </c>
      <c r="CK180" s="11">
        <f>(CK156-$AR$5)/$AQ$5</f>
        <v>3.2909981296698696</v>
      </c>
      <c r="CM180" s="11">
        <f t="shared" ref="CM180:CU180" si="241">(CM156-$AR$5)/$AQ$5</f>
        <v>0.74127143544580265</v>
      </c>
      <c r="CN180" s="11">
        <f t="shared" si="241"/>
        <v>0.89682315695945902</v>
      </c>
      <c r="CO180" s="11" t="e">
        <f t="shared" si="241"/>
        <v>#DIV/0!</v>
      </c>
      <c r="CP180" s="11">
        <f t="shared" si="241"/>
        <v>3.2892705377060598</v>
      </c>
      <c r="CQ180" s="11">
        <f t="shared" si="241"/>
        <v>3.145502434489365</v>
      </c>
      <c r="CR180" s="11">
        <f t="shared" si="241"/>
        <v>13.01721578842378</v>
      </c>
      <c r="CS180" s="11">
        <f t="shared" si="241"/>
        <v>15.641653722720124</v>
      </c>
      <c r="CT180" s="11">
        <f t="shared" si="241"/>
        <v>59.680711429897741</v>
      </c>
      <c r="CU180" s="11">
        <f t="shared" si="241"/>
        <v>45.054733864625796</v>
      </c>
      <c r="CV180" s="11"/>
      <c r="CW180" s="11"/>
      <c r="CZ180" s="11">
        <f t="shared" ref="CZ180" si="242">(CZ156-$AR$5)/$AQ$5</f>
        <v>-1.8824658372169654</v>
      </c>
      <c r="DB180" s="11">
        <f t="shared" ref="DB180:DQ180" si="243">(DB156-$AR$5)/$AQ$5</f>
        <v>18.53919182763228</v>
      </c>
      <c r="DC180" s="11">
        <f t="shared" si="243"/>
        <v>8.9320908244524535</v>
      </c>
      <c r="DD180" s="11">
        <f t="shared" si="243"/>
        <v>7.9469342583739921</v>
      </c>
      <c r="DE180" s="11">
        <f t="shared" si="243"/>
        <v>7.1220817680472086</v>
      </c>
      <c r="DF180" s="11">
        <f t="shared" si="243"/>
        <v>15.819945939984541</v>
      </c>
      <c r="DG180" s="11">
        <f t="shared" si="243"/>
        <v>5.2014415357178665</v>
      </c>
      <c r="DH180" s="11">
        <f t="shared" si="243"/>
        <v>22.75652900116086</v>
      </c>
      <c r="DI180" s="11">
        <f t="shared" si="243"/>
        <v>12.995029299549993</v>
      </c>
      <c r="DJ180" s="11">
        <f t="shared" si="243"/>
        <v>25.075600833422939</v>
      </c>
      <c r="DK180" s="11">
        <f t="shared" si="243"/>
        <v>11.205102523527284</v>
      </c>
      <c r="DL180" s="11">
        <f t="shared" si="243"/>
        <v>9.0046388041470493</v>
      </c>
      <c r="DM180" s="11">
        <f t="shared" si="243"/>
        <v>3.6982443241414602</v>
      </c>
      <c r="DN180" s="11">
        <f t="shared" si="243"/>
        <v>6.4721369813508147</v>
      </c>
      <c r="DO180" s="11">
        <f t="shared" si="243"/>
        <v>9.3435256818796404</v>
      </c>
      <c r="DP180" s="11">
        <f t="shared" si="243"/>
        <v>11.608868032814737</v>
      </c>
      <c r="DQ180" s="11">
        <f t="shared" si="243"/>
        <v>8.7450171422921645</v>
      </c>
      <c r="DT180" s="11">
        <f t="shared" ref="DT180" si="244">(DT156-$AR$5)/$AQ$5</f>
        <v>15.641653722720124</v>
      </c>
    </row>
    <row r="181" spans="1:124" x14ac:dyDescent="0.3">
      <c r="A181" s="15" t="str">
        <f t="shared" si="228"/>
        <v>Aspartic acid</v>
      </c>
      <c r="O181" s="19"/>
      <c r="S181" s="19"/>
      <c r="W181" s="19"/>
      <c r="AA181" s="19"/>
      <c r="AC181" s="19"/>
      <c r="AE181" s="19"/>
      <c r="AH181" s="21"/>
      <c r="AI181" s="21"/>
      <c r="AP181" s="11"/>
      <c r="AQ181" s="11"/>
      <c r="AR181" s="11"/>
      <c r="AS181" s="11"/>
      <c r="AT181" s="11"/>
      <c r="AU181" s="11"/>
      <c r="AV181" s="11">
        <f t="shared" ref="AV181:CU181" si="245">(AV157-$AR$6)/$AQ$6</f>
        <v>0.77588994176649839</v>
      </c>
      <c r="AW181" s="11"/>
      <c r="AX181" s="11">
        <f t="shared" si="245"/>
        <v>0.48811713480940905</v>
      </c>
      <c r="AY181" s="11"/>
      <c r="AZ181" s="11">
        <f t="shared" si="245"/>
        <v>0.60179281120622508</v>
      </c>
      <c r="BA181" s="11"/>
      <c r="BB181" s="11"/>
      <c r="BD181" s="11">
        <f t="shared" si="245"/>
        <v>0.38782263202514061</v>
      </c>
      <c r="BE181" s="11">
        <f t="shared" si="245"/>
        <v>0.66129587182802108</v>
      </c>
      <c r="BF181" s="11">
        <f t="shared" si="245"/>
        <v>0.25553069327210171</v>
      </c>
      <c r="BG181" s="11">
        <f t="shared" si="245"/>
        <v>0.39453747171154691</v>
      </c>
      <c r="BH181" s="11">
        <f t="shared" si="245"/>
        <v>0.44015527452511477</v>
      </c>
      <c r="BI181" s="11">
        <f t="shared" si="245"/>
        <v>0.23292901670349053</v>
      </c>
      <c r="BJ181" s="11">
        <f t="shared" si="245"/>
        <v>0.83730010082000028</v>
      </c>
      <c r="BK181" s="11">
        <f t="shared" si="245"/>
        <v>1.1218275863966853</v>
      </c>
      <c r="BL181" s="11">
        <f t="shared" si="245"/>
        <v>1.0247950890064148</v>
      </c>
      <c r="BM181" s="11">
        <f t="shared" si="245"/>
        <v>1.3817824258642484</v>
      </c>
      <c r="BN181" s="11">
        <f t="shared" si="245"/>
        <v>0.91583353553532643</v>
      </c>
      <c r="BO181" s="11">
        <f t="shared" si="245"/>
        <v>-4.3675800514955072E-2</v>
      </c>
      <c r="BP181" s="11">
        <f t="shared" si="245"/>
        <v>1.4645671567504479</v>
      </c>
      <c r="BQ181" s="11">
        <f t="shared" si="245"/>
        <v>1.4476912223490896</v>
      </c>
      <c r="BR181" s="17" t="e">
        <f t="shared" si="245"/>
        <v>#DIV/0!</v>
      </c>
      <c r="BT181" s="11">
        <f>(BT157-$AR$6)/$AQ$6</f>
        <v>0.61855814803757847</v>
      </c>
      <c r="BU181" s="11"/>
      <c r="BV181" s="11">
        <f t="shared" si="245"/>
        <v>0.45901330890482545</v>
      </c>
      <c r="BW181" s="11"/>
      <c r="BZ181" s="11">
        <f t="shared" si="245"/>
        <v>0.81878828645072244</v>
      </c>
      <c r="CA181" s="11">
        <f t="shared" si="245"/>
        <v>1.0358161923541895</v>
      </c>
      <c r="CB181" s="11">
        <f t="shared" si="245"/>
        <v>0.76727681922300417</v>
      </c>
      <c r="CC181" s="11">
        <f t="shared" si="245"/>
        <v>0.83126794656860103</v>
      </c>
      <c r="CD181" s="11">
        <f t="shared" si="245"/>
        <v>0.55982310432772697</v>
      </c>
      <c r="CE181" s="11">
        <f t="shared" si="245"/>
        <v>0.95432985006388671</v>
      </c>
      <c r="CH181" s="11"/>
      <c r="CI181" s="11"/>
      <c r="CJ181" s="11"/>
      <c r="CK181" s="11"/>
      <c r="CM181" s="11">
        <f t="shared" si="245"/>
        <v>-4.3675800514955072E-2</v>
      </c>
      <c r="CN181" s="11">
        <f t="shared" si="245"/>
        <v>-4.3675800514955072E-2</v>
      </c>
      <c r="CO181" s="11" t="e">
        <f t="shared" si="245"/>
        <v>#DIV/0!</v>
      </c>
      <c r="CP181" s="11">
        <f t="shared" si="245"/>
        <v>-4.3675800514955072E-2</v>
      </c>
      <c r="CQ181" s="11">
        <f t="shared" si="245"/>
        <v>-4.3675800514955072E-2</v>
      </c>
      <c r="CR181" s="11">
        <f t="shared" si="245"/>
        <v>1.313681263407537</v>
      </c>
      <c r="CS181" s="11">
        <f t="shared" si="245"/>
        <v>13.25608574860801</v>
      </c>
      <c r="CT181" s="11">
        <f t="shared" si="245"/>
        <v>5.6666193687284885</v>
      </c>
      <c r="CU181" s="11">
        <f t="shared" si="245"/>
        <v>-4.3675800514955072E-2</v>
      </c>
      <c r="CV181" s="11"/>
      <c r="CW181" s="11"/>
      <c r="CZ181" s="11">
        <f t="shared" ref="CZ181" si="246">(CZ157-$AR$6)/$AQ$6</f>
        <v>-4.3675800514955072E-2</v>
      </c>
      <c r="DB181" s="11">
        <f t="shared" ref="DB181:DQ181" si="247">(DB157-$AR$6)/$AQ$6</f>
        <v>49.030220523935562</v>
      </c>
      <c r="DC181" s="11">
        <f t="shared" si="247"/>
        <v>44.201741401569151</v>
      </c>
      <c r="DD181" s="11">
        <f t="shared" si="247"/>
        <v>22.652268578649768</v>
      </c>
      <c r="DE181" s="11">
        <f t="shared" si="247"/>
        <v>30.805194451458696</v>
      </c>
      <c r="DF181" s="11">
        <f t="shared" si="247"/>
        <v>37.612566045069769</v>
      </c>
      <c r="DG181" s="11">
        <f t="shared" si="247"/>
        <v>45.139899871404822</v>
      </c>
      <c r="DH181" s="11">
        <f t="shared" si="247"/>
        <v>45.460796105004249</v>
      </c>
      <c r="DI181" s="11">
        <f t="shared" si="247"/>
        <v>45.211515972656905</v>
      </c>
      <c r="DJ181" s="11">
        <f t="shared" si="247"/>
        <v>49.869433320898445</v>
      </c>
      <c r="DK181" s="11">
        <f t="shared" si="247"/>
        <v>40.934103265905755</v>
      </c>
      <c r="DL181" s="11">
        <f t="shared" si="247"/>
        <v>26.250833339166029</v>
      </c>
      <c r="DM181" s="11">
        <f t="shared" si="247"/>
        <v>14.384276909963649</v>
      </c>
      <c r="DN181" s="11">
        <f t="shared" si="247"/>
        <v>31.575966878643037</v>
      </c>
      <c r="DO181" s="11">
        <f t="shared" si="247"/>
        <v>30.999785658768122</v>
      </c>
      <c r="DP181" s="11">
        <f t="shared" si="247"/>
        <v>38.813889093545527</v>
      </c>
      <c r="DQ181" s="11">
        <f t="shared" si="247"/>
        <v>26.685349434603161</v>
      </c>
      <c r="DT181" s="11">
        <f t="shared" ref="DT181" si="248">(DT157-$AR$6)/$AQ$6</f>
        <v>13.25608574860801</v>
      </c>
    </row>
    <row r="182" spans="1:124" s="5" customFormat="1" x14ac:dyDescent="0.3">
      <c r="A182" s="5" t="str">
        <f t="shared" si="228"/>
        <v>Histidine</v>
      </c>
      <c r="AH182" s="21"/>
      <c r="AI182" s="21"/>
      <c r="AJ182" s="11"/>
      <c r="AK182" s="11"/>
      <c r="AL182" s="11"/>
      <c r="AM182" s="11"/>
      <c r="AN182" s="11"/>
      <c r="AO182" s="11"/>
      <c r="BC182" s="17"/>
      <c r="BR182" s="17"/>
      <c r="BS182" s="17"/>
      <c r="BX182" s="17"/>
      <c r="BY182" s="17"/>
      <c r="CF182" s="17"/>
      <c r="CG182" s="17"/>
      <c r="CL182" s="17"/>
    </row>
    <row r="183" spans="1:124" x14ac:dyDescent="0.3">
      <c r="A183" s="15" t="str">
        <f t="shared" si="228"/>
        <v>Phenylalanine</v>
      </c>
      <c r="O183" s="19"/>
      <c r="S183" s="19"/>
      <c r="W183" s="19"/>
      <c r="AA183" s="19"/>
      <c r="AC183" s="19"/>
      <c r="AE183" s="19"/>
      <c r="AH183" s="21"/>
      <c r="AI183" s="2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D183" s="11"/>
      <c r="BE183" s="11">
        <f>(BE159-$AR$8)/$AQ$8</f>
        <v>0.76552146495747453</v>
      </c>
      <c r="BF183" s="11"/>
      <c r="BG183" s="11"/>
      <c r="BH183" s="11"/>
      <c r="BI183" s="11"/>
      <c r="BJ183" s="11">
        <f>(BJ159-$AR$8)/$AQ$8</f>
        <v>0.46327492957639782</v>
      </c>
      <c r="BK183" s="11">
        <f>(BK159-$AR$8)/$AQ$8</f>
        <v>0.71827229645417845</v>
      </c>
      <c r="BL183" s="11"/>
      <c r="BM183" s="11"/>
      <c r="BN183" s="11">
        <f>(BN159-$AR$8)/$AQ$8</f>
        <v>0.44686319400816121</v>
      </c>
      <c r="BO183" s="11">
        <f>(BO159-$AR$8)/$AQ$8</f>
        <v>0.67914463868252539</v>
      </c>
      <c r="BP183" s="11"/>
      <c r="BQ183" s="11"/>
      <c r="BR183" s="17" t="e">
        <f>(BR159-$AR$8)/$AQ$8</f>
        <v>#DIV/0!</v>
      </c>
      <c r="BT183" s="11"/>
      <c r="BU183" s="11"/>
      <c r="BV183" s="11"/>
      <c r="BW183" s="11"/>
      <c r="BZ183" s="11"/>
      <c r="CA183" s="11"/>
      <c r="CB183" s="11"/>
      <c r="CC183" s="11"/>
      <c r="CD183" s="11"/>
      <c r="CE183" s="11"/>
      <c r="CH183" s="11"/>
      <c r="CI183" s="11"/>
      <c r="CJ183" s="11"/>
      <c r="CK183" s="11"/>
      <c r="CM183" s="11"/>
      <c r="CN183" s="11"/>
      <c r="CO183" s="11"/>
      <c r="CP183" s="11"/>
      <c r="CQ183" s="11"/>
      <c r="CR183" s="11">
        <f t="shared" ref="CR183:CU183" si="249">(CR159-$AR$8)/$AQ$8</f>
        <v>17.281911622379461</v>
      </c>
      <c r="CS183" s="11">
        <f t="shared" si="249"/>
        <v>3.1690820507973769</v>
      </c>
      <c r="CT183" s="11">
        <f t="shared" si="249"/>
        <v>25.553506758477781</v>
      </c>
      <c r="CU183" s="11">
        <f t="shared" si="249"/>
        <v>34.553219353295155</v>
      </c>
      <c r="CV183" s="11"/>
      <c r="CW183" s="11"/>
      <c r="CZ183" s="11">
        <f t="shared" ref="CZ183" si="250">(CZ159-$AR$8)/$AQ$8</f>
        <v>-0.11630967206742156</v>
      </c>
      <c r="DB183" s="11">
        <f t="shared" ref="DB183:DQ183" si="251">(DB159-$AR$8)/$AQ$8</f>
        <v>10.077975693078194</v>
      </c>
      <c r="DC183" s="11">
        <f t="shared" si="251"/>
        <v>9.9004737199000239</v>
      </c>
      <c r="DD183" s="11">
        <f t="shared" si="251"/>
        <v>2.64617532208135</v>
      </c>
      <c r="DE183" s="11">
        <f t="shared" si="251"/>
        <v>5.7385753094266381</v>
      </c>
      <c r="DF183" s="11">
        <f t="shared" si="251"/>
        <v>10.388791037787518</v>
      </c>
      <c r="DG183" s="11">
        <f t="shared" si="251"/>
        <v>11.788721398455953</v>
      </c>
      <c r="DH183" s="11">
        <f t="shared" si="251"/>
        <v>12.35306790936421</v>
      </c>
      <c r="DI183" s="11">
        <f t="shared" si="251"/>
        <v>14.675596580302049</v>
      </c>
      <c r="DJ183" s="11">
        <f t="shared" si="251"/>
        <v>12.949504606883934</v>
      </c>
      <c r="DK183" s="11">
        <f t="shared" si="251"/>
        <v>10.130333667635517</v>
      </c>
      <c r="DL183" s="11">
        <f t="shared" si="251"/>
        <v>5.5062696786349532</v>
      </c>
      <c r="DM183" s="11">
        <f t="shared" si="251"/>
        <v>4.5075213475021148</v>
      </c>
      <c r="DN183" s="11">
        <f t="shared" si="251"/>
        <v>6.2143979510582659</v>
      </c>
      <c r="DO183" s="11">
        <f t="shared" si="251"/>
        <v>7.8432085188944907</v>
      </c>
      <c r="DP183" s="11">
        <f t="shared" si="251"/>
        <v>8.559520076170724</v>
      </c>
      <c r="DQ183" s="11">
        <f t="shared" si="251"/>
        <v>7.9926790311320985</v>
      </c>
      <c r="DT183" s="11">
        <f t="shared" ref="DT183" si="252">(DT159-$AR$8)/$AQ$8</f>
        <v>3.1690820507973769</v>
      </c>
    </row>
    <row r="184" spans="1:124" x14ac:dyDescent="0.3">
      <c r="A184" s="15" t="str">
        <f t="shared" si="228"/>
        <v>Thyrosine</v>
      </c>
      <c r="O184" s="19"/>
      <c r="S184" s="19"/>
      <c r="W184" s="19"/>
      <c r="AA184" s="19"/>
      <c r="AC184" s="19"/>
      <c r="AE184" s="19"/>
      <c r="AH184" s="21"/>
      <c r="AI184" s="21"/>
      <c r="AP184" s="11">
        <f>(AP160-$AR$9)/$AQ$9</f>
        <v>5.5612204913357637</v>
      </c>
      <c r="AQ184" s="11"/>
      <c r="AR184" s="11">
        <f>(AR160-$AR$9)/$AQ$9</f>
        <v>9.1446118908693705</v>
      </c>
      <c r="AS184" s="11"/>
      <c r="AT184" s="11">
        <f>(AT160-$AR$9)/$AQ$9</f>
        <v>10.824768486280487</v>
      </c>
      <c r="AU184" s="11">
        <f>(AU160-$AR$9)/$AQ$9</f>
        <v>10.075395952816166</v>
      </c>
      <c r="AV184" s="11"/>
      <c r="AW184" s="11"/>
      <c r="AX184" s="11"/>
      <c r="AY184" s="11"/>
      <c r="AZ184" s="11">
        <f>(AZ160-$AR$9)/$AQ$9</f>
        <v>7.3586560830902208</v>
      </c>
      <c r="BA184" s="11"/>
      <c r="BB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7" t="e">
        <f>(BR160-$AR$9)/$AQ$9</f>
        <v>#DIV/0!</v>
      </c>
      <c r="BT184" s="11"/>
      <c r="BU184" s="11"/>
      <c r="BV184" s="11"/>
      <c r="BW184" s="11"/>
      <c r="BZ184" s="11"/>
      <c r="CA184" s="11"/>
      <c r="CB184" s="11"/>
      <c r="CC184" s="11"/>
      <c r="CD184" s="11"/>
      <c r="CE184" s="11"/>
      <c r="CH184" s="11">
        <f>(CH160-$AR$9)/$AQ$9</f>
        <v>16.403443366494443</v>
      </c>
      <c r="CI184" s="11">
        <f>(CI160-$AR$9)/$AQ$9</f>
        <v>14.835220926047249</v>
      </c>
      <c r="CJ184" s="11">
        <f>(CJ160-$AR$9)/$AQ$9</f>
        <v>-0.65238227976766117</v>
      </c>
      <c r="CK184" s="11">
        <f>(CK160-$AR$9)/$AQ$9</f>
        <v>14.58093693399746</v>
      </c>
      <c r="CM184" s="11">
        <f t="shared" ref="CM184:CU184" si="253">(CM160-$AR$9)/$AQ$9</f>
        <v>11.452634805825685</v>
      </c>
      <c r="CN184" s="11">
        <f t="shared" si="253"/>
        <v>16.139340972174747</v>
      </c>
      <c r="CO184" s="11" t="e">
        <f t="shared" si="253"/>
        <v>#DIV/0!</v>
      </c>
      <c r="CP184" s="11">
        <f t="shared" si="253"/>
        <v>5.2189267964034478</v>
      </c>
      <c r="CQ184" s="11">
        <f t="shared" si="253"/>
        <v>3.9537584916339137</v>
      </c>
      <c r="CR184" s="11">
        <f t="shared" si="253"/>
        <v>-0.65238227976766117</v>
      </c>
      <c r="CS184" s="11">
        <f t="shared" si="253"/>
        <v>-0.65238227976766117</v>
      </c>
      <c r="CT184" s="11">
        <f t="shared" si="253"/>
        <v>8.5675072509889336</v>
      </c>
      <c r="CU184" s="11">
        <f t="shared" si="253"/>
        <v>44.030383524767259</v>
      </c>
      <c r="CV184" s="11"/>
      <c r="CW184" s="11"/>
      <c r="CZ184" s="11">
        <f t="shared" ref="CZ184" si="254">(CZ160-$AR$9)/$AQ$9</f>
        <v>18.560444624776125</v>
      </c>
      <c r="DB184" s="11">
        <f t="shared" ref="DB184:DQ184" si="255">(DB160-$AR$9)/$AQ$9</f>
        <v>-0.31170139835932692</v>
      </c>
      <c r="DC184" s="11">
        <f t="shared" si="255"/>
        <v>10.514802961534629</v>
      </c>
      <c r="DD184" s="11">
        <f t="shared" si="255"/>
        <v>10.082211583559037</v>
      </c>
      <c r="DE184" s="11">
        <f t="shared" si="255"/>
        <v>13.784303822680684</v>
      </c>
      <c r="DF184" s="11">
        <f t="shared" si="255"/>
        <v>19.17616341638098</v>
      </c>
      <c r="DG184" s="11">
        <f t="shared" si="255"/>
        <v>33.484971735823301</v>
      </c>
      <c r="DH184" s="11">
        <f t="shared" si="255"/>
        <v>12.834779524527084</v>
      </c>
      <c r="DI184" s="11">
        <f t="shared" si="255"/>
        <v>32.137629349185474</v>
      </c>
      <c r="DJ184" s="11">
        <f t="shared" si="255"/>
        <v>15.238048685672808</v>
      </c>
      <c r="DK184" s="11">
        <f t="shared" si="255"/>
        <v>27.033412236602143</v>
      </c>
      <c r="DL184" s="11">
        <f t="shared" si="255"/>
        <v>14.3623088915413</v>
      </c>
      <c r="DM184" s="11">
        <f t="shared" si="255"/>
        <v>12.225652097387588</v>
      </c>
      <c r="DN184" s="11">
        <f t="shared" si="255"/>
        <v>16.402982120321344</v>
      </c>
      <c r="DO184" s="11">
        <f t="shared" si="255"/>
        <v>23.755654032899727</v>
      </c>
      <c r="DP184" s="11">
        <f t="shared" si="255"/>
        <v>20.211185679485826</v>
      </c>
      <c r="DQ184" s="11">
        <f t="shared" si="255"/>
        <v>16.24917652935925</v>
      </c>
      <c r="DT184" s="11">
        <f t="shared" ref="DT184" si="256">(DT160-$AR$9)/$AQ$9</f>
        <v>-0.65238227976766117</v>
      </c>
    </row>
    <row r="185" spans="1:124" x14ac:dyDescent="0.3">
      <c r="A185" s="15" t="str">
        <f t="shared" si="228"/>
        <v>Asparagine</v>
      </c>
      <c r="O185" s="19"/>
      <c r="S185" s="19"/>
      <c r="W185" s="19"/>
      <c r="AA185" s="19"/>
      <c r="AC185" s="19"/>
      <c r="AE185" s="19"/>
      <c r="AH185" s="21"/>
      <c r="AI185" s="21"/>
      <c r="AP185" s="11"/>
      <c r="AQ185" s="11"/>
      <c r="AR185" s="11"/>
      <c r="AS185" s="11"/>
      <c r="AT185" s="11"/>
      <c r="AU185" s="11"/>
      <c r="AV185" s="11"/>
      <c r="AW185" s="11"/>
      <c r="AX185" s="11">
        <f t="shared" ref="AX185:CU185" si="257">(AX161-$AR$10)/$AQ$10</f>
        <v>7.4687500265479905</v>
      </c>
      <c r="AY185" s="11"/>
      <c r="AZ185" s="11">
        <f t="shared" si="257"/>
        <v>8.4367388378674431</v>
      </c>
      <c r="BA185" s="11"/>
      <c r="BB185" s="11">
        <f t="shared" si="257"/>
        <v>2.4703434760004273</v>
      </c>
      <c r="BD185" s="11"/>
      <c r="BE185" s="11"/>
      <c r="BF185" s="11">
        <f t="shared" si="257"/>
        <v>2.4026005644781607</v>
      </c>
      <c r="BG185" s="11"/>
      <c r="BH185" s="11">
        <f t="shared" si="257"/>
        <v>3.1602016598256339</v>
      </c>
      <c r="BI185" s="11"/>
      <c r="BJ185" s="11">
        <f t="shared" si="257"/>
        <v>2.2990873897919681</v>
      </c>
      <c r="BK185" s="11"/>
      <c r="BL185" s="11">
        <f t="shared" si="257"/>
        <v>2.2494395212038505</v>
      </c>
      <c r="BM185" s="11"/>
      <c r="BN185" s="11"/>
      <c r="BO185" s="11"/>
      <c r="BP185" s="11"/>
      <c r="BQ185" s="11"/>
      <c r="BR185" s="17" t="e">
        <f t="shared" si="257"/>
        <v>#DIV/0!</v>
      </c>
      <c r="BT185" s="11">
        <f t="shared" si="257"/>
        <v>2.7356738104941294</v>
      </c>
      <c r="BU185" s="11"/>
      <c r="BV185" s="11"/>
      <c r="BW185" s="11"/>
      <c r="BZ185" s="11">
        <f t="shared" si="257"/>
        <v>2.2826573152769813</v>
      </c>
      <c r="CA185" s="11"/>
      <c r="CB185" s="11">
        <f t="shared" si="257"/>
        <v>2.2857715137708898</v>
      </c>
      <c r="CC185" s="11"/>
      <c r="CD185" s="11">
        <f t="shared" si="257"/>
        <v>2.227596338703457</v>
      </c>
      <c r="CE185" s="11"/>
      <c r="CH185" s="11"/>
      <c r="CI185" s="11"/>
      <c r="CJ185" s="11"/>
      <c r="CK185" s="11"/>
      <c r="CM185" s="11">
        <f t="shared" si="257"/>
        <v>2.1103155356570062</v>
      </c>
      <c r="CN185" s="11">
        <f t="shared" si="257"/>
        <v>2.1103155356570062</v>
      </c>
      <c r="CO185" s="11" t="e">
        <f t="shared" si="257"/>
        <v>#DIV/0!</v>
      </c>
      <c r="CP185" s="11">
        <f t="shared" si="257"/>
        <v>2.1103155356570062</v>
      </c>
      <c r="CQ185" s="11">
        <f t="shared" si="257"/>
        <v>2.1103155356570062</v>
      </c>
      <c r="CR185" s="11">
        <f t="shared" si="257"/>
        <v>2.1103155356570062</v>
      </c>
      <c r="CS185" s="11">
        <f t="shared" si="257"/>
        <v>2.9106934230557582</v>
      </c>
      <c r="CT185" s="11">
        <f t="shared" si="257"/>
        <v>2.1103155356570062</v>
      </c>
      <c r="CU185" s="11">
        <f t="shared" si="257"/>
        <v>2.1103155356570062</v>
      </c>
      <c r="CV185" s="11"/>
      <c r="CW185" s="11"/>
      <c r="CZ185" s="11">
        <f t="shared" ref="CZ185" si="258">(CZ161-$AR$10)/$AQ$10</f>
        <v>30.767542896197181</v>
      </c>
      <c r="DB185" s="11">
        <f t="shared" ref="DB185:DQ185" si="259">(DB161-$AR$10)/$AQ$10</f>
        <v>2.1103155356570062</v>
      </c>
      <c r="DC185" s="11">
        <f t="shared" si="259"/>
        <v>2.1103155356570062</v>
      </c>
      <c r="DD185" s="11">
        <f t="shared" si="259"/>
        <v>2.1103155356570062</v>
      </c>
      <c r="DE185" s="11">
        <f t="shared" si="259"/>
        <v>2.1103155356570062</v>
      </c>
      <c r="DF185" s="11">
        <f t="shared" si="259"/>
        <v>2.1103155356570062</v>
      </c>
      <c r="DG185" s="11">
        <f t="shared" si="259"/>
        <v>2.1103155356570062</v>
      </c>
      <c r="DH185" s="11">
        <f t="shared" si="259"/>
        <v>2.1103155356570062</v>
      </c>
      <c r="DI185" s="11">
        <f t="shared" si="259"/>
        <v>2.1103155356570062</v>
      </c>
      <c r="DJ185" s="11">
        <f t="shared" si="259"/>
        <v>2.1103155356570062</v>
      </c>
      <c r="DK185" s="11">
        <f t="shared" si="259"/>
        <v>2.1103155356570062</v>
      </c>
      <c r="DL185" s="11">
        <f t="shared" si="259"/>
        <v>2.1103155356570062</v>
      </c>
      <c r="DM185" s="11">
        <f t="shared" si="259"/>
        <v>2.1103155356570062</v>
      </c>
      <c r="DN185" s="11">
        <f t="shared" si="259"/>
        <v>2.1103155356570062</v>
      </c>
      <c r="DO185" s="11">
        <f t="shared" si="259"/>
        <v>2.1103155356570062</v>
      </c>
      <c r="DP185" s="11">
        <f t="shared" si="259"/>
        <v>2.1103155356570062</v>
      </c>
      <c r="DQ185" s="11">
        <f t="shared" si="259"/>
        <v>2.1103155356570062</v>
      </c>
      <c r="DT185" s="11">
        <f t="shared" ref="DT185" si="260">(DT161-$AR$10)/$AQ$10</f>
        <v>2.9106934230557582</v>
      </c>
    </row>
    <row r="186" spans="1:124" x14ac:dyDescent="0.3">
      <c r="A186" s="15" t="str">
        <f t="shared" si="228"/>
        <v>Glycine</v>
      </c>
      <c r="O186" s="19"/>
      <c r="S186" s="19"/>
      <c r="W186" s="19"/>
      <c r="AA186" s="19"/>
      <c r="AC186" s="19"/>
      <c r="AE186" s="19"/>
      <c r="AH186" s="21"/>
      <c r="AI186" s="21"/>
      <c r="AP186" s="11">
        <f t="shared" ref="AP186:AU186" si="261">(AP162-$AR$11)/$AQ$11</f>
        <v>8.7708277274745754</v>
      </c>
      <c r="AQ186" s="11">
        <f t="shared" si="261"/>
        <v>8.7825522899925428</v>
      </c>
      <c r="AR186" s="11">
        <f t="shared" si="261"/>
        <v>7.4283866796405889</v>
      </c>
      <c r="AS186" s="11">
        <f t="shared" si="261"/>
        <v>11.941663177664921</v>
      </c>
      <c r="AT186" s="11">
        <f t="shared" si="261"/>
        <v>10.837665184178652</v>
      </c>
      <c r="AU186" s="11">
        <f t="shared" si="261"/>
        <v>19.75580086016738</v>
      </c>
      <c r="AV186" s="11"/>
      <c r="AW186" s="11"/>
      <c r="AX186" s="11"/>
      <c r="AY186" s="11"/>
      <c r="AZ186" s="11"/>
      <c r="BA186" s="11"/>
      <c r="BB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T186" s="11"/>
      <c r="BU186" s="11"/>
      <c r="BV186" s="11"/>
      <c r="BW186" s="11"/>
      <c r="BZ186" s="11"/>
      <c r="CA186" s="11"/>
      <c r="CB186" s="11"/>
      <c r="CC186" s="11"/>
      <c r="CD186" s="11"/>
      <c r="CE186" s="11"/>
      <c r="CH186" s="11">
        <f>(CH162-$AR$11)/$AQ$11</f>
        <v>6.8908406635521908</v>
      </c>
      <c r="CI186" s="11">
        <f>(CI162-$AR$11)/$AQ$11</f>
        <v>5.744023739436571</v>
      </c>
      <c r="CJ186" s="11">
        <f>(CJ162-$AR$11)/$AQ$11</f>
        <v>8.6982086911845151</v>
      </c>
      <c r="CK186" s="11">
        <f>(CK162-$AR$11)/$AQ$11</f>
        <v>6.7691658008830782</v>
      </c>
      <c r="CM186" s="11">
        <f t="shared" ref="CM186:CU186" si="262">(CM162-$AR$11)/$AQ$11</f>
        <v>1.7701921736033188</v>
      </c>
      <c r="CN186" s="11">
        <f t="shared" si="262"/>
        <v>1.8296304340076215</v>
      </c>
      <c r="CO186" s="11" t="e">
        <f t="shared" si="262"/>
        <v>#DIV/0!</v>
      </c>
      <c r="CP186" s="11">
        <f t="shared" si="262"/>
        <v>2.69015412356626</v>
      </c>
      <c r="CQ186" s="11">
        <f t="shared" si="262"/>
        <v>2.8030403350070277</v>
      </c>
      <c r="CR186" s="11">
        <f t="shared" si="262"/>
        <v>11.208498109521265</v>
      </c>
      <c r="CS186" s="11">
        <f t="shared" si="262"/>
        <v>17.314632401476075</v>
      </c>
      <c r="CT186" s="11">
        <f t="shared" si="262"/>
        <v>52.871431119291877</v>
      </c>
      <c r="CU186" s="11">
        <f t="shared" si="262"/>
        <v>12.756707040269349</v>
      </c>
      <c r="CV186" s="11"/>
      <c r="CW186" s="11"/>
      <c r="CZ186" s="11">
        <f t="shared" ref="CZ186" si="263">(CZ162-$AR$11)/$AQ$11</f>
        <v>-1.9949308892875346</v>
      </c>
      <c r="DB186" s="11">
        <f t="shared" ref="DB186:DQ186" si="264">(DB162-$AR$11)/$AQ$11</f>
        <v>21.825253901679439</v>
      </c>
      <c r="DC186" s="11">
        <f t="shared" si="264"/>
        <v>10.075896651744648</v>
      </c>
      <c r="DD186" s="11">
        <f t="shared" si="264"/>
        <v>5.9296433587529807</v>
      </c>
      <c r="DE186" s="11">
        <f t="shared" si="264"/>
        <v>11.795290649383654</v>
      </c>
      <c r="DF186" s="11">
        <f t="shared" si="264"/>
        <v>12.933277690548893</v>
      </c>
      <c r="DG186" s="11">
        <f t="shared" si="264"/>
        <v>13.121098458041621</v>
      </c>
      <c r="DH186" s="11">
        <f t="shared" si="264"/>
        <v>22.3336065396817</v>
      </c>
      <c r="DI186" s="11">
        <f t="shared" si="264"/>
        <v>4.8520702027959652</v>
      </c>
      <c r="DJ186" s="11">
        <f t="shared" si="264"/>
        <v>20.797186382624087</v>
      </c>
      <c r="DK186" s="11">
        <f t="shared" si="264"/>
        <v>13.528997380473642</v>
      </c>
      <c r="DL186" s="11">
        <f t="shared" si="264"/>
        <v>6.0263585472378836</v>
      </c>
      <c r="DM186" s="11">
        <f t="shared" si="264"/>
        <v>5.7299333145456366</v>
      </c>
      <c r="DN186" s="11">
        <f t="shared" si="264"/>
        <v>6.5257158928866152</v>
      </c>
      <c r="DO186" s="11">
        <f t="shared" si="264"/>
        <v>14.168587279600693</v>
      </c>
      <c r="DP186" s="11">
        <f t="shared" si="264"/>
        <v>10.524535297499538</v>
      </c>
      <c r="DQ186" s="11">
        <f t="shared" si="264"/>
        <v>11.541295414500656</v>
      </c>
      <c r="DT186" s="11">
        <f t="shared" ref="DT186" si="265">(DT162-$AR$11)/$AQ$11</f>
        <v>17.314632401476075</v>
      </c>
    </row>
    <row r="187" spans="1:124" x14ac:dyDescent="0.3">
      <c r="A187" s="15" t="str">
        <f t="shared" si="228"/>
        <v>Tryptophan</v>
      </c>
      <c r="O187" s="19"/>
      <c r="S187" s="19"/>
      <c r="W187" s="19"/>
      <c r="AA187" s="19"/>
      <c r="AC187" s="19"/>
      <c r="AE187" s="19"/>
      <c r="AH187" s="21"/>
      <c r="AI187" s="2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>
        <f>(AZ163-$AR$12)/$AQ$12</f>
        <v>2.2649983954486048</v>
      </c>
      <c r="BA187" s="11"/>
      <c r="BB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T187" s="11"/>
      <c r="BU187" s="11"/>
      <c r="BV187" s="11"/>
      <c r="BW187" s="11"/>
      <c r="BZ187" s="11"/>
      <c r="CA187" s="11"/>
      <c r="CB187" s="11">
        <f>(CB163-$AR$12)/$AQ$12</f>
        <v>1.9724619333276707</v>
      </c>
      <c r="CC187" s="11"/>
      <c r="CD187" s="11"/>
      <c r="CE187" s="11"/>
      <c r="CH187" s="11"/>
      <c r="CI187" s="11"/>
      <c r="CJ187" s="11"/>
      <c r="CK187" s="11"/>
      <c r="CM187" s="11">
        <f t="shared" ref="CM187:CU187" si="266">(CM163-$AR$12)/$AQ$12</f>
        <v>-0.97847066413746964</v>
      </c>
      <c r="CN187" s="11">
        <f t="shared" si="266"/>
        <v>-0.97847066413746964</v>
      </c>
      <c r="CO187" s="11" t="e">
        <f t="shared" si="266"/>
        <v>#DIV/0!</v>
      </c>
      <c r="CP187" s="11">
        <f t="shared" si="266"/>
        <v>-0.97847066413746964</v>
      </c>
      <c r="CQ187" s="11">
        <f t="shared" si="266"/>
        <v>-0.97847066413746964</v>
      </c>
      <c r="CR187" s="11">
        <f t="shared" si="266"/>
        <v>-0.97847066413746964</v>
      </c>
      <c r="CS187" s="11">
        <f t="shared" si="266"/>
        <v>-0.97847066413746964</v>
      </c>
      <c r="CT187" s="11">
        <f t="shared" si="266"/>
        <v>-0.97847066413746964</v>
      </c>
      <c r="CU187" s="11">
        <f t="shared" si="266"/>
        <v>-0.97847066413746964</v>
      </c>
      <c r="CV187" s="11"/>
      <c r="CW187" s="11"/>
      <c r="CZ187" s="11">
        <f t="shared" ref="CZ187" si="267">(CZ163-$AR$12)/$AQ$12</f>
        <v>1.0082439923274487</v>
      </c>
      <c r="DB187" s="11">
        <f t="shared" ref="DB187:DQ187" si="268">(DB163-$AR$12)/$AQ$12</f>
        <v>-0.97847066413746964</v>
      </c>
      <c r="DC187" s="11">
        <f t="shared" si="268"/>
        <v>-0.97847066413746964</v>
      </c>
      <c r="DD187" s="11">
        <f t="shared" si="268"/>
        <v>-0.97847066413746964</v>
      </c>
      <c r="DE187" s="11">
        <f t="shared" si="268"/>
        <v>-0.97847066413746964</v>
      </c>
      <c r="DF187" s="11">
        <f t="shared" si="268"/>
        <v>-0.97847066413746964</v>
      </c>
      <c r="DG187" s="11">
        <f t="shared" si="268"/>
        <v>-0.97847066413746964</v>
      </c>
      <c r="DH187" s="11">
        <f t="shared" si="268"/>
        <v>-0.97847066413746964</v>
      </c>
      <c r="DI187" s="11">
        <f t="shared" si="268"/>
        <v>-0.97847066413746964</v>
      </c>
      <c r="DJ187" s="11">
        <f t="shared" si="268"/>
        <v>-0.97847066413746964</v>
      </c>
      <c r="DK187" s="11">
        <f t="shared" si="268"/>
        <v>-0.97847066413746964</v>
      </c>
      <c r="DL187" s="11">
        <f t="shared" si="268"/>
        <v>-0.97847066413746964</v>
      </c>
      <c r="DM187" s="11">
        <f t="shared" si="268"/>
        <v>-0.97847066413746964</v>
      </c>
      <c r="DN187" s="11">
        <f t="shared" si="268"/>
        <v>-0.97847066413746964</v>
      </c>
      <c r="DO187" s="11">
        <f t="shared" si="268"/>
        <v>-0.97847066413746964</v>
      </c>
      <c r="DP187" s="11">
        <f t="shared" si="268"/>
        <v>-0.97847066413746964</v>
      </c>
      <c r="DQ187" s="11">
        <f t="shared" si="268"/>
        <v>-0.97847066413746964</v>
      </c>
      <c r="DT187" s="11">
        <f t="shared" ref="DT187" si="269">(DT163-$AR$12)/$AQ$12</f>
        <v>-0.97847066413746964</v>
      </c>
    </row>
    <row r="188" spans="1:124" x14ac:dyDescent="0.3">
      <c r="A188" s="15" t="str">
        <f t="shared" si="228"/>
        <v>Threonine</v>
      </c>
      <c r="O188" s="19"/>
      <c r="S188" s="19"/>
      <c r="W188" s="19"/>
      <c r="AA188" s="19"/>
      <c r="AC188" s="19"/>
      <c r="AE188" s="19"/>
      <c r="AH188" s="21"/>
      <c r="AI188" s="21"/>
      <c r="AP188" s="11">
        <f>(AP164-$AR$13)/$AQ$13</f>
        <v>7.431577099240422</v>
      </c>
      <c r="AQ188" s="11">
        <f t="shared" ref="AQ188:CU188" si="270">(AQ164-$AR$13)/$AQ$13</f>
        <v>7.8383387897773398</v>
      </c>
      <c r="AR188" s="11">
        <f t="shared" si="270"/>
        <v>7.8021552693560023</v>
      </c>
      <c r="AS188" s="11">
        <f t="shared" si="270"/>
        <v>10.545743039932537</v>
      </c>
      <c r="AT188" s="11">
        <f t="shared" si="270"/>
        <v>7.6387149423386544</v>
      </c>
      <c r="AU188" s="11">
        <f t="shared" si="270"/>
        <v>7.5334658717856477</v>
      </c>
      <c r="AV188" s="11"/>
      <c r="AW188" s="11">
        <f t="shared" si="270"/>
        <v>0.15245472160694371</v>
      </c>
      <c r="AX188" s="11">
        <f t="shared" si="270"/>
        <v>-0.85613005520949392</v>
      </c>
      <c r="AY188" s="11">
        <f t="shared" si="270"/>
        <v>0.1278919773683149</v>
      </c>
      <c r="AZ188" s="11"/>
      <c r="BA188" s="11">
        <f t="shared" si="270"/>
        <v>0.86120254802736773</v>
      </c>
      <c r="BB188" s="11"/>
      <c r="BD188" s="11"/>
      <c r="BE188" s="11">
        <f t="shared" si="270"/>
        <v>2.3745346075229441E-2</v>
      </c>
      <c r="BF188" s="11"/>
      <c r="BG188" s="11"/>
      <c r="BH188" s="11"/>
      <c r="BI188" s="11"/>
      <c r="BJ188" s="11"/>
      <c r="BK188" s="11">
        <f t="shared" si="270"/>
        <v>0.12085966495597029</v>
      </c>
      <c r="BL188" s="11"/>
      <c r="BM188" s="11"/>
      <c r="BN188" s="11"/>
      <c r="BO188" s="11"/>
      <c r="BP188" s="11"/>
      <c r="BQ188" s="11"/>
      <c r="BR188" s="17" t="e">
        <f t="shared" si="270"/>
        <v>#DIV/0!</v>
      </c>
      <c r="BT188" s="11"/>
      <c r="BU188" s="11"/>
      <c r="BV188" s="11"/>
      <c r="BW188" s="11"/>
      <c r="BZ188" s="11"/>
      <c r="CA188" s="11"/>
      <c r="CB188" s="11"/>
      <c r="CC188" s="11"/>
      <c r="CD188" s="11"/>
      <c r="CE188" s="11"/>
      <c r="CH188" s="11">
        <f t="shared" si="270"/>
        <v>5.3231168360801879</v>
      </c>
      <c r="CI188" s="11">
        <f t="shared" si="270"/>
        <v>4.7089251686133142</v>
      </c>
      <c r="CJ188" s="11">
        <f t="shared" si="270"/>
        <v>4.5739837429364716</v>
      </c>
      <c r="CK188" s="11">
        <f t="shared" si="270"/>
        <v>5.9765993996746731</v>
      </c>
      <c r="CM188" s="11">
        <f t="shared" si="270"/>
        <v>1.7951111451607591</v>
      </c>
      <c r="CN188" s="11">
        <f t="shared" si="270"/>
        <v>1.7142698911152869</v>
      </c>
      <c r="CO188" s="11" t="e">
        <f t="shared" si="270"/>
        <v>#DIV/0!</v>
      </c>
      <c r="CP188" s="11">
        <f t="shared" si="270"/>
        <v>3.6702227106612173</v>
      </c>
      <c r="CQ188" s="11">
        <f t="shared" si="270"/>
        <v>3.0281198044679174</v>
      </c>
      <c r="CR188" s="11">
        <f t="shared" si="270"/>
        <v>10.377981613726115</v>
      </c>
      <c r="CS188" s="11">
        <f t="shared" si="270"/>
        <v>15.067060286942093</v>
      </c>
      <c r="CT188" s="11">
        <f t="shared" si="270"/>
        <v>44.502767180459742</v>
      </c>
      <c r="CU188" s="11">
        <f t="shared" si="270"/>
        <v>15.858957301155518</v>
      </c>
      <c r="CV188" s="11"/>
      <c r="CW188" s="11"/>
      <c r="CZ188" s="11">
        <f t="shared" ref="CZ188" si="271">(CZ164-$AR$13)/$AQ$13</f>
        <v>3.2776640982811025</v>
      </c>
      <c r="DB188" s="11">
        <f t="shared" ref="DB188:DQ188" si="272">(DB164-$AR$13)/$AQ$13</f>
        <v>13.669338209159882</v>
      </c>
      <c r="DC188" s="11">
        <f t="shared" si="272"/>
        <v>10.03647365880996</v>
      </c>
      <c r="DD188" s="11">
        <f t="shared" si="272"/>
        <v>6.6567865506385147</v>
      </c>
      <c r="DE188" s="11">
        <f t="shared" si="272"/>
        <v>7.4813652577157299</v>
      </c>
      <c r="DF188" s="11">
        <f t="shared" si="272"/>
        <v>7.8042210315621157</v>
      </c>
      <c r="DG188" s="11">
        <f t="shared" si="272"/>
        <v>9.6327397374204864</v>
      </c>
      <c r="DH188" s="11">
        <f t="shared" si="272"/>
        <v>15.586661588149267</v>
      </c>
      <c r="DI188" s="11">
        <f t="shared" si="272"/>
        <v>10.234359466060274</v>
      </c>
      <c r="DJ188" s="11">
        <f t="shared" si="272"/>
        <v>15.09539061678975</v>
      </c>
      <c r="DK188" s="11">
        <f t="shared" si="272"/>
        <v>10.147583882964826</v>
      </c>
      <c r="DL188" s="11">
        <f t="shared" si="272"/>
        <v>7.7965181903816987</v>
      </c>
      <c r="DM188" s="11">
        <f t="shared" si="272"/>
        <v>1.245202281874862</v>
      </c>
      <c r="DN188" s="11">
        <f t="shared" si="272"/>
        <v>7.6787051435325981</v>
      </c>
      <c r="DO188" s="11">
        <f t="shared" si="272"/>
        <v>11.799737904779123</v>
      </c>
      <c r="DP188" s="11">
        <f t="shared" si="272"/>
        <v>11.818331801586908</v>
      </c>
      <c r="DQ188" s="11">
        <f t="shared" si="272"/>
        <v>9.9083518389457375</v>
      </c>
      <c r="DT188" s="11">
        <f t="shared" ref="DT188" si="273">(DT164-$AR$13)/$AQ$13</f>
        <v>15.067060286942093</v>
      </c>
    </row>
    <row r="189" spans="1:124" s="5" customFormat="1" x14ac:dyDescent="0.3">
      <c r="A189" s="5" t="str">
        <f t="shared" si="228"/>
        <v>Arginine</v>
      </c>
      <c r="AH189" s="21"/>
      <c r="AI189" s="21"/>
      <c r="AJ189" s="11"/>
      <c r="AK189" s="11"/>
      <c r="AL189" s="11"/>
      <c r="AM189" s="11"/>
      <c r="AN189" s="11"/>
      <c r="AO189" s="11"/>
      <c r="AP189" s="11">
        <f>(AP165-$AR$14)/$AQ$14</f>
        <v>11.608028858291295</v>
      </c>
      <c r="AQ189" s="11"/>
      <c r="AR189" s="11">
        <f>(AR165-$AR$14)/$AQ$14</f>
        <v>31.310967679857033</v>
      </c>
      <c r="AS189" s="11"/>
      <c r="AT189" s="11">
        <f>(AT165-$AR$14)/$AQ$14</f>
        <v>22.799688517893845</v>
      </c>
      <c r="AU189" s="11">
        <f>(AU165-$AR$14)/$AQ$14</f>
        <v>7.9647846178281432</v>
      </c>
      <c r="AV189" s="11"/>
      <c r="AW189" s="11"/>
      <c r="AX189" s="11"/>
      <c r="AY189" s="11"/>
      <c r="AZ189" s="11"/>
      <c r="BA189" s="11"/>
      <c r="BB189" s="11"/>
      <c r="BC189" s="17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7" t="e">
        <f>(BR165-$AR$14)/$AQ$14</f>
        <v>#DIV/0!</v>
      </c>
      <c r="BS189" s="17"/>
      <c r="BT189" s="11"/>
      <c r="BU189" s="11"/>
      <c r="BV189" s="11"/>
      <c r="BW189" s="11"/>
      <c r="BX189" s="17"/>
      <c r="BY189" s="17"/>
      <c r="BZ189" s="11"/>
      <c r="CA189" s="11"/>
      <c r="CB189" s="11"/>
      <c r="CC189" s="11"/>
      <c r="CD189" s="11"/>
      <c r="CE189" s="11"/>
      <c r="CF189" s="17"/>
      <c r="CG189" s="17"/>
      <c r="CH189" s="11">
        <f>(CH165-$AR$14)/$AQ$14</f>
        <v>8.2237857469832996</v>
      </c>
      <c r="CI189" s="11">
        <f>(CI165-$AR$14)/$AQ$14</f>
        <v>7.4663908981138247</v>
      </c>
      <c r="CJ189" s="11">
        <f>(CJ165-$AR$14)/$AQ$14</f>
        <v>8.6770042126487379</v>
      </c>
      <c r="CK189" s="11">
        <f>(CK165-$AR$14)/$AQ$14</f>
        <v>8.278475947731831</v>
      </c>
      <c r="CL189" s="17"/>
      <c r="CM189" s="11">
        <f t="shared" ref="CM189:CU189" si="274">(CM165-$AR$14)/$AQ$14</f>
        <v>2.4123656961569568</v>
      </c>
      <c r="CN189" s="11">
        <f t="shared" si="274"/>
        <v>2.4123656961569568</v>
      </c>
      <c r="CO189" s="11" t="e">
        <f t="shared" si="274"/>
        <v>#DIV/0!</v>
      </c>
      <c r="CP189" s="11">
        <f t="shared" si="274"/>
        <v>2.4123656961569568</v>
      </c>
      <c r="CQ189" s="11">
        <f t="shared" si="274"/>
        <v>2.4123656961569568</v>
      </c>
      <c r="CR189" s="11">
        <f t="shared" si="274"/>
        <v>2.4123656961569568</v>
      </c>
      <c r="CS189" s="11">
        <f t="shared" si="274"/>
        <v>2.4123656961569568</v>
      </c>
      <c r="CT189" s="11">
        <f t="shared" si="274"/>
        <v>2.4123656961569568</v>
      </c>
      <c r="CU189" s="11">
        <f t="shared" si="274"/>
        <v>2.4123656961569568</v>
      </c>
      <c r="CV189" s="11"/>
      <c r="CW189" s="11"/>
      <c r="CZ189" s="11">
        <f t="shared" ref="CZ189" si="275">(CZ165-$AR$14)/$AQ$14</f>
        <v>19.420595058744421</v>
      </c>
      <c r="DB189" s="11">
        <f t="shared" ref="DB189:DQ189" si="276">(DB165-$AR$14)/$AQ$14</f>
        <v>2.4123656961569568</v>
      </c>
      <c r="DC189" s="11">
        <f t="shared" si="276"/>
        <v>2.4123656961569568</v>
      </c>
      <c r="DD189" s="11">
        <f t="shared" si="276"/>
        <v>4.987149427687851</v>
      </c>
      <c r="DE189" s="11">
        <f t="shared" si="276"/>
        <v>5.7958581802998133</v>
      </c>
      <c r="DF189" s="11">
        <f t="shared" si="276"/>
        <v>2.4123656961569568</v>
      </c>
      <c r="DG189" s="11">
        <f t="shared" si="276"/>
        <v>2.4123656961569568</v>
      </c>
      <c r="DH189" s="11">
        <f t="shared" si="276"/>
        <v>2.4123656961569568</v>
      </c>
      <c r="DI189" s="11">
        <f t="shared" si="276"/>
        <v>2.4123656961569568</v>
      </c>
      <c r="DJ189" s="11">
        <f t="shared" si="276"/>
        <v>2.4123656961569568</v>
      </c>
      <c r="DK189" s="11">
        <f t="shared" si="276"/>
        <v>2.4123656961569568</v>
      </c>
      <c r="DL189" s="11">
        <f t="shared" si="276"/>
        <v>4.3570447609159375</v>
      </c>
      <c r="DM189" s="11">
        <f t="shared" si="276"/>
        <v>4.4229647557285308</v>
      </c>
      <c r="DN189" s="11">
        <f t="shared" si="276"/>
        <v>4.5175162268574605</v>
      </c>
      <c r="DO189" s="11">
        <f t="shared" si="276"/>
        <v>5.3871307869581404</v>
      </c>
      <c r="DP189" s="11">
        <f t="shared" si="276"/>
        <v>7.4497460002748834</v>
      </c>
      <c r="DQ189" s="11">
        <f t="shared" si="276"/>
        <v>4.0452115789336576</v>
      </c>
      <c r="DT189" s="11">
        <f t="shared" ref="DT189" si="277">(DT165-$AR$14)/$AQ$14</f>
        <v>2.4123656961569568</v>
      </c>
    </row>
    <row r="190" spans="1:124" s="6" customFormat="1" x14ac:dyDescent="0.3">
      <c r="A190" s="6" t="str">
        <f t="shared" si="228"/>
        <v>Methionine</v>
      </c>
      <c r="AP190" s="6">
        <f>(AP166-$AR$15)/$AQ$15</f>
        <v>814.14728151057045</v>
      </c>
      <c r="AQ190" s="6">
        <f t="shared" ref="AQ190:CU190" si="278">(AQ166-$AR$15)/$AQ$15</f>
        <v>498.03489527577887</v>
      </c>
      <c r="AR190" s="6">
        <f t="shared" si="278"/>
        <v>324.55189894572823</v>
      </c>
      <c r="AS190" s="6">
        <f t="shared" si="278"/>
        <v>562.20825004248763</v>
      </c>
      <c r="AT190" s="6">
        <f t="shared" si="278"/>
        <v>2088.306687953389</v>
      </c>
      <c r="AU190" s="6">
        <f t="shared" si="278"/>
        <v>75.363158012401584</v>
      </c>
      <c r="BH190" s="6">
        <f t="shared" si="278"/>
        <v>62.249476190374345</v>
      </c>
      <c r="BI190" s="6">
        <f t="shared" si="278"/>
        <v>53.450539625321298</v>
      </c>
      <c r="BJ190" s="6">
        <f t="shared" si="278"/>
        <v>33.475789968738574</v>
      </c>
      <c r="BK190" s="6">
        <f t="shared" si="278"/>
        <v>18.936797971575679</v>
      </c>
      <c r="BL190" s="6">
        <f t="shared" si="278"/>
        <v>36.199126585019648</v>
      </c>
      <c r="BM190" s="6">
        <f t="shared" si="278"/>
        <v>11.830777037344369</v>
      </c>
      <c r="BN190" s="6">
        <f t="shared" si="278"/>
        <v>102.51739566590774</v>
      </c>
      <c r="BO190" s="6">
        <f t="shared" si="278"/>
        <v>43.596940001828095</v>
      </c>
      <c r="BP190" s="6">
        <f t="shared" si="278"/>
        <v>33.460910433435515</v>
      </c>
      <c r="BQ190" s="6">
        <f t="shared" si="278"/>
        <v>8.8639827520534915</v>
      </c>
      <c r="BR190" s="6" t="e">
        <f t="shared" si="278"/>
        <v>#DIV/0!</v>
      </c>
      <c r="BT190" s="6">
        <f t="shared" si="278"/>
        <v>46.24436845039537</v>
      </c>
      <c r="BV190" s="6">
        <f t="shared" si="278"/>
        <v>39.545803035194957</v>
      </c>
      <c r="BZ190" s="6">
        <f t="shared" si="278"/>
        <v>105.603976843133</v>
      </c>
      <c r="CA190" s="6">
        <f t="shared" si="278"/>
        <v>62.087731486886582</v>
      </c>
      <c r="CB190" s="6">
        <f t="shared" si="278"/>
        <v>120.75206361023167</v>
      </c>
      <c r="CC190" s="6">
        <f t="shared" si="278"/>
        <v>88.516701715208583</v>
      </c>
      <c r="CD190" s="6">
        <f t="shared" si="278"/>
        <v>44.332152365777439</v>
      </c>
      <c r="CE190" s="6">
        <f t="shared" si="278"/>
        <v>69.174014596081108</v>
      </c>
      <c r="CH190" s="6">
        <f t="shared" si="278"/>
        <v>133.42761689616256</v>
      </c>
      <c r="CI190" s="6">
        <f t="shared" si="278"/>
        <v>99.578532515902737</v>
      </c>
      <c r="CJ190" s="6">
        <f t="shared" si="278"/>
        <v>38.041724509758509</v>
      </c>
      <c r="CK190" s="6">
        <f t="shared" si="278"/>
        <v>80.471945768633958</v>
      </c>
      <c r="CM190" s="6">
        <f t="shared" si="278"/>
        <v>-57.395233083336343</v>
      </c>
      <c r="CN190" s="6">
        <f t="shared" si="278"/>
        <v>-57.395233083336343</v>
      </c>
      <c r="CO190" s="6" t="e">
        <f t="shared" si="278"/>
        <v>#DIV/0!</v>
      </c>
      <c r="CP190" s="6">
        <f t="shared" si="278"/>
        <v>-57.395233083336343</v>
      </c>
      <c r="CQ190" s="6">
        <f t="shared" si="278"/>
        <v>-57.395233083336343</v>
      </c>
      <c r="CR190" s="6">
        <f t="shared" si="278"/>
        <v>-57.395233083336343</v>
      </c>
      <c r="CS190" s="6">
        <f t="shared" si="278"/>
        <v>-57.395233083336343</v>
      </c>
      <c r="CT190" s="6">
        <f t="shared" si="278"/>
        <v>-57.395233083336343</v>
      </c>
      <c r="CU190" s="6">
        <f t="shared" si="278"/>
        <v>-57.395233083336343</v>
      </c>
      <c r="CZ190" s="6">
        <f t="shared" ref="CZ190" si="279">(CZ166-$AR$15)/$AQ$15</f>
        <v>-57.395233083336343</v>
      </c>
      <c r="DB190" s="6">
        <f t="shared" ref="DB190:DQ190" si="280">(DB166-$AR$15)/$AQ$15</f>
        <v>-17.519780306495036</v>
      </c>
      <c r="DC190" s="6">
        <f t="shared" si="280"/>
        <v>-57.395233083336343</v>
      </c>
      <c r="DD190" s="6">
        <f t="shared" si="280"/>
        <v>-57.395233083336343</v>
      </c>
      <c r="DE190" s="6">
        <f t="shared" si="280"/>
        <v>-57.395233083336343</v>
      </c>
      <c r="DF190" s="6">
        <f t="shared" si="280"/>
        <v>-57.395233083336343</v>
      </c>
      <c r="DG190" s="6">
        <f t="shared" si="280"/>
        <v>-57.395233083336343</v>
      </c>
      <c r="DH190" s="6">
        <f t="shared" si="280"/>
        <v>-57.395233083336343</v>
      </c>
      <c r="DI190" s="6">
        <f t="shared" si="280"/>
        <v>-57.395233083336343</v>
      </c>
      <c r="DJ190" s="6">
        <f t="shared" si="280"/>
        <v>-57.395233083336343</v>
      </c>
      <c r="DK190" s="6">
        <f t="shared" si="280"/>
        <v>-57.395233083336343</v>
      </c>
      <c r="DL190" s="6">
        <f t="shared" si="280"/>
        <v>-57.395233083336343</v>
      </c>
      <c r="DM190" s="6">
        <f t="shared" si="280"/>
        <v>-57.395233083336343</v>
      </c>
      <c r="DN190" s="6">
        <f t="shared" si="280"/>
        <v>-57.395233083336343</v>
      </c>
      <c r="DO190" s="6">
        <f t="shared" si="280"/>
        <v>-57.395233083336343</v>
      </c>
      <c r="DP190" s="6">
        <f t="shared" si="280"/>
        <v>-57.395233083336343</v>
      </c>
      <c r="DQ190" s="6">
        <f t="shared" si="280"/>
        <v>-57.395233083336343</v>
      </c>
      <c r="DT190" s="6">
        <f t="shared" ref="DT190" si="281">(DT166-$AR$15)/$AQ$15</f>
        <v>-57.395233083336343</v>
      </c>
    </row>
    <row r="191" spans="1:124" x14ac:dyDescent="0.3">
      <c r="A191" s="15" t="str">
        <f t="shared" si="228"/>
        <v>Cysteine</v>
      </c>
      <c r="O191" s="19"/>
      <c r="S191" s="19"/>
      <c r="W191" s="19"/>
      <c r="AA191" s="19"/>
      <c r="AC191" s="19"/>
      <c r="AE191" s="19"/>
      <c r="AH191" s="21"/>
      <c r="AI191" s="21"/>
      <c r="AP191" s="11">
        <f>(AP167-$AR$16)/$AQ$16</f>
        <v>2.0906651812700781</v>
      </c>
      <c r="AQ191" s="11"/>
      <c r="AR191" s="11"/>
      <c r="AS191" s="11"/>
      <c r="AT191" s="11"/>
      <c r="AU191" s="11"/>
      <c r="AV191" s="11"/>
      <c r="AW191" s="11"/>
      <c r="AX191" s="11">
        <f>(AX167-$AR$16)/$AQ$16</f>
        <v>2.1524128580788271</v>
      </c>
      <c r="AY191" s="11"/>
      <c r="AZ191" s="11">
        <f>(AZ167-$AR$16)/$AQ$16</f>
        <v>1.493779888772905</v>
      </c>
      <c r="BA191" s="11"/>
      <c r="BB191" s="11"/>
      <c r="BD191" s="11">
        <f>(BD167-$AR$16)/$AQ$16</f>
        <v>2.7789799399303639E-2</v>
      </c>
      <c r="BE191" s="11"/>
      <c r="BF191" s="11"/>
      <c r="BG191" s="11"/>
      <c r="BH191" s="11">
        <f>(BH167-$AR$16)/$AQ$16</f>
        <v>0.22134078244778632</v>
      </c>
      <c r="BI191" s="11"/>
      <c r="BJ191" s="11"/>
      <c r="BK191" s="11"/>
      <c r="BL191" s="11"/>
      <c r="BM191" s="11"/>
      <c r="BN191" s="11"/>
      <c r="BO191" s="11"/>
      <c r="BP191" s="11"/>
      <c r="BQ191" s="11"/>
      <c r="BR191" s="17" t="e">
        <f>(BR167-$AR$16)/$AQ$16</f>
        <v>#DIV/0!</v>
      </c>
      <c r="BT191" s="11"/>
      <c r="BU191" s="11"/>
      <c r="BV191" s="11"/>
      <c r="BW191" s="11"/>
      <c r="BZ191" s="11"/>
      <c r="CA191" s="11"/>
      <c r="CB191" s="11"/>
      <c r="CC191" s="11"/>
      <c r="CD191" s="11"/>
      <c r="CE191" s="11"/>
      <c r="CH191" s="11"/>
      <c r="CI191" s="11"/>
      <c r="CJ191" s="11"/>
      <c r="CK191" s="11"/>
      <c r="CM191" s="11">
        <f t="shared" ref="CM191:CU191" si="282">(CM167-$AR$16)/$AQ$16</f>
        <v>-1.5234586418526346</v>
      </c>
      <c r="CN191" s="11">
        <f t="shared" si="282"/>
        <v>-2.3200179614178631</v>
      </c>
      <c r="CO191" s="11" t="e">
        <f t="shared" si="282"/>
        <v>#DIV/0!</v>
      </c>
      <c r="CP191" s="11">
        <f t="shared" si="282"/>
        <v>-2.3200179614178631</v>
      </c>
      <c r="CQ191" s="11">
        <f t="shared" si="282"/>
        <v>-2.3200179614178631</v>
      </c>
      <c r="CR191" s="11">
        <f t="shared" si="282"/>
        <v>12.3503551522808</v>
      </c>
      <c r="CS191" s="11">
        <f t="shared" si="282"/>
        <v>17.426602150305136</v>
      </c>
      <c r="CT191" s="11">
        <f t="shared" si="282"/>
        <v>11.871461952928097</v>
      </c>
      <c r="CU191" s="11">
        <f t="shared" si="282"/>
        <v>-2.3200179614178631</v>
      </c>
      <c r="CV191" s="11"/>
      <c r="CW191" s="11"/>
      <c r="CZ191" s="11">
        <f t="shared" ref="CZ191" si="283">(CZ167-$AR$16)/$AQ$16</f>
        <v>-2.3200179614178631</v>
      </c>
      <c r="DB191" s="11">
        <f t="shared" ref="DB191:DQ191" si="284">(DB167-$AR$16)/$AQ$16</f>
        <v>-2.3200179614178631</v>
      </c>
      <c r="DC191" s="11">
        <f t="shared" si="284"/>
        <v>-2.3200179614178631</v>
      </c>
      <c r="DD191" s="11">
        <f t="shared" si="284"/>
        <v>-2.3200179614178631</v>
      </c>
      <c r="DE191" s="11">
        <f t="shared" si="284"/>
        <v>-2.3200179614178631</v>
      </c>
      <c r="DF191" s="11">
        <f t="shared" si="284"/>
        <v>-2.3200179614178631</v>
      </c>
      <c r="DG191" s="11">
        <f t="shared" si="284"/>
        <v>-2.3200179614178631</v>
      </c>
      <c r="DH191" s="11">
        <f t="shared" si="284"/>
        <v>-2.3200179614178631</v>
      </c>
      <c r="DI191" s="11">
        <f t="shared" si="284"/>
        <v>-2.3200179614178631</v>
      </c>
      <c r="DJ191" s="11">
        <f t="shared" si="284"/>
        <v>-2.3200179614178631</v>
      </c>
      <c r="DK191" s="11">
        <f t="shared" si="284"/>
        <v>-2.3200179614178631</v>
      </c>
      <c r="DL191" s="11">
        <f t="shared" si="284"/>
        <v>-2.3200179614178631</v>
      </c>
      <c r="DM191" s="11">
        <f t="shared" si="284"/>
        <v>-2.3200179614178631</v>
      </c>
      <c r="DN191" s="11">
        <f t="shared" si="284"/>
        <v>-2.3200179614178631</v>
      </c>
      <c r="DO191" s="11">
        <f t="shared" si="284"/>
        <v>-2.3200179614178631</v>
      </c>
      <c r="DP191" s="11">
        <f t="shared" si="284"/>
        <v>-2.3200179614178631</v>
      </c>
      <c r="DQ191" s="11">
        <f t="shared" si="284"/>
        <v>-2.3200179614178631</v>
      </c>
      <c r="DT191" s="11">
        <f t="shared" ref="DT191" si="285">(DT167-$AR$16)/$AQ$16</f>
        <v>17.426602150305136</v>
      </c>
    </row>
    <row r="192" spans="1:124" x14ac:dyDescent="0.3">
      <c r="A192" s="15" t="str">
        <f t="shared" si="228"/>
        <v>Alanine</v>
      </c>
      <c r="O192" s="19"/>
      <c r="S192" s="19"/>
      <c r="W192" s="19"/>
      <c r="AA192" s="19"/>
      <c r="AC192" s="19"/>
      <c r="AE192" s="19"/>
      <c r="AH192" s="21"/>
      <c r="AI192" s="21"/>
      <c r="AP192" s="19">
        <f>(AP168-$AR$17)/$AQ$17</f>
        <v>35.561800238135277</v>
      </c>
      <c r="AQ192" s="19">
        <f t="shared" ref="AQ192:CU192" si="286">(AQ168-$AR$17)/$AQ$17</f>
        <v>47.716625335883272</v>
      </c>
      <c r="AR192" s="19">
        <f t="shared" si="286"/>
        <v>39.359205108987638</v>
      </c>
      <c r="AS192" s="19">
        <f t="shared" si="286"/>
        <v>53.16080021071393</v>
      </c>
      <c r="AT192" s="19">
        <f t="shared" si="286"/>
        <v>38.461927814883353</v>
      </c>
      <c r="AU192" s="19">
        <f t="shared" si="286"/>
        <v>42.839085616824136</v>
      </c>
      <c r="AV192" s="19">
        <f t="shared" si="286"/>
        <v>1.6814351179393916</v>
      </c>
      <c r="AX192" s="19">
        <f t="shared" si="286"/>
        <v>2.0895809572999293</v>
      </c>
      <c r="AZ192" s="19">
        <f t="shared" si="286"/>
        <v>3.4545640633616332</v>
      </c>
      <c r="BB192" s="19"/>
      <c r="BD192" s="19">
        <f t="shared" si="286"/>
        <v>0.86485328913858994</v>
      </c>
      <c r="BE192" s="19">
        <f t="shared" si="286"/>
        <v>1.5531731233498207</v>
      </c>
      <c r="BF192" s="19">
        <f t="shared" si="286"/>
        <v>0.37200194789737301</v>
      </c>
      <c r="BH192" s="19">
        <f t="shared" si="286"/>
        <v>0.67699260468696398</v>
      </c>
      <c r="BJ192" s="19">
        <f t="shared" si="286"/>
        <v>0.8290892152692938</v>
      </c>
      <c r="BL192" s="19">
        <f t="shared" si="286"/>
        <v>1.4488941298299058</v>
      </c>
      <c r="BN192" s="19">
        <f t="shared" si="286"/>
        <v>0.18022904998797301</v>
      </c>
      <c r="BP192" s="19">
        <f t="shared" si="286"/>
        <v>1.4719807117960586</v>
      </c>
      <c r="BR192" s="17" t="e">
        <f t="shared" si="286"/>
        <v>#DIV/0!</v>
      </c>
      <c r="BT192" s="19">
        <f t="shared" si="286"/>
        <v>0.76597130025736526</v>
      </c>
      <c r="BV192" s="19">
        <f t="shared" si="286"/>
        <v>0.45879371742762093</v>
      </c>
      <c r="BZ192" s="19">
        <f t="shared" si="286"/>
        <v>1.344892437244255</v>
      </c>
      <c r="CB192" s="19">
        <f t="shared" si="286"/>
        <v>0.94131620835921437</v>
      </c>
      <c r="CD192" s="19">
        <f t="shared" si="286"/>
        <v>0.94390446330468658</v>
      </c>
      <c r="CH192" s="19">
        <f t="shared" si="286"/>
        <v>24.640951103756365</v>
      </c>
      <c r="CI192" s="19">
        <f t="shared" si="286"/>
        <v>18.587502402652341</v>
      </c>
      <c r="CJ192" s="19">
        <f t="shared" si="286"/>
        <v>24.636891795885074</v>
      </c>
      <c r="CK192" s="19">
        <f t="shared" si="286"/>
        <v>24.444360254747785</v>
      </c>
      <c r="CM192" s="19">
        <f t="shared" si="286"/>
        <v>10.518304166459455</v>
      </c>
      <c r="CN192" s="19">
        <f t="shared" si="286"/>
        <v>10.57636586563904</v>
      </c>
      <c r="CO192" s="19" t="e">
        <f t="shared" si="286"/>
        <v>#DIV/0!</v>
      </c>
      <c r="CP192" s="19">
        <f t="shared" si="286"/>
        <v>15.659064259795144</v>
      </c>
      <c r="CQ192" s="19">
        <f t="shared" si="286"/>
        <v>18.514059397002384</v>
      </c>
      <c r="CR192" s="19">
        <f t="shared" si="286"/>
        <v>12.456754896798206</v>
      </c>
      <c r="CS192" s="19">
        <f t="shared" si="286"/>
        <v>16.559007881090054</v>
      </c>
      <c r="CT192" s="19">
        <f t="shared" si="286"/>
        <v>114.65263235609447</v>
      </c>
      <c r="CU192" s="19">
        <f t="shared" si="286"/>
        <v>61.217047665949693</v>
      </c>
      <c r="CZ192" s="19">
        <f t="shared" ref="CZ192" si="287">(CZ168-$AR$17)/$AQ$17</f>
        <v>-0.80636358890170379</v>
      </c>
      <c r="DB192" s="19">
        <f t="shared" ref="DB192:DQ192" si="288">(DB168-$AR$17)/$AQ$17</f>
        <v>29.18912964758681</v>
      </c>
      <c r="DC192" s="19">
        <f t="shared" si="288"/>
        <v>28.143357141768202</v>
      </c>
      <c r="DD192" s="19">
        <f t="shared" si="288"/>
        <v>9.4909340527075372</v>
      </c>
      <c r="DE192" s="19">
        <f t="shared" si="288"/>
        <v>13.270037357324345</v>
      </c>
      <c r="DF192" s="19">
        <f t="shared" si="288"/>
        <v>24.615351391242157</v>
      </c>
      <c r="DG192" s="19">
        <f t="shared" si="288"/>
        <v>33.131356164737866</v>
      </c>
      <c r="DH192" s="19">
        <f t="shared" si="288"/>
        <v>27.038307770067952</v>
      </c>
      <c r="DI192" s="19">
        <f t="shared" si="288"/>
        <v>21.984883415863951</v>
      </c>
      <c r="DJ192" s="19">
        <f t="shared" si="288"/>
        <v>41.625448851565778</v>
      </c>
      <c r="DK192" s="19">
        <f t="shared" si="288"/>
        <v>13.766148368930285</v>
      </c>
      <c r="DL192" s="19">
        <f t="shared" si="288"/>
        <v>16.725049954294384</v>
      </c>
      <c r="DM192" s="19">
        <f t="shared" si="288"/>
        <v>7.0869050482426044</v>
      </c>
      <c r="DN192" s="19">
        <f t="shared" si="288"/>
        <v>10.043251643869919</v>
      </c>
      <c r="DO192" s="19">
        <f t="shared" si="288"/>
        <v>14.776884689513476</v>
      </c>
      <c r="DP192" s="19">
        <f t="shared" si="288"/>
        <v>17.579640535132739</v>
      </c>
      <c r="DQ192" s="19">
        <f t="shared" si="288"/>
        <v>12.189773621513412</v>
      </c>
      <c r="DT192" s="19">
        <f t="shared" ref="DT192" si="289">(DT168-$AR$17)/$AQ$17</f>
        <v>16.559007881090054</v>
      </c>
    </row>
    <row r="193" spans="1:124" x14ac:dyDescent="0.3">
      <c r="A193" s="15" t="str">
        <f t="shared" si="228"/>
        <v>Glutamic acid</v>
      </c>
      <c r="O193" s="19"/>
      <c r="S193" s="19"/>
      <c r="W193" s="19"/>
      <c r="AA193" s="19"/>
      <c r="AC193" s="19"/>
      <c r="AE193" s="19"/>
      <c r="AH193" s="21"/>
      <c r="AI193" s="21"/>
      <c r="AP193" s="11">
        <f>(AP169-$AR$18)/$AQ$18</f>
        <v>34.605187398438403</v>
      </c>
      <c r="AQ193" s="11">
        <f t="shared" ref="AQ193:CU193" si="290">(AQ169-$AR$18)/$AQ$18</f>
        <v>24.500759831073697</v>
      </c>
      <c r="AR193" s="11">
        <f t="shared" si="290"/>
        <v>31.673228305467266</v>
      </c>
      <c r="AS193" s="11">
        <f t="shared" si="290"/>
        <v>31.085287373382329</v>
      </c>
      <c r="AT193" s="11">
        <f t="shared" si="290"/>
        <v>27.581931829341588</v>
      </c>
      <c r="AU193" s="11">
        <f t="shared" si="290"/>
        <v>25.175700030680201</v>
      </c>
      <c r="AV193" s="11"/>
      <c r="AW193" s="11"/>
      <c r="AX193" s="11">
        <f t="shared" si="290"/>
        <v>15.977419027032473</v>
      </c>
      <c r="AY193" s="11"/>
      <c r="AZ193" s="11">
        <f t="shared" si="290"/>
        <v>16.721816764685236</v>
      </c>
      <c r="BA193" s="11"/>
      <c r="BB193" s="11"/>
      <c r="BD193" s="11"/>
      <c r="BE193" s="11"/>
      <c r="BF193" s="11"/>
      <c r="BG193" s="11"/>
      <c r="BH193" s="11"/>
      <c r="BI193" s="11"/>
      <c r="BJ193" s="11">
        <f t="shared" si="290"/>
        <v>4.7941151682373011</v>
      </c>
      <c r="BK193" s="11"/>
      <c r="BL193" s="11">
        <f t="shared" si="290"/>
        <v>5.5219126217600536</v>
      </c>
      <c r="BM193" s="11"/>
      <c r="BN193" s="11">
        <f t="shared" si="290"/>
        <v>5.0159831942179807</v>
      </c>
      <c r="BO193" s="11"/>
      <c r="BP193" s="11">
        <f t="shared" si="290"/>
        <v>6.1870265949801855</v>
      </c>
      <c r="BQ193" s="11"/>
      <c r="BR193" s="17" t="e">
        <f t="shared" si="290"/>
        <v>#DIV/0!</v>
      </c>
      <c r="BT193" s="11">
        <f t="shared" si="290"/>
        <v>5.9569853585273416</v>
      </c>
      <c r="BU193" s="11"/>
      <c r="BV193" s="11">
        <f t="shared" si="290"/>
        <v>5.3570941789930195</v>
      </c>
      <c r="BW193" s="11"/>
      <c r="BZ193" s="11">
        <f t="shared" si="290"/>
        <v>5.6254491838921323</v>
      </c>
      <c r="CA193" s="11"/>
      <c r="CB193" s="11">
        <f t="shared" si="290"/>
        <v>5.4091454281558073</v>
      </c>
      <c r="CC193" s="11"/>
      <c r="CD193" s="11">
        <f t="shared" si="290"/>
        <v>5.4577278079440665</v>
      </c>
      <c r="CE193" s="11"/>
      <c r="CH193" s="11">
        <f t="shared" si="290"/>
        <v>29.382905917699631</v>
      </c>
      <c r="CI193" s="11">
        <f t="shared" si="290"/>
        <v>19.653033727409063</v>
      </c>
      <c r="CJ193" s="11">
        <f t="shared" si="290"/>
        <v>30.094808836514662</v>
      </c>
      <c r="CK193" s="11">
        <f t="shared" si="290"/>
        <v>20.579617785426283</v>
      </c>
      <c r="CM193" s="11">
        <f t="shared" si="290"/>
        <v>16.199010102900601</v>
      </c>
      <c r="CN193" s="11">
        <f t="shared" si="290"/>
        <v>15.972168321285814</v>
      </c>
      <c r="CO193" s="11" t="e">
        <f t="shared" si="290"/>
        <v>#DIV/0!</v>
      </c>
      <c r="CP193" s="11">
        <f t="shared" si="290"/>
        <v>17.829615856729632</v>
      </c>
      <c r="CQ193" s="11">
        <f t="shared" si="290"/>
        <v>17.460243585048268</v>
      </c>
      <c r="CR193" s="11">
        <f t="shared" si="290"/>
        <v>5.4659565342773542</v>
      </c>
      <c r="CS193" s="11">
        <f t="shared" si="290"/>
        <v>13.374254583436752</v>
      </c>
      <c r="CT193" s="11">
        <f t="shared" si="290"/>
        <v>280.94547558776452</v>
      </c>
      <c r="CU193" s="11">
        <f t="shared" si="290"/>
        <v>4.111317129758481</v>
      </c>
      <c r="CV193" s="11"/>
      <c r="CW193" s="11"/>
      <c r="CZ193" s="11">
        <f t="shared" ref="CZ193" si="291">(CZ169-$AR$18)/$AQ$18</f>
        <v>16.721816764685236</v>
      </c>
      <c r="DB193" s="11">
        <f t="shared" ref="DB193:DQ193" si="292">(DB169-$AR$18)/$AQ$18</f>
        <v>55.947274038419735</v>
      </c>
      <c r="DC193" s="11">
        <f t="shared" si="292"/>
        <v>4.111317129758481</v>
      </c>
      <c r="DD193" s="11">
        <f t="shared" si="292"/>
        <v>4.4334544514010679</v>
      </c>
      <c r="DE193" s="11">
        <f t="shared" si="292"/>
        <v>4.111317129758481</v>
      </c>
      <c r="DF193" s="11">
        <f t="shared" si="292"/>
        <v>4.111317129758481</v>
      </c>
      <c r="DG193" s="11">
        <f t="shared" si="292"/>
        <v>4.111317129758481</v>
      </c>
      <c r="DH193" s="11">
        <f t="shared" si="292"/>
        <v>4.111317129758481</v>
      </c>
      <c r="DI193" s="11">
        <f t="shared" si="292"/>
        <v>4.111317129758481</v>
      </c>
      <c r="DJ193" s="11">
        <f t="shared" si="292"/>
        <v>4.111317129758481</v>
      </c>
      <c r="DK193" s="11">
        <f t="shared" si="292"/>
        <v>4.111317129758481</v>
      </c>
      <c r="DL193" s="11">
        <f t="shared" si="292"/>
        <v>16.936136794391334</v>
      </c>
      <c r="DM193" s="11">
        <f t="shared" si="292"/>
        <v>4.111317129758481</v>
      </c>
      <c r="DN193" s="11">
        <f t="shared" si="292"/>
        <v>15.689743576133994</v>
      </c>
      <c r="DO193" s="11">
        <f t="shared" si="292"/>
        <v>4.111317129758481</v>
      </c>
      <c r="DP193" s="11">
        <f t="shared" si="292"/>
        <v>20.989699452745871</v>
      </c>
      <c r="DQ193" s="11">
        <f t="shared" si="292"/>
        <v>4.111317129758481</v>
      </c>
      <c r="DT193" s="11">
        <f t="shared" ref="DT193" si="293">(DT169-$AR$18)/$AQ$18</f>
        <v>13.374254583436752</v>
      </c>
    </row>
    <row r="194" spans="1:124" x14ac:dyDescent="0.3">
      <c r="A194" s="15" t="str">
        <f t="shared" si="228"/>
        <v>Serine</v>
      </c>
      <c r="O194" s="19"/>
      <c r="S194" s="19"/>
      <c r="W194" s="19"/>
      <c r="AA194" s="19"/>
      <c r="AC194" s="19"/>
      <c r="AE194" s="19"/>
      <c r="AH194" s="21"/>
      <c r="AI194" s="21"/>
      <c r="AP194" s="11">
        <f>(AP170-$AR$19)/$AQ$19</f>
        <v>15.34288289414183</v>
      </c>
      <c r="AQ194" s="11">
        <f t="shared" ref="AQ194:CU194" si="294">(AQ170-$AR$19)/$AQ$19</f>
        <v>15.921529272935151</v>
      </c>
      <c r="AR194" s="11">
        <f t="shared" si="294"/>
        <v>16.041569213248025</v>
      </c>
      <c r="AS194" s="11">
        <f t="shared" si="294"/>
        <v>22.042339927869509</v>
      </c>
      <c r="AT194" s="11">
        <f t="shared" si="294"/>
        <v>16.935652366478095</v>
      </c>
      <c r="AU194" s="11">
        <f t="shared" si="294"/>
        <v>20.149234301397016</v>
      </c>
      <c r="AV194" s="11"/>
      <c r="AW194" s="11"/>
      <c r="AX194" s="11">
        <f t="shared" si="294"/>
        <v>0.54361428712599702</v>
      </c>
      <c r="AY194" s="11">
        <f t="shared" si="294"/>
        <v>1.2999530661727281</v>
      </c>
      <c r="AZ194" s="11">
        <f t="shared" si="294"/>
        <v>0.5678025429054474</v>
      </c>
      <c r="BA194" s="11"/>
      <c r="BB194" s="11">
        <f t="shared" si="294"/>
        <v>0.16462136283614048</v>
      </c>
      <c r="BD194" s="11">
        <f t="shared" si="294"/>
        <v>1.2545424410547479</v>
      </c>
      <c r="BE194" s="11">
        <f t="shared" si="294"/>
        <v>1.1502948816013616</v>
      </c>
      <c r="BF194" s="11"/>
      <c r="BG194" s="11">
        <f t="shared" si="294"/>
        <v>0.90709936931727575</v>
      </c>
      <c r="BH194" s="11"/>
      <c r="BI194" s="11"/>
      <c r="BJ194" s="11"/>
      <c r="BK194" s="11">
        <f t="shared" si="294"/>
        <v>0.76140742892145119</v>
      </c>
      <c r="BL194" s="11">
        <f t="shared" si="294"/>
        <v>1.0367631367866428</v>
      </c>
      <c r="BM194" s="11"/>
      <c r="BN194" s="11">
        <f t="shared" si="294"/>
        <v>2.9480116136852335</v>
      </c>
      <c r="BO194" s="11"/>
      <c r="BP194" s="11">
        <f t="shared" si="294"/>
        <v>1.2048721957089181</v>
      </c>
      <c r="BQ194" s="11"/>
      <c r="BR194" s="17" t="e">
        <f t="shared" si="294"/>
        <v>#DIV/0!</v>
      </c>
      <c r="BT194" s="11">
        <f t="shared" si="294"/>
        <v>0.40424203379102885</v>
      </c>
      <c r="BU194" s="11"/>
      <c r="BV194" s="11">
        <f t="shared" si="294"/>
        <v>0.91416093125598163</v>
      </c>
      <c r="BW194" s="11"/>
      <c r="BZ194" s="11"/>
      <c r="CA194" s="11"/>
      <c r="CB194" s="11"/>
      <c r="CC194" s="11"/>
      <c r="CD194" s="11"/>
      <c r="CE194" s="11"/>
      <c r="CH194" s="11">
        <f t="shared" si="294"/>
        <v>15.888354540478934</v>
      </c>
      <c r="CI194" s="11">
        <f t="shared" si="294"/>
        <v>8.6176348143433366</v>
      </c>
      <c r="CJ194" s="11">
        <f t="shared" si="294"/>
        <v>15.044280903064356</v>
      </c>
      <c r="CK194" s="11">
        <f t="shared" si="294"/>
        <v>9.6877356369531054</v>
      </c>
      <c r="CM194" s="11">
        <f t="shared" si="294"/>
        <v>4.4327792360210667</v>
      </c>
      <c r="CN194" s="11">
        <f t="shared" si="294"/>
        <v>4.3598598147091359</v>
      </c>
      <c r="CO194" s="11" t="e">
        <f t="shared" si="294"/>
        <v>#DIV/0!</v>
      </c>
      <c r="CP194" s="11">
        <f t="shared" si="294"/>
        <v>9.542600593215262</v>
      </c>
      <c r="CQ194" s="11">
        <f t="shared" si="294"/>
        <v>7.0848395247280598</v>
      </c>
      <c r="CR194" s="11">
        <f t="shared" si="294"/>
        <v>6.3814606836769272</v>
      </c>
      <c r="CS194" s="11">
        <f t="shared" si="294"/>
        <v>18.853596271855992</v>
      </c>
      <c r="CT194" s="11">
        <f t="shared" si="294"/>
        <v>51.677658065091556</v>
      </c>
      <c r="CU194" s="11">
        <f t="shared" si="294"/>
        <v>16.757197158350163</v>
      </c>
      <c r="CV194" s="11"/>
      <c r="CW194" s="11"/>
      <c r="CZ194" s="11">
        <f t="shared" ref="CZ194" si="295">(CZ170-$AR$19)/$AQ$19</f>
        <v>3.7289739384899452</v>
      </c>
      <c r="DB194" s="11">
        <f t="shared" ref="DB194:DQ194" si="296">(DB170-$AR$19)/$AQ$19</f>
        <v>18.91481998392997</v>
      </c>
      <c r="DC194" s="11">
        <f t="shared" si="296"/>
        <v>10.97531022264536</v>
      </c>
      <c r="DD194" s="11">
        <f t="shared" si="296"/>
        <v>9.7090855899333715</v>
      </c>
      <c r="DE194" s="11">
        <f t="shared" si="296"/>
        <v>8.4655127271577673</v>
      </c>
      <c r="DF194" s="11">
        <f t="shared" si="296"/>
        <v>12.931437392300055</v>
      </c>
      <c r="DG194" s="11">
        <f t="shared" si="296"/>
        <v>6.2718299088187752</v>
      </c>
      <c r="DH194" s="11">
        <f t="shared" si="296"/>
        <v>27.178246634566062</v>
      </c>
      <c r="DI194" s="11">
        <f t="shared" si="296"/>
        <v>15.568769692749632</v>
      </c>
      <c r="DJ194" s="11">
        <f t="shared" si="296"/>
        <v>22.893408259813334</v>
      </c>
      <c r="DK194" s="11">
        <f t="shared" si="296"/>
        <v>16.439689176463183</v>
      </c>
      <c r="DL194" s="11">
        <f t="shared" si="296"/>
        <v>10.803645505296078</v>
      </c>
      <c r="DM194" s="11">
        <f t="shared" si="296"/>
        <v>9.8044309349114158</v>
      </c>
      <c r="DN194" s="11">
        <f t="shared" si="296"/>
        <v>12.407249978951297</v>
      </c>
      <c r="DO194" s="11">
        <f t="shared" si="296"/>
        <v>8.902348453238714</v>
      </c>
      <c r="DP194" s="11">
        <f t="shared" si="296"/>
        <v>17.245361548211179</v>
      </c>
      <c r="DQ194" s="11">
        <f t="shared" si="296"/>
        <v>15.275511773997684</v>
      </c>
      <c r="DT194" s="11">
        <f t="shared" ref="DT194" si="297">(DT170-$AR$19)/$AQ$19</f>
        <v>18.853596271855992</v>
      </c>
    </row>
    <row r="195" spans="1:124" s="15" customFormat="1" x14ac:dyDescent="0.3">
      <c r="A195" s="15" t="str">
        <f t="shared" si="228"/>
        <v>Lysine</v>
      </c>
      <c r="O195" s="19"/>
      <c r="Q195" s="19"/>
      <c r="S195" s="19"/>
      <c r="U195" s="19"/>
      <c r="W195" s="19"/>
      <c r="Y195" s="19"/>
      <c r="AA195" s="19"/>
      <c r="AC195" s="19"/>
      <c r="AE195" s="19"/>
      <c r="AG195" s="19"/>
      <c r="AH195" s="21"/>
      <c r="AI195" s="21"/>
      <c r="AJ195" s="11"/>
      <c r="AK195" s="11"/>
      <c r="AL195" s="11"/>
      <c r="AM195" s="11"/>
      <c r="AN195" s="11"/>
      <c r="AO195" s="11"/>
      <c r="AP195" s="11">
        <f>(AP171-$AR$20)/$AQ$20</f>
        <v>2.6273816884133767</v>
      </c>
      <c r="AQ195" s="11">
        <f>(AQ171-$AR$20)/$AQ$20</f>
        <v>2.2996492101436652</v>
      </c>
      <c r="AR195" s="11">
        <f>(AR171-$AR$20)/$AQ$20</f>
        <v>5.2508491613350046</v>
      </c>
      <c r="AS195" s="11"/>
      <c r="AT195" s="11">
        <f>(AT171-$AR$20)/$AQ$20</f>
        <v>3.0151035690384349</v>
      </c>
      <c r="AU195" s="11">
        <f>(AU171-$AR$20)/$AQ$20</f>
        <v>2.9668296214150702</v>
      </c>
      <c r="AV195" s="11"/>
      <c r="AW195" s="11"/>
      <c r="AX195" s="11"/>
      <c r="AY195" s="11"/>
      <c r="AZ195" s="11"/>
      <c r="BA195" s="11"/>
      <c r="BB195" s="11">
        <f>(BB171-$AR$20)/$AQ$20</f>
        <v>2.0066605118169081</v>
      </c>
      <c r="BC195" s="17"/>
      <c r="BD195" s="11">
        <f>(BD171-$AR$20)/$AQ$20</f>
        <v>0.49076405750949165</v>
      </c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7" t="e">
        <f>(BR171-$AR$20)/$AQ$20</f>
        <v>#DIV/0!</v>
      </c>
      <c r="BS195" s="17"/>
      <c r="BT195" s="11"/>
      <c r="BU195" s="11"/>
      <c r="BV195" s="11"/>
      <c r="BW195" s="11"/>
      <c r="BX195" s="17"/>
      <c r="BY195" s="17"/>
      <c r="BZ195" s="11"/>
      <c r="CA195" s="11"/>
      <c r="CB195" s="11"/>
      <c r="CC195" s="11"/>
      <c r="CD195" s="11"/>
      <c r="CE195" s="11"/>
      <c r="CF195" s="17"/>
      <c r="CG195" s="17"/>
      <c r="CH195" s="11">
        <f>(CH171-$AR$20)/$AQ$20</f>
        <v>5.1516218247851038</v>
      </c>
      <c r="CI195" s="11">
        <f>(CI171-$AR$20)/$AQ$20</f>
        <v>4.6540375630457858</v>
      </c>
      <c r="CJ195" s="11">
        <f>(CJ171-$AR$20)/$AQ$20</f>
        <v>4.8066255690774238</v>
      </c>
      <c r="CK195" s="11">
        <f>(CK171-$AR$20)/$AQ$20</f>
        <v>4.8818696820469825</v>
      </c>
      <c r="CL195" s="17"/>
      <c r="CM195" s="11">
        <f t="shared" ref="CM195:CU195" si="298">(CM171-$AR$20)/$AQ$20</f>
        <v>1.3577651417348053</v>
      </c>
      <c r="CN195" s="11">
        <f t="shared" si="298"/>
        <v>1.7596895297359023</v>
      </c>
      <c r="CO195" s="11" t="e">
        <f t="shared" si="298"/>
        <v>#DIV/0!</v>
      </c>
      <c r="CP195" s="11">
        <f t="shared" si="298"/>
        <v>1.0370313017210686</v>
      </c>
      <c r="CQ195" s="11">
        <f t="shared" si="298"/>
        <v>1.4781183972208698</v>
      </c>
      <c r="CR195" s="11">
        <f t="shared" si="298"/>
        <v>-0.72521874943023212</v>
      </c>
      <c r="CS195" s="11">
        <f t="shared" si="298"/>
        <v>12.801242981876245</v>
      </c>
      <c r="CT195" s="11">
        <f t="shared" si="298"/>
        <v>76.406156824176406</v>
      </c>
      <c r="CU195" s="11">
        <f t="shared" si="298"/>
        <v>22.196002936403715</v>
      </c>
      <c r="CV195" s="11"/>
      <c r="CW195" s="11"/>
      <c r="CZ195" s="11">
        <f t="shared" ref="CZ195" si="299">(CZ171-$AR$20)/$AQ$20</f>
        <v>-0.72521874943023212</v>
      </c>
      <c r="DA195" s="19"/>
      <c r="DB195" s="11">
        <f t="shared" ref="DB195:DQ195" si="300">(DB171-$AR$20)/$AQ$20</f>
        <v>0.30667488710843771</v>
      </c>
      <c r="DC195" s="11">
        <f t="shared" si="300"/>
        <v>-0.72521874943023212</v>
      </c>
      <c r="DD195" s="11">
        <f t="shared" si="300"/>
        <v>-0.72521874943023212</v>
      </c>
      <c r="DE195" s="11">
        <f t="shared" si="300"/>
        <v>-0.72521874943023212</v>
      </c>
      <c r="DF195" s="11">
        <f t="shared" si="300"/>
        <v>0.10081085379051939</v>
      </c>
      <c r="DG195" s="11">
        <f t="shared" si="300"/>
        <v>-0.72521874943023212</v>
      </c>
      <c r="DH195" s="11">
        <f t="shared" si="300"/>
        <v>-0.42029649203517105</v>
      </c>
      <c r="DI195" s="11">
        <f t="shared" si="300"/>
        <v>-0.72521874943023212</v>
      </c>
      <c r="DJ195" s="11">
        <f t="shared" si="300"/>
        <v>-0.11629817108049068</v>
      </c>
      <c r="DK195" s="11">
        <f t="shared" si="300"/>
        <v>-0.72521874943023212</v>
      </c>
      <c r="DL195" s="11">
        <f t="shared" si="300"/>
        <v>-0.72521874943023212</v>
      </c>
      <c r="DM195" s="11">
        <f t="shared" si="300"/>
        <v>-0.72521874943023212</v>
      </c>
      <c r="DN195" s="11">
        <f t="shared" si="300"/>
        <v>-0.72521874943023212</v>
      </c>
      <c r="DO195" s="11">
        <f t="shared" si="300"/>
        <v>-0.72521874943023212</v>
      </c>
      <c r="DP195" s="11">
        <f t="shared" si="300"/>
        <v>-0.72521874943023212</v>
      </c>
      <c r="DQ195" s="11">
        <f t="shared" si="300"/>
        <v>-0.72521874943023212</v>
      </c>
      <c r="DT195" s="11">
        <f t="shared" ref="DT195" si="301">(DT171-$AR$20)/$AQ$20</f>
        <v>12.801242981876245</v>
      </c>
    </row>
    <row r="196" spans="1:124" s="15" customFormat="1" x14ac:dyDescent="0.3">
      <c r="A196" s="15" t="str">
        <f t="shared" si="228"/>
        <v>Leucine</v>
      </c>
      <c r="O196" s="19"/>
      <c r="Q196" s="19"/>
      <c r="S196" s="19"/>
      <c r="U196" s="19"/>
      <c r="W196" s="19"/>
      <c r="Y196" s="19"/>
      <c r="AA196" s="19"/>
      <c r="AC196" s="19"/>
      <c r="AE196" s="19"/>
      <c r="AG196" s="19"/>
      <c r="AH196" s="21"/>
      <c r="AI196" s="2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7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7" t="e">
        <f t="shared" ref="BR196:CU196" si="302">(BR172-$AR$21)/$AQ$21</f>
        <v>#DIV/0!</v>
      </c>
      <c r="BS196" s="17"/>
      <c r="BT196" s="11"/>
      <c r="BU196" s="11"/>
      <c r="BV196" s="11"/>
      <c r="BW196" s="11"/>
      <c r="BX196" s="17"/>
      <c r="BY196" s="17"/>
      <c r="BZ196" s="11"/>
      <c r="CA196" s="11"/>
      <c r="CB196" s="11"/>
      <c r="CC196" s="11"/>
      <c r="CD196" s="11"/>
      <c r="CE196" s="11"/>
      <c r="CF196" s="17"/>
      <c r="CG196" s="17"/>
      <c r="CH196" s="11">
        <f t="shared" si="302"/>
        <v>-4.0541324538978216</v>
      </c>
      <c r="CI196" s="11">
        <f t="shared" si="302"/>
        <v>-4.0541324538978216</v>
      </c>
      <c r="CJ196" s="11">
        <f t="shared" si="302"/>
        <v>-4.0541324538978216</v>
      </c>
      <c r="CK196" s="11">
        <f t="shared" si="302"/>
        <v>-4.0541324538978216</v>
      </c>
      <c r="CL196" s="17"/>
      <c r="CM196" s="11">
        <f t="shared" si="302"/>
        <v>-4.0541324538978216</v>
      </c>
      <c r="CN196" s="11">
        <f t="shared" si="302"/>
        <v>-4.0541324538978216</v>
      </c>
      <c r="CO196" s="11" t="e">
        <f t="shared" si="302"/>
        <v>#DIV/0!</v>
      </c>
      <c r="CP196" s="11">
        <f t="shared" si="302"/>
        <v>-4.0541324538978216</v>
      </c>
      <c r="CQ196" s="11">
        <f t="shared" si="302"/>
        <v>-4.0541324538978216</v>
      </c>
      <c r="CR196" s="11">
        <f t="shared" si="302"/>
        <v>-4.0541324538978216</v>
      </c>
      <c r="CS196" s="11">
        <f t="shared" si="302"/>
        <v>-4.0541324538978216</v>
      </c>
      <c r="CT196" s="11">
        <f t="shared" si="302"/>
        <v>-4.0541324538978216</v>
      </c>
      <c r="CU196" s="11">
        <f t="shared" si="302"/>
        <v>-4.0541324538978216</v>
      </c>
      <c r="CV196" s="11"/>
      <c r="CW196" s="11"/>
      <c r="CZ196" s="11">
        <f t="shared" ref="CZ196" si="303">(CZ172-$AR$21)/$AQ$21</f>
        <v>-4.0541324538978216</v>
      </c>
      <c r="DA196" s="19"/>
      <c r="DB196" s="11">
        <f t="shared" ref="DB196:DQ196" si="304">(DB172-$AR$21)/$AQ$21</f>
        <v>5.4278261021061489</v>
      </c>
      <c r="DC196" s="11">
        <f t="shared" si="304"/>
        <v>-4.0382990108818264</v>
      </c>
      <c r="DD196" s="11">
        <f t="shared" si="304"/>
        <v>16.533500534457385</v>
      </c>
      <c r="DE196" s="11">
        <f t="shared" si="304"/>
        <v>10.921618426243256</v>
      </c>
      <c r="DF196" s="11">
        <f t="shared" si="304"/>
        <v>-4.0541324538978216</v>
      </c>
      <c r="DG196" s="11">
        <f t="shared" si="304"/>
        <v>-4.0541324538978216</v>
      </c>
      <c r="DH196" s="11">
        <f t="shared" si="304"/>
        <v>-4.0541324538978216</v>
      </c>
      <c r="DI196" s="11">
        <f t="shared" si="304"/>
        <v>-4.0541324538978216</v>
      </c>
      <c r="DJ196" s="11">
        <f t="shared" si="304"/>
        <v>5.4006074812929326</v>
      </c>
      <c r="DK196" s="11">
        <f t="shared" si="304"/>
        <v>-4.0541324538978216</v>
      </c>
      <c r="DL196" s="11">
        <f t="shared" si="304"/>
        <v>15.937169672388391</v>
      </c>
      <c r="DM196" s="11">
        <f t="shared" si="304"/>
        <v>0.44426255923741587</v>
      </c>
      <c r="DN196" s="11">
        <f t="shared" si="304"/>
        <v>-4.0541324538978216</v>
      </c>
      <c r="DO196" s="11">
        <f t="shared" si="304"/>
        <v>-4.0541324538978216</v>
      </c>
      <c r="DP196" s="11">
        <f t="shared" si="304"/>
        <v>-4.0541324538978216</v>
      </c>
      <c r="DQ196" s="11">
        <f t="shared" si="304"/>
        <v>-4.0541324538978216</v>
      </c>
      <c r="DT196" s="11">
        <f t="shared" ref="DT196" si="305">(DT172-$AR$21)/$AQ$21</f>
        <v>-4.0541324538978216</v>
      </c>
    </row>
    <row r="197" spans="1:124" s="24" customFormat="1" x14ac:dyDescent="0.3">
      <c r="A197" s="24" t="str">
        <f>A173</f>
        <v>Proline</v>
      </c>
      <c r="AJ197" s="11"/>
      <c r="AK197" s="11"/>
      <c r="AL197" s="11"/>
      <c r="AM197" s="11"/>
      <c r="AN197" s="11"/>
      <c r="AO197" s="11"/>
      <c r="AP197" s="24">
        <f>(AP173/10)</f>
        <v>0.11969023103636907</v>
      </c>
      <c r="AQ197" s="24">
        <f t="shared" ref="AQ197:CU197" si="306">(AQ173/10)</f>
        <v>0.11738705179459061</v>
      </c>
      <c r="AR197" s="24">
        <f t="shared" si="306"/>
        <v>0.10745790092896342</v>
      </c>
      <c r="AS197" s="24">
        <f t="shared" si="306"/>
        <v>0.12651354970521064</v>
      </c>
      <c r="AT197" s="24">
        <f t="shared" si="306"/>
        <v>0.11305140611013065</v>
      </c>
      <c r="AU197" s="24">
        <f t="shared" si="306"/>
        <v>7.4759434077295878E-2</v>
      </c>
      <c r="AX197" s="24">
        <f t="shared" si="306"/>
        <v>2.726049757520798E-2</v>
      </c>
      <c r="BB197" s="24">
        <f t="shared" si="306"/>
        <v>3.9524241348946627E-3</v>
      </c>
      <c r="BC197" s="17"/>
      <c r="BE197" s="24">
        <f t="shared" si="306"/>
        <v>9.491845808372661E-3</v>
      </c>
      <c r="BH197" s="24">
        <f t="shared" si="306"/>
        <v>8.5680978440166589E-2</v>
      </c>
      <c r="BI197" s="24">
        <f t="shared" si="306"/>
        <v>4.3293366879454502E-2</v>
      </c>
      <c r="BJ197" s="24">
        <f t="shared" si="306"/>
        <v>9.4779141789312377E-2</v>
      </c>
      <c r="BK197" s="24">
        <f t="shared" si="306"/>
        <v>6.7629250487678011E-2</v>
      </c>
      <c r="BL197" s="24">
        <f t="shared" si="306"/>
        <v>0.17926211178481777</v>
      </c>
      <c r="BM197" s="24">
        <f t="shared" si="306"/>
        <v>0.10066301288550727</v>
      </c>
      <c r="BO197" s="24">
        <f t="shared" si="306"/>
        <v>4.7771123653076827E-2</v>
      </c>
      <c r="BP197" s="24">
        <f t="shared" si="306"/>
        <v>4.2126450094434928E-2</v>
      </c>
      <c r="BQ197" s="24">
        <f t="shared" si="306"/>
        <v>4.1860587258165959E-2</v>
      </c>
      <c r="BR197" s="17" t="e">
        <f t="shared" si="306"/>
        <v>#DIV/0!</v>
      </c>
      <c r="BS197" s="17"/>
      <c r="BX197" s="17"/>
      <c r="BY197" s="17"/>
      <c r="BZ197" s="24">
        <f t="shared" si="306"/>
        <v>8.3725450276686167E-2</v>
      </c>
      <c r="CA197" s="24">
        <f t="shared" si="306"/>
        <v>9.3594364022776488E-2</v>
      </c>
      <c r="CB197" s="24">
        <f t="shared" si="306"/>
        <v>0.104638613813861</v>
      </c>
      <c r="CC197" s="24">
        <f t="shared" si="306"/>
        <v>6.1751949057660072E-2</v>
      </c>
      <c r="CD197" s="24">
        <f t="shared" si="306"/>
        <v>0.11639773208526853</v>
      </c>
      <c r="CE197" s="24">
        <f t="shared" si="306"/>
        <v>4.0906165957617077E-2</v>
      </c>
      <c r="CF197" s="17"/>
      <c r="CG197" s="17"/>
      <c r="CH197" s="24">
        <f t="shared" si="306"/>
        <v>0.11812532169618395</v>
      </c>
      <c r="CJ197" s="24">
        <f t="shared" si="306"/>
        <v>0.11291578729312694</v>
      </c>
      <c r="CK197" s="24">
        <f t="shared" si="306"/>
        <v>0.10098886192385885</v>
      </c>
      <c r="CL197" s="17"/>
      <c r="CM197" s="24">
        <f t="shared" si="306"/>
        <v>5.8434349780848091E-2</v>
      </c>
      <c r="CN197" s="24">
        <f t="shared" si="306"/>
        <v>5.7687962881639424E-2</v>
      </c>
      <c r="CO197" s="24" t="e">
        <f t="shared" si="306"/>
        <v>#DIV/0!</v>
      </c>
      <c r="CP197" s="24">
        <f t="shared" si="306"/>
        <v>6.0396010491903421E-2</v>
      </c>
      <c r="CQ197" s="24">
        <f t="shared" si="306"/>
        <v>4.5787301386649229E-2</v>
      </c>
      <c r="CR197" s="24">
        <f t="shared" si="306"/>
        <v>0</v>
      </c>
      <c r="CS197" s="24">
        <f t="shared" si="306"/>
        <v>0</v>
      </c>
      <c r="CT197" s="24">
        <f t="shared" si="306"/>
        <v>0.99393487254240875</v>
      </c>
      <c r="CU197" s="24">
        <f t="shared" si="306"/>
        <v>0.75753787193453426</v>
      </c>
      <c r="CZ197" s="24">
        <f t="shared" ref="CZ197" si="307">(CZ173/10)</f>
        <v>1.1169910974899716E-2</v>
      </c>
      <c r="DB197" s="24">
        <f t="shared" ref="DB197:DQ197" si="308">(DB173/10)</f>
        <v>0</v>
      </c>
      <c r="DC197" s="24">
        <f t="shared" si="308"/>
        <v>0</v>
      </c>
      <c r="DD197" s="24">
        <f t="shared" si="308"/>
        <v>0</v>
      </c>
      <c r="DE197" s="24">
        <f t="shared" si="308"/>
        <v>0</v>
      </c>
      <c r="DF197" s="24">
        <f t="shared" si="308"/>
        <v>0</v>
      </c>
      <c r="DG197" s="24">
        <f t="shared" si="308"/>
        <v>0</v>
      </c>
      <c r="DH197" s="24">
        <f t="shared" si="308"/>
        <v>0</v>
      </c>
      <c r="DI197" s="24">
        <f t="shared" si="308"/>
        <v>0</v>
      </c>
      <c r="DJ197" s="24">
        <f t="shared" si="308"/>
        <v>0</v>
      </c>
      <c r="DK197" s="24">
        <f t="shared" si="308"/>
        <v>0</v>
      </c>
      <c r="DL197" s="24">
        <f t="shared" si="308"/>
        <v>0</v>
      </c>
      <c r="DM197" s="24">
        <f t="shared" si="308"/>
        <v>0</v>
      </c>
      <c r="DN197" s="24">
        <f t="shared" si="308"/>
        <v>0</v>
      </c>
      <c r="DO197" s="24">
        <f t="shared" si="308"/>
        <v>0</v>
      </c>
      <c r="DP197" s="24">
        <f t="shared" si="308"/>
        <v>0</v>
      </c>
      <c r="DQ197" s="24">
        <f t="shared" si="308"/>
        <v>0</v>
      </c>
      <c r="DT197" s="24">
        <f t="shared" ref="DT197" si="309">(DT173/10)</f>
        <v>0</v>
      </c>
    </row>
    <row r="198" spans="1:124" s="24" customFormat="1" x14ac:dyDescent="0.3">
      <c r="A198" s="24" t="str">
        <f>A174</f>
        <v>beta-Alanine</v>
      </c>
      <c r="AJ198" s="11"/>
      <c r="AK198" s="11"/>
      <c r="AL198" s="11"/>
      <c r="AM198" s="11"/>
      <c r="AN198" s="11"/>
      <c r="AO198" s="11"/>
      <c r="AP198" s="24">
        <f>(AP174/10)</f>
        <v>2.1104639759289213E-2</v>
      </c>
      <c r="AQ198" s="24">
        <f t="shared" ref="AQ198:CU198" si="310">(AQ174/10)</f>
        <v>2.4560476379584389E-2</v>
      </c>
      <c r="AR198" s="24">
        <f t="shared" si="310"/>
        <v>2.9421230774527636E-2</v>
      </c>
      <c r="AS198" s="24">
        <f t="shared" si="310"/>
        <v>4.1771334718545695E-2</v>
      </c>
      <c r="AT198" s="24">
        <f t="shared" si="310"/>
        <v>2.8728028919052333E-2</v>
      </c>
      <c r="AU198" s="24">
        <f t="shared" si="310"/>
        <v>2.3035218351175019E-2</v>
      </c>
      <c r="AV198" s="24">
        <f t="shared" si="310"/>
        <v>4.8973071815554886E-3</v>
      </c>
      <c r="AX198" s="24">
        <f t="shared" si="310"/>
        <v>1.1170480183294125E-2</v>
      </c>
      <c r="AZ198" s="24">
        <f t="shared" si="310"/>
        <v>1.2852269891011953E-2</v>
      </c>
      <c r="BC198" s="17"/>
      <c r="BF198" s="24">
        <f t="shared" si="310"/>
        <v>3.2976746623091082E-3</v>
      </c>
      <c r="BH198" s="24">
        <f t="shared" si="310"/>
        <v>2.3406141892153959E-3</v>
      </c>
      <c r="BJ198" s="24">
        <f t="shared" si="310"/>
        <v>5.6859460540053409E-3</v>
      </c>
      <c r="BL198" s="24">
        <f t="shared" si="310"/>
        <v>6.0333867194628747E-3</v>
      </c>
      <c r="BP198" s="24">
        <f t="shared" si="310"/>
        <v>1.9243817698194388E-3</v>
      </c>
      <c r="BR198" s="17" t="e">
        <f t="shared" si="310"/>
        <v>#DIV/0!</v>
      </c>
      <c r="BS198" s="17"/>
      <c r="BT198" s="24">
        <f t="shared" si="310"/>
        <v>4.3729372117807495E-3</v>
      </c>
      <c r="BV198" s="24">
        <f t="shared" si="310"/>
        <v>3.0572363176658728E-3</v>
      </c>
      <c r="BX198" s="17"/>
      <c r="BY198" s="17"/>
      <c r="CB198" s="24">
        <f t="shared" si="310"/>
        <v>6.3363595333709097E-3</v>
      </c>
      <c r="CC198" s="24">
        <f t="shared" si="310"/>
        <v>3.5413206036007854E-3</v>
      </c>
      <c r="CD198" s="24">
        <f t="shared" si="310"/>
        <v>6.3512933284687115E-3</v>
      </c>
      <c r="CF198" s="17"/>
      <c r="CG198" s="17"/>
      <c r="CH198" s="24">
        <f t="shared" si="310"/>
        <v>3.2368815682459452E-2</v>
      </c>
      <c r="CI198" s="24">
        <f t="shared" si="310"/>
        <v>2.9422799948153517E-2</v>
      </c>
      <c r="CJ198" s="24">
        <f t="shared" si="310"/>
        <v>2.8097622852371096E-2</v>
      </c>
      <c r="CK198" s="24">
        <f t="shared" si="310"/>
        <v>3.0982661915101371E-2</v>
      </c>
      <c r="CL198" s="17"/>
      <c r="CM198" s="24">
        <f t="shared" si="310"/>
        <v>1.2847365585229368E-2</v>
      </c>
      <c r="CN198" s="24">
        <f t="shared" si="310"/>
        <v>2.1087966546464613E-2</v>
      </c>
      <c r="CO198" s="24" t="e">
        <f t="shared" si="310"/>
        <v>#DIV/0!</v>
      </c>
      <c r="CP198" s="24">
        <f t="shared" si="310"/>
        <v>1.4903587483928175E-2</v>
      </c>
      <c r="CQ198" s="24">
        <f t="shared" si="310"/>
        <v>1.5098107287010314E-2</v>
      </c>
      <c r="CR198" s="24">
        <f t="shared" si="310"/>
        <v>1.0664749022466478E-2</v>
      </c>
      <c r="CS198" s="24">
        <f t="shared" si="310"/>
        <v>1.359945957796441E-2</v>
      </c>
      <c r="CT198" s="24">
        <f t="shared" si="310"/>
        <v>3.372752356322143E-2</v>
      </c>
      <c r="CU198" s="24">
        <f t="shared" si="310"/>
        <v>0</v>
      </c>
      <c r="CZ198" s="24">
        <f t="shared" ref="CZ198" si="311">(CZ174/10)</f>
        <v>0.45126605354053445</v>
      </c>
      <c r="DB198" s="24">
        <f t="shared" ref="DB198:DQ198" si="312">(DB174/10)</f>
        <v>0</v>
      </c>
      <c r="DC198" s="24">
        <f t="shared" si="312"/>
        <v>0</v>
      </c>
      <c r="DD198" s="24">
        <f t="shared" si="312"/>
        <v>0</v>
      </c>
      <c r="DE198" s="24">
        <f t="shared" si="312"/>
        <v>0</v>
      </c>
      <c r="DF198" s="24">
        <f t="shared" si="312"/>
        <v>0</v>
      </c>
      <c r="DG198" s="24">
        <f t="shared" si="312"/>
        <v>0</v>
      </c>
      <c r="DH198" s="24">
        <f t="shared" si="312"/>
        <v>0</v>
      </c>
      <c r="DI198" s="24">
        <f t="shared" si="312"/>
        <v>0</v>
      </c>
      <c r="DJ198" s="24">
        <f t="shared" si="312"/>
        <v>0</v>
      </c>
      <c r="DK198" s="24">
        <f t="shared" si="312"/>
        <v>0</v>
      </c>
      <c r="DL198" s="24">
        <f t="shared" si="312"/>
        <v>0</v>
      </c>
      <c r="DM198" s="24">
        <f t="shared" si="312"/>
        <v>0</v>
      </c>
      <c r="DN198" s="24">
        <f t="shared" si="312"/>
        <v>0</v>
      </c>
      <c r="DO198" s="24">
        <f t="shared" si="312"/>
        <v>0</v>
      </c>
      <c r="DP198" s="24">
        <f t="shared" si="312"/>
        <v>0</v>
      </c>
      <c r="DQ198" s="24">
        <f t="shared" si="312"/>
        <v>0</v>
      </c>
      <c r="DT198" s="24">
        <f t="shared" ref="DT198" si="313">(DT174/10)</f>
        <v>1.359945957796441E-2</v>
      </c>
    </row>
    <row r="199" spans="1:124" s="15" customFormat="1" x14ac:dyDescent="0.3">
      <c r="O199" s="19"/>
      <c r="Q199" s="19"/>
      <c r="S199" s="19"/>
      <c r="U199" s="19"/>
      <c r="W199" s="19"/>
      <c r="Y199" s="19"/>
      <c r="AA199" s="19"/>
      <c r="AC199" s="19"/>
      <c r="AE199" s="19"/>
      <c r="AG199" s="19"/>
      <c r="AH199" s="21"/>
      <c r="AI199" s="21"/>
      <c r="AJ199" s="11"/>
      <c r="AK199" s="11"/>
      <c r="AL199" s="11"/>
      <c r="AM199" s="11"/>
      <c r="AN199" s="11"/>
      <c r="AO199" s="11"/>
      <c r="AU199" s="19"/>
      <c r="AW199" s="19"/>
      <c r="AY199" s="19"/>
      <c r="BA199" s="19"/>
      <c r="BC199" s="17"/>
      <c r="BE199" s="19"/>
      <c r="BG199" s="19"/>
      <c r="BI199" s="19"/>
      <c r="BK199" s="19"/>
      <c r="BM199" s="19"/>
      <c r="BO199" s="19"/>
      <c r="BQ199" s="19"/>
      <c r="BR199" s="17"/>
      <c r="BS199" s="17"/>
      <c r="BU199" s="19"/>
      <c r="BW199" s="19"/>
      <c r="BX199" s="17"/>
      <c r="BY199" s="17"/>
      <c r="CA199" s="19"/>
      <c r="CC199" s="19"/>
      <c r="CE199" s="19"/>
      <c r="CF199" s="17"/>
      <c r="CG199" s="17"/>
      <c r="CI199" s="19"/>
      <c r="CK199" s="19"/>
      <c r="CL199" s="17"/>
      <c r="CV199" s="19"/>
      <c r="CW199" s="19"/>
      <c r="CZ199" s="19"/>
      <c r="DA199" s="19"/>
      <c r="DC199" s="19"/>
      <c r="DD199" s="19"/>
      <c r="DE199" s="19"/>
      <c r="DL199" s="19"/>
      <c r="DM199" s="19"/>
      <c r="DT199" s="19"/>
    </row>
    <row r="200" spans="1:124" s="15" customFormat="1" x14ac:dyDescent="0.3">
      <c r="O200" s="19"/>
      <c r="Q200" s="19"/>
      <c r="S200" s="19"/>
      <c r="U200" s="19"/>
      <c r="W200" s="19"/>
      <c r="Y200" s="19"/>
      <c r="AA200" s="19"/>
      <c r="AC200" s="19"/>
      <c r="AE200" s="19"/>
      <c r="AG200" s="19"/>
      <c r="AH200" s="21"/>
      <c r="AI200" s="21"/>
      <c r="AJ200" s="11"/>
      <c r="AK200" s="11"/>
      <c r="AL200" s="11"/>
      <c r="AM200" s="11"/>
      <c r="AN200" s="11"/>
      <c r="AO200" s="11"/>
      <c r="AU200" s="19"/>
      <c r="AW200" s="19"/>
      <c r="AY200" s="19"/>
      <c r="BA200" s="19"/>
      <c r="BC200" s="17"/>
      <c r="BE200" s="19"/>
      <c r="BG200" s="19"/>
      <c r="BI200" s="19"/>
      <c r="BK200" s="19"/>
      <c r="BM200" s="19"/>
      <c r="BO200" s="19"/>
      <c r="BQ200" s="19"/>
      <c r="BR200" s="17"/>
      <c r="BS200" s="17"/>
      <c r="BU200" s="19"/>
      <c r="BW200" s="19"/>
      <c r="BX200" s="17"/>
      <c r="BY200" s="17"/>
      <c r="CA200" s="19"/>
      <c r="CC200" s="19"/>
      <c r="CE200" s="19"/>
      <c r="CF200" s="17"/>
      <c r="CG200" s="17"/>
      <c r="CI200" s="19"/>
      <c r="CK200" s="19"/>
      <c r="CL200" s="17"/>
      <c r="CV200" s="19"/>
      <c r="CW200" s="19"/>
      <c r="CZ200" s="19"/>
      <c r="DA200" s="19"/>
      <c r="DC200" s="19"/>
      <c r="DD200" s="19"/>
      <c r="DE200" s="19"/>
      <c r="DL200" s="19"/>
      <c r="DM200" s="19"/>
      <c r="DT200" s="19"/>
    </row>
    <row r="201" spans="1:124" s="15" customFormat="1" x14ac:dyDescent="0.3">
      <c r="O201" s="19"/>
      <c r="Q201" s="19"/>
      <c r="S201" s="19"/>
      <c r="U201" s="19"/>
      <c r="W201" s="19"/>
      <c r="Y201" s="19"/>
      <c r="AA201" s="19"/>
      <c r="AC201" s="19"/>
      <c r="AE201" s="19"/>
      <c r="AG201" s="19"/>
      <c r="AH201" s="21"/>
      <c r="AI201" s="21"/>
      <c r="AJ201" s="11"/>
      <c r="AK201" s="11"/>
      <c r="AL201" s="11"/>
      <c r="AM201" s="11"/>
      <c r="AN201" s="11"/>
      <c r="AO201" s="11"/>
      <c r="AU201" s="19"/>
      <c r="AW201" s="19"/>
      <c r="AY201" s="19"/>
      <c r="BA201" s="19"/>
      <c r="BC201" s="17"/>
      <c r="BE201" s="19"/>
      <c r="BG201" s="19"/>
      <c r="BI201" s="19"/>
      <c r="BK201" s="19"/>
      <c r="BM201" s="19"/>
      <c r="BO201" s="19"/>
      <c r="BQ201" s="19"/>
      <c r="BR201" s="17"/>
      <c r="BS201" s="17"/>
      <c r="BU201" s="19"/>
      <c r="BW201" s="19"/>
      <c r="BX201" s="17"/>
      <c r="BY201" s="17"/>
      <c r="CA201" s="19"/>
      <c r="CC201" s="19"/>
      <c r="CE201" s="19"/>
      <c r="CF201" s="17"/>
      <c r="CG201" s="17"/>
      <c r="CI201" s="19"/>
      <c r="CK201" s="19"/>
      <c r="CL201" s="17"/>
      <c r="CV201" s="19"/>
      <c r="CW201" s="19"/>
      <c r="CZ201" s="19"/>
      <c r="DA201" s="19"/>
      <c r="DC201" s="19"/>
      <c r="DD201" s="19"/>
      <c r="DE201" s="19"/>
      <c r="DL201" s="19"/>
      <c r="DM201" s="19"/>
      <c r="DT201" s="19"/>
    </row>
    <row r="202" spans="1:124" s="15" customFormat="1" x14ac:dyDescent="0.3">
      <c r="O202" s="19"/>
      <c r="Q202" s="19"/>
      <c r="S202" s="19"/>
      <c r="U202" s="19"/>
      <c r="W202" s="19"/>
      <c r="Y202" s="19"/>
      <c r="AA202" s="19"/>
      <c r="AC202" s="19"/>
      <c r="AE202" s="19"/>
      <c r="AG202" s="19"/>
      <c r="AH202" s="21"/>
      <c r="AI202" s="21"/>
      <c r="AJ202" s="11"/>
      <c r="AK202" s="11"/>
      <c r="AL202" s="11"/>
      <c r="AM202" s="11"/>
      <c r="AN202" s="11"/>
      <c r="AO202" s="11"/>
      <c r="AU202" s="19"/>
      <c r="AW202" s="19"/>
      <c r="AY202" s="19"/>
      <c r="BA202" s="19"/>
      <c r="BC202" s="17"/>
      <c r="BE202" s="19"/>
      <c r="BG202" s="19"/>
      <c r="BI202" s="19"/>
      <c r="BK202" s="19"/>
      <c r="BM202" s="19"/>
      <c r="BO202" s="19"/>
      <c r="BQ202" s="19"/>
      <c r="BR202" s="17"/>
      <c r="BS202" s="17"/>
      <c r="BU202" s="19"/>
      <c r="BW202" s="19"/>
      <c r="BX202" s="17"/>
      <c r="BY202" s="17"/>
      <c r="CA202" s="19"/>
      <c r="CC202" s="19"/>
      <c r="CE202" s="19"/>
      <c r="CF202" s="17"/>
      <c r="CG202" s="17"/>
      <c r="CI202" s="19"/>
      <c r="CK202" s="19"/>
      <c r="CL202" s="17"/>
      <c r="CV202" s="19"/>
      <c r="CW202" s="19"/>
      <c r="CZ202" s="19"/>
      <c r="DA202" s="19"/>
      <c r="DC202" s="19"/>
      <c r="DD202" s="19"/>
      <c r="DE202" s="19"/>
      <c r="DL202" s="19"/>
      <c r="DM202" s="19"/>
      <c r="DT202" s="19"/>
    </row>
    <row r="203" spans="1:124" s="15" customFormat="1" x14ac:dyDescent="0.3">
      <c r="O203" s="19"/>
      <c r="Q203" s="19"/>
      <c r="S203" s="19"/>
      <c r="U203" s="19"/>
      <c r="W203" s="19"/>
      <c r="Y203" s="19"/>
      <c r="AA203" s="19"/>
      <c r="AC203" s="19"/>
      <c r="AE203" s="19"/>
      <c r="AG203" s="19"/>
      <c r="AH203" s="21"/>
      <c r="AI203" s="21"/>
      <c r="AJ203" s="11"/>
      <c r="AK203" s="11"/>
      <c r="AL203" s="11"/>
      <c r="AM203" s="11"/>
      <c r="AN203" s="11"/>
      <c r="AO203" s="11"/>
      <c r="AU203" s="19"/>
      <c r="AW203" s="19"/>
      <c r="AY203" s="19"/>
      <c r="BA203" s="19"/>
      <c r="BC203" s="17"/>
      <c r="BE203" s="19"/>
      <c r="BF203" s="19"/>
      <c r="BH203" s="19"/>
      <c r="BJ203" s="19"/>
      <c r="BL203" s="19"/>
      <c r="BN203" s="19"/>
      <c r="BP203" s="19"/>
      <c r="BQ203" s="17"/>
      <c r="BS203" s="19"/>
      <c r="BU203" s="19"/>
      <c r="BV203" s="17"/>
      <c r="BW203" s="17"/>
      <c r="BY203" s="19"/>
      <c r="CA203" s="19"/>
      <c r="CC203" s="19"/>
      <c r="CD203" s="17"/>
      <c r="CE203" s="17"/>
      <c r="CG203" s="19"/>
      <c r="CI203" s="19"/>
      <c r="CJ203" s="17"/>
      <c r="CV203" s="19"/>
      <c r="CW203" s="19"/>
      <c r="CZ203" s="19"/>
      <c r="DA203" s="19"/>
      <c r="DC203" s="19"/>
      <c r="DD203" s="19"/>
      <c r="DE203" s="19"/>
      <c r="DL203" s="19"/>
      <c r="DM203" s="19"/>
      <c r="DT203" s="19"/>
    </row>
    <row r="204" spans="1:124" s="7" customFormat="1" x14ac:dyDescent="0.3">
      <c r="K204" s="7" t="s">
        <v>143</v>
      </c>
      <c r="N204" s="7" t="s">
        <v>230</v>
      </c>
      <c r="CX204" s="121" t="s">
        <v>461</v>
      </c>
      <c r="DC204" s="121"/>
      <c r="DD204" s="121"/>
      <c r="DE204" s="121"/>
    </row>
    <row r="205" spans="1:124" s="15" customFormat="1" x14ac:dyDescent="0.3">
      <c r="A205" s="15" t="s">
        <v>142</v>
      </c>
      <c r="B205" s="15" t="s">
        <v>44</v>
      </c>
      <c r="E205" s="15" t="s">
        <v>35</v>
      </c>
      <c r="H205" s="15" t="s">
        <v>5</v>
      </c>
      <c r="K205" s="15" t="s">
        <v>139</v>
      </c>
      <c r="N205" s="19" t="s">
        <v>139</v>
      </c>
      <c r="O205" s="19"/>
      <c r="P205" s="19"/>
      <c r="Q205" s="19"/>
      <c r="R205" s="15" t="s">
        <v>140</v>
      </c>
      <c r="U205" s="19"/>
      <c r="V205" s="15" t="s">
        <v>141</v>
      </c>
      <c r="Y205" s="19"/>
      <c r="Z205" s="15" t="s">
        <v>61</v>
      </c>
      <c r="AC205" s="15" t="s">
        <v>84</v>
      </c>
      <c r="AD205" s="21"/>
      <c r="AF205" s="15" t="s">
        <v>61</v>
      </c>
      <c r="AI205" s="15" t="s">
        <v>84</v>
      </c>
      <c r="AJ205" s="11"/>
      <c r="AK205" s="11"/>
      <c r="AL205" s="11"/>
      <c r="AM205" s="11"/>
      <c r="AN205" s="11"/>
      <c r="AO205" s="11"/>
      <c r="AP205" s="19"/>
      <c r="AT205" s="15" t="s">
        <v>144</v>
      </c>
      <c r="AU205" s="25" t="s">
        <v>44</v>
      </c>
      <c r="AV205" s="25"/>
      <c r="AW205" s="25"/>
      <c r="AX205" s="25"/>
      <c r="AY205" s="25"/>
      <c r="AZ205" s="25"/>
      <c r="BA205" s="25" t="s">
        <v>35</v>
      </c>
      <c r="BB205" s="25"/>
      <c r="BC205" s="25"/>
      <c r="BD205" s="25"/>
      <c r="BE205" s="25"/>
      <c r="BF205" s="25"/>
      <c r="BG205" s="25" t="s">
        <v>5</v>
      </c>
      <c r="BH205" s="25"/>
      <c r="BI205" s="25"/>
      <c r="BJ205" s="25"/>
      <c r="BK205" s="25"/>
      <c r="BL205" s="25"/>
      <c r="BM205" s="25" t="s">
        <v>139</v>
      </c>
      <c r="BN205" s="25"/>
      <c r="BO205" s="25"/>
      <c r="BP205" s="25"/>
      <c r="BQ205" s="25"/>
      <c r="BR205" s="25"/>
      <c r="BS205" s="25" t="s">
        <v>140</v>
      </c>
      <c r="BT205" s="25"/>
      <c r="BV205" s="19"/>
      <c r="BX205" s="19"/>
      <c r="BY205" s="19"/>
      <c r="BZ205" s="17" t="s">
        <v>141</v>
      </c>
      <c r="CA205" s="17"/>
      <c r="CC205" s="19"/>
      <c r="CE205" s="19"/>
      <c r="CF205" s="15" t="s">
        <v>61</v>
      </c>
      <c r="CG205" s="19"/>
      <c r="CH205" s="17"/>
      <c r="CI205" s="17"/>
      <c r="CK205" s="19"/>
      <c r="CL205" s="15" t="s">
        <v>84</v>
      </c>
      <c r="CM205" s="19"/>
      <c r="CN205" s="17"/>
      <c r="CO205" s="17"/>
      <c r="CQ205" s="19"/>
      <c r="CR205" s="15" t="s">
        <v>223</v>
      </c>
      <c r="CS205" s="19"/>
      <c r="CT205" s="15" t="s">
        <v>224</v>
      </c>
      <c r="CU205" s="19"/>
      <c r="CV205" s="19"/>
      <c r="CW205" s="19"/>
      <c r="CZ205" s="6" t="s">
        <v>225</v>
      </c>
      <c r="DA205" s="19"/>
      <c r="DB205" s="11" t="s">
        <v>462</v>
      </c>
      <c r="DC205" s="11" t="s">
        <v>462</v>
      </c>
      <c r="DD205" s="11" t="s">
        <v>466</v>
      </c>
      <c r="DE205" s="11" t="s">
        <v>466</v>
      </c>
      <c r="DF205" s="11" t="s">
        <v>463</v>
      </c>
      <c r="DG205" s="11" t="s">
        <v>463</v>
      </c>
      <c r="DH205" s="11" t="s">
        <v>464</v>
      </c>
      <c r="DI205" s="11" t="s">
        <v>464</v>
      </c>
      <c r="DJ205" s="11" t="s">
        <v>465</v>
      </c>
      <c r="DK205" s="11" t="s">
        <v>465</v>
      </c>
      <c r="DL205" s="11" t="s">
        <v>470</v>
      </c>
      <c r="DM205" s="11" t="s">
        <v>470</v>
      </c>
      <c r="DN205" s="11" t="s">
        <v>468</v>
      </c>
      <c r="DO205" s="11" t="s">
        <v>468</v>
      </c>
      <c r="DP205" s="11" t="s">
        <v>469</v>
      </c>
      <c r="DQ205" s="11" t="s">
        <v>469</v>
      </c>
    </row>
    <row r="206" spans="1:124" s="15" customFormat="1" x14ac:dyDescent="0.3">
      <c r="A206" s="15" t="s">
        <v>143</v>
      </c>
      <c r="B206" s="15">
        <v>1</v>
      </c>
      <c r="C206" s="15">
        <v>2</v>
      </c>
      <c r="D206" s="15">
        <v>3</v>
      </c>
      <c r="E206" s="15">
        <v>1</v>
      </c>
      <c r="F206" s="15">
        <v>2</v>
      </c>
      <c r="G206" s="15">
        <v>3</v>
      </c>
      <c r="H206" s="15">
        <v>1</v>
      </c>
      <c r="I206" s="15">
        <v>2</v>
      </c>
      <c r="J206" s="15">
        <v>3</v>
      </c>
      <c r="K206" s="15">
        <v>1</v>
      </c>
      <c r="L206" s="15">
        <v>2</v>
      </c>
      <c r="M206" s="15">
        <v>3</v>
      </c>
      <c r="N206" s="19">
        <v>1</v>
      </c>
      <c r="O206" s="19">
        <v>2</v>
      </c>
      <c r="P206" s="19">
        <v>3</v>
      </c>
      <c r="Q206" s="19"/>
      <c r="R206" s="15">
        <v>1</v>
      </c>
      <c r="S206" s="15">
        <v>2</v>
      </c>
      <c r="T206" s="15">
        <v>3</v>
      </c>
      <c r="U206" s="19"/>
      <c r="V206" s="15">
        <v>1</v>
      </c>
      <c r="W206" s="15">
        <v>2</v>
      </c>
      <c r="X206" s="15">
        <v>3</v>
      </c>
      <c r="Y206" s="19"/>
      <c r="Z206" s="15">
        <v>1</v>
      </c>
      <c r="AA206" s="15">
        <v>2</v>
      </c>
      <c r="AB206" s="15">
        <v>3</v>
      </c>
      <c r="AC206" s="15">
        <v>1</v>
      </c>
      <c r="AD206" s="21">
        <v>2</v>
      </c>
      <c r="AE206" s="15">
        <v>3</v>
      </c>
      <c r="AF206" s="15">
        <v>1</v>
      </c>
      <c r="AG206" s="15">
        <v>2</v>
      </c>
      <c r="AH206" s="15">
        <v>3</v>
      </c>
      <c r="AI206" s="15">
        <v>1</v>
      </c>
      <c r="AJ206" s="11"/>
      <c r="AK206" s="11"/>
      <c r="AL206" s="11"/>
      <c r="AM206" s="11"/>
      <c r="AN206" s="11"/>
      <c r="AO206" s="11"/>
      <c r="AP206" s="19"/>
      <c r="AQ206" s="15">
        <v>2</v>
      </c>
      <c r="AR206" s="15">
        <v>3</v>
      </c>
      <c r="AT206" s="15" t="s">
        <v>145</v>
      </c>
      <c r="AU206" s="15">
        <v>1</v>
      </c>
      <c r="AV206" s="19"/>
      <c r="AW206" s="15">
        <v>2</v>
      </c>
      <c r="AX206" s="19"/>
      <c r="AY206" s="15">
        <v>3</v>
      </c>
      <c r="AZ206" s="19"/>
      <c r="BA206" s="15">
        <v>1</v>
      </c>
      <c r="BB206" s="19">
        <v>1</v>
      </c>
      <c r="BC206" s="15">
        <v>2</v>
      </c>
      <c r="BD206" s="19">
        <v>2</v>
      </c>
      <c r="BE206" s="15">
        <v>3</v>
      </c>
      <c r="BF206" s="19">
        <v>3</v>
      </c>
      <c r="BG206" s="15">
        <v>1</v>
      </c>
      <c r="BH206" s="19">
        <v>1</v>
      </c>
      <c r="BI206" s="15">
        <v>2</v>
      </c>
      <c r="BJ206" s="19">
        <v>2</v>
      </c>
      <c r="BK206" s="15">
        <v>3</v>
      </c>
      <c r="BL206" s="19">
        <v>3</v>
      </c>
      <c r="BM206" s="15">
        <v>1</v>
      </c>
      <c r="BN206" s="19">
        <v>1</v>
      </c>
      <c r="BO206" s="15">
        <v>2</v>
      </c>
      <c r="BP206" s="19">
        <v>2</v>
      </c>
      <c r="BQ206" s="15">
        <v>3</v>
      </c>
      <c r="BR206" s="19">
        <v>3</v>
      </c>
      <c r="BS206" s="17">
        <v>1</v>
      </c>
      <c r="BT206" s="17"/>
      <c r="BU206" s="15">
        <v>2</v>
      </c>
      <c r="BV206" s="19">
        <v>2</v>
      </c>
      <c r="BW206" s="15">
        <v>3</v>
      </c>
      <c r="BX206" s="19">
        <v>3</v>
      </c>
      <c r="BY206" s="19"/>
      <c r="BZ206" s="17">
        <v>1</v>
      </c>
      <c r="CA206" s="17"/>
      <c r="CB206" s="15">
        <v>2</v>
      </c>
      <c r="CC206" s="19"/>
      <c r="CD206" s="15">
        <v>3</v>
      </c>
      <c r="CE206" s="19"/>
      <c r="CF206" s="15">
        <v>1</v>
      </c>
      <c r="CG206" s="19"/>
      <c r="CH206" s="17">
        <v>2</v>
      </c>
      <c r="CI206" s="17"/>
      <c r="CJ206" s="15">
        <v>3</v>
      </c>
      <c r="CK206" s="19"/>
      <c r="CL206" s="15">
        <v>1</v>
      </c>
      <c r="CM206" s="19"/>
      <c r="CN206" s="17">
        <v>2</v>
      </c>
      <c r="CO206" s="17"/>
      <c r="CP206" s="15">
        <v>3</v>
      </c>
      <c r="CQ206" s="19"/>
      <c r="CR206" s="15">
        <v>1</v>
      </c>
      <c r="CS206" s="19"/>
      <c r="CT206" s="15">
        <v>1</v>
      </c>
      <c r="CU206" s="19"/>
      <c r="CV206" s="19"/>
      <c r="CW206" s="19"/>
      <c r="DA206" s="19"/>
      <c r="DC206" s="19"/>
      <c r="DD206" s="19"/>
      <c r="DE206" s="19"/>
      <c r="DL206" s="19"/>
      <c r="DM206" s="19"/>
    </row>
    <row r="207" spans="1:124" s="9" customFormat="1" x14ac:dyDescent="0.3">
      <c r="A207" s="9" t="s">
        <v>48</v>
      </c>
      <c r="B207" s="9">
        <v>195.8</v>
      </c>
      <c r="C207" s="9">
        <v>206.4</v>
      </c>
      <c r="D207" s="9">
        <v>195.5</v>
      </c>
      <c r="E207" s="9">
        <v>197.1</v>
      </c>
      <c r="F207" s="9">
        <v>202.3</v>
      </c>
      <c r="G207" s="9">
        <v>199.8</v>
      </c>
      <c r="H207" s="9">
        <v>202.8</v>
      </c>
      <c r="I207" s="9">
        <v>200.4</v>
      </c>
      <c r="J207" s="9">
        <v>196</v>
      </c>
      <c r="K207" s="9">
        <v>195.7</v>
      </c>
      <c r="L207" s="9">
        <v>202.9</v>
      </c>
      <c r="M207" s="9">
        <v>200.2</v>
      </c>
      <c r="N207" s="20">
        <v>195.7</v>
      </c>
      <c r="O207" s="20">
        <v>202.9</v>
      </c>
      <c r="P207" s="20">
        <v>200.2</v>
      </c>
      <c r="Q207" s="20"/>
      <c r="R207" s="9">
        <v>205.6</v>
      </c>
      <c r="S207" s="9">
        <v>200.2</v>
      </c>
      <c r="T207" s="9">
        <v>197.3</v>
      </c>
      <c r="U207" s="20"/>
      <c r="V207" s="9">
        <v>201.1</v>
      </c>
      <c r="W207" s="9">
        <v>200.8</v>
      </c>
      <c r="X207" s="9">
        <v>196.8</v>
      </c>
      <c r="Y207" s="20"/>
      <c r="Z207" s="9">
        <v>205.8</v>
      </c>
      <c r="AA207" s="9">
        <v>204.3</v>
      </c>
      <c r="AB207" s="9">
        <v>195.6</v>
      </c>
      <c r="AC207" s="9">
        <v>205.9</v>
      </c>
      <c r="AD207" s="21">
        <v>205.2</v>
      </c>
      <c r="AE207" s="9">
        <v>203.3</v>
      </c>
      <c r="AF207" s="9">
        <v>66.099999999999994</v>
      </c>
      <c r="AG207" s="9">
        <v>65.3</v>
      </c>
      <c r="AH207" s="9">
        <v>66.900000000000006</v>
      </c>
      <c r="AI207" s="9">
        <v>58.4</v>
      </c>
      <c r="AJ207" s="11"/>
      <c r="AK207" s="11"/>
      <c r="AL207" s="11"/>
      <c r="AM207" s="11"/>
      <c r="AN207" s="11"/>
      <c r="AO207" s="11"/>
      <c r="AP207" s="20"/>
      <c r="AQ207" s="9">
        <v>58.2</v>
      </c>
      <c r="AR207" s="9">
        <v>65.599999999999994</v>
      </c>
      <c r="AT207" s="9" t="s">
        <v>48</v>
      </c>
      <c r="AU207" s="9">
        <v>102.2</v>
      </c>
      <c r="AV207" s="20">
        <v>102.2</v>
      </c>
      <c r="AW207" s="9">
        <v>99</v>
      </c>
      <c r="AX207" s="20">
        <v>99</v>
      </c>
      <c r="AY207" s="9">
        <v>103.9</v>
      </c>
      <c r="AZ207" s="20">
        <v>103.9</v>
      </c>
      <c r="BA207" s="9">
        <v>98.2</v>
      </c>
      <c r="BB207" s="20">
        <v>98.2</v>
      </c>
      <c r="BC207" s="9">
        <v>96.3</v>
      </c>
      <c r="BD207" s="20">
        <v>96.3</v>
      </c>
      <c r="BE207" s="9">
        <v>98.2</v>
      </c>
      <c r="BF207" s="20">
        <v>98.2</v>
      </c>
      <c r="BG207" s="9">
        <v>101.3</v>
      </c>
      <c r="BH207" s="20">
        <v>101.3</v>
      </c>
      <c r="BI207" s="9">
        <v>99.3</v>
      </c>
      <c r="BJ207" s="20">
        <v>99.3</v>
      </c>
      <c r="BK207" s="9">
        <v>98.9</v>
      </c>
      <c r="BL207" s="20">
        <v>98.9</v>
      </c>
      <c r="BM207" s="9">
        <v>104.6</v>
      </c>
      <c r="BN207" s="20">
        <v>104.6</v>
      </c>
      <c r="BO207" s="9">
        <v>98</v>
      </c>
      <c r="BP207" s="20">
        <v>98</v>
      </c>
      <c r="BQ207" s="9">
        <v>98.2</v>
      </c>
      <c r="BR207" s="20">
        <v>98.2</v>
      </c>
      <c r="BS207" s="17">
        <v>101.5</v>
      </c>
      <c r="BT207" s="17"/>
      <c r="BU207" s="9">
        <v>95.2</v>
      </c>
      <c r="BV207" s="20">
        <v>95.2</v>
      </c>
      <c r="BW207" s="9">
        <v>97.6</v>
      </c>
      <c r="BX207" s="20">
        <v>97.6</v>
      </c>
      <c r="BY207" s="20"/>
      <c r="BZ207" s="17">
        <v>104</v>
      </c>
      <c r="CA207" s="17"/>
      <c r="CB207" s="9">
        <v>96.7</v>
      </c>
      <c r="CC207" s="20"/>
      <c r="CD207" s="9">
        <v>99.5</v>
      </c>
      <c r="CE207" s="20"/>
      <c r="CF207" s="9">
        <v>95.4</v>
      </c>
      <c r="CG207" s="20"/>
      <c r="CH207" s="17">
        <v>102.8</v>
      </c>
      <c r="CI207" s="17"/>
      <c r="CJ207" s="9">
        <v>100.5</v>
      </c>
      <c r="CK207" s="20"/>
      <c r="CL207" s="9">
        <v>100</v>
      </c>
      <c r="CM207" s="20"/>
      <c r="CN207" s="17">
        <v>101.4</v>
      </c>
      <c r="CO207" s="17"/>
      <c r="CP207" s="9">
        <v>98.6</v>
      </c>
      <c r="CQ207" s="20"/>
      <c r="CR207" s="9">
        <v>49.6</v>
      </c>
      <c r="CS207" s="20"/>
      <c r="CT207" s="9">
        <v>51.5</v>
      </c>
      <c r="CU207" s="20"/>
      <c r="CV207" s="20"/>
      <c r="CW207" s="20"/>
      <c r="DA207" s="20"/>
      <c r="DB207" s="9">
        <v>98.6</v>
      </c>
      <c r="DC207" s="20">
        <v>98.6</v>
      </c>
      <c r="DD207" s="20">
        <v>49.3</v>
      </c>
      <c r="DE207" s="20">
        <v>49.3</v>
      </c>
      <c r="DF207" s="9">
        <v>95.4</v>
      </c>
      <c r="DG207" s="20">
        <v>95.4</v>
      </c>
      <c r="DH207" s="9">
        <v>102.8</v>
      </c>
      <c r="DI207" s="20">
        <v>102.8</v>
      </c>
      <c r="DJ207" s="9">
        <v>100.5</v>
      </c>
      <c r="DK207" s="9">
        <v>100.5</v>
      </c>
      <c r="DL207" s="20">
        <v>49.6</v>
      </c>
      <c r="DM207" s="20">
        <v>49.6</v>
      </c>
      <c r="DN207" s="9">
        <v>53.7</v>
      </c>
      <c r="DO207" s="9">
        <v>53.7</v>
      </c>
      <c r="DP207" s="9">
        <v>50.2</v>
      </c>
      <c r="DQ207" s="9">
        <v>50.2</v>
      </c>
    </row>
    <row r="208" spans="1:124" s="15" customFormat="1" x14ac:dyDescent="0.3">
      <c r="A208" s="15" t="s">
        <v>149</v>
      </c>
      <c r="B208" s="15">
        <v>5</v>
      </c>
      <c r="C208" s="15">
        <v>3</v>
      </c>
      <c r="D208" s="15">
        <v>3</v>
      </c>
      <c r="E208" s="15">
        <v>3</v>
      </c>
      <c r="F208" s="15">
        <v>3</v>
      </c>
      <c r="G208" s="15">
        <v>3</v>
      </c>
      <c r="H208" s="15">
        <v>3</v>
      </c>
      <c r="I208" s="15">
        <v>3</v>
      </c>
      <c r="J208" s="15">
        <v>3</v>
      </c>
      <c r="K208" s="15">
        <v>3</v>
      </c>
      <c r="L208" s="15">
        <v>3</v>
      </c>
      <c r="M208" s="15">
        <v>3</v>
      </c>
      <c r="N208" s="19">
        <v>3</v>
      </c>
      <c r="O208" s="19">
        <v>3</v>
      </c>
      <c r="P208" s="19">
        <v>3</v>
      </c>
      <c r="Q208" s="19"/>
      <c r="R208" s="15">
        <v>3</v>
      </c>
      <c r="S208" s="15">
        <v>3</v>
      </c>
      <c r="T208" s="15">
        <v>3</v>
      </c>
      <c r="U208" s="19"/>
      <c r="V208" s="15">
        <v>3</v>
      </c>
      <c r="W208" s="15">
        <v>3</v>
      </c>
      <c r="X208" s="15">
        <v>3</v>
      </c>
      <c r="Y208" s="19"/>
      <c r="Z208" s="15">
        <v>3</v>
      </c>
      <c r="AA208" s="15">
        <v>3</v>
      </c>
      <c r="AB208" s="15">
        <v>3</v>
      </c>
      <c r="AC208" s="15">
        <v>3</v>
      </c>
      <c r="AD208" s="21">
        <v>3</v>
      </c>
      <c r="AE208" s="15">
        <v>3</v>
      </c>
      <c r="AF208" s="15">
        <v>3</v>
      </c>
      <c r="AG208" s="15">
        <v>3</v>
      </c>
      <c r="AH208" s="15">
        <v>3</v>
      </c>
      <c r="AI208" s="15">
        <v>3</v>
      </c>
      <c r="AJ208" s="11"/>
      <c r="AK208" s="11"/>
      <c r="AL208" s="11"/>
      <c r="AM208" s="11"/>
      <c r="AN208" s="11"/>
      <c r="AO208" s="11"/>
      <c r="AP208" s="19"/>
      <c r="AQ208" s="15">
        <v>3</v>
      </c>
      <c r="AR208" s="15">
        <v>3</v>
      </c>
      <c r="AT208" s="15" t="s">
        <v>146</v>
      </c>
      <c r="AU208" s="15">
        <v>3</v>
      </c>
      <c r="AV208" s="19">
        <v>3</v>
      </c>
      <c r="AW208" s="15">
        <v>3</v>
      </c>
      <c r="AX208" s="19">
        <v>3</v>
      </c>
      <c r="AY208" s="15">
        <v>3</v>
      </c>
      <c r="AZ208" s="19">
        <v>3</v>
      </c>
      <c r="BA208" s="15">
        <v>3</v>
      </c>
      <c r="BB208" s="19">
        <v>3</v>
      </c>
      <c r="BC208" s="15">
        <v>3</v>
      </c>
      <c r="BD208" s="19">
        <v>3</v>
      </c>
      <c r="BE208" s="15">
        <v>3</v>
      </c>
      <c r="BF208" s="19">
        <v>3</v>
      </c>
      <c r="BG208" s="15">
        <v>3</v>
      </c>
      <c r="BH208" s="19">
        <v>3</v>
      </c>
      <c r="BI208" s="15">
        <v>3</v>
      </c>
      <c r="BJ208" s="19">
        <v>3</v>
      </c>
      <c r="BK208" s="15">
        <v>3</v>
      </c>
      <c r="BL208" s="19">
        <v>3</v>
      </c>
      <c r="BM208" s="15">
        <v>3</v>
      </c>
      <c r="BN208" s="19">
        <v>3</v>
      </c>
      <c r="BO208" s="15">
        <v>3</v>
      </c>
      <c r="BP208" s="19">
        <v>3</v>
      </c>
      <c r="BQ208" s="15">
        <v>3</v>
      </c>
      <c r="BR208" s="19">
        <v>3</v>
      </c>
      <c r="BS208" s="17">
        <v>3</v>
      </c>
      <c r="BT208" s="17"/>
      <c r="BU208" s="15">
        <v>3</v>
      </c>
      <c r="BV208" s="19">
        <v>3</v>
      </c>
      <c r="BW208" s="15">
        <v>3</v>
      </c>
      <c r="BX208" s="19">
        <v>3</v>
      </c>
      <c r="BY208" s="19"/>
      <c r="BZ208" s="17">
        <v>3</v>
      </c>
      <c r="CA208" s="17"/>
      <c r="CB208" s="15">
        <v>3</v>
      </c>
      <c r="CC208" s="19"/>
      <c r="CD208" s="15">
        <v>3</v>
      </c>
      <c r="CE208" s="19"/>
      <c r="CF208" s="15">
        <v>3</v>
      </c>
      <c r="CG208" s="19"/>
      <c r="CH208" s="17">
        <v>3</v>
      </c>
      <c r="CI208" s="17"/>
      <c r="CJ208" s="15">
        <v>3</v>
      </c>
      <c r="CK208" s="19"/>
      <c r="CL208" s="15">
        <v>3</v>
      </c>
      <c r="CM208" s="19"/>
      <c r="CN208" s="17">
        <v>3</v>
      </c>
      <c r="CO208" s="17"/>
      <c r="CP208" s="15">
        <v>3</v>
      </c>
      <c r="CQ208" s="19"/>
      <c r="CR208" s="15">
        <v>3</v>
      </c>
      <c r="CS208" s="19"/>
      <c r="CT208" s="15">
        <v>3</v>
      </c>
      <c r="CU208" s="19"/>
      <c r="CV208" s="19"/>
      <c r="CW208" s="19"/>
      <c r="DA208" s="19"/>
      <c r="DB208" s="19">
        <v>3</v>
      </c>
      <c r="DC208" s="19">
        <v>3</v>
      </c>
      <c r="DD208" s="19">
        <v>3</v>
      </c>
      <c r="DE208" s="19">
        <v>3</v>
      </c>
      <c r="DF208" s="19">
        <v>3</v>
      </c>
      <c r="DG208" s="19">
        <v>3</v>
      </c>
      <c r="DH208" s="19">
        <v>3</v>
      </c>
      <c r="DI208" s="19">
        <v>3</v>
      </c>
      <c r="DJ208" s="19">
        <v>3</v>
      </c>
      <c r="DK208" s="19">
        <v>3</v>
      </c>
      <c r="DL208" s="19">
        <v>3</v>
      </c>
      <c r="DM208" s="19">
        <v>3</v>
      </c>
      <c r="DN208" s="19">
        <v>3</v>
      </c>
      <c r="DO208" s="19">
        <v>3</v>
      </c>
      <c r="DP208" s="19">
        <v>3</v>
      </c>
      <c r="DQ208" s="19">
        <v>3</v>
      </c>
    </row>
    <row r="209" spans="1:128" s="15" customFormat="1" x14ac:dyDescent="0.3">
      <c r="A209" s="15" t="s">
        <v>207</v>
      </c>
      <c r="B209" s="15">
        <v>0.25</v>
      </c>
      <c r="C209" s="15">
        <v>0.25</v>
      </c>
      <c r="D209" s="15">
        <v>0.25</v>
      </c>
      <c r="E209" s="15">
        <v>0.25</v>
      </c>
      <c r="F209" s="15">
        <v>0.25</v>
      </c>
      <c r="G209" s="15">
        <v>0.25</v>
      </c>
      <c r="H209" s="15">
        <v>0.25</v>
      </c>
      <c r="I209" s="15">
        <v>0.25</v>
      </c>
      <c r="J209" s="15">
        <v>0.25</v>
      </c>
      <c r="K209" s="15">
        <v>0.25</v>
      </c>
      <c r="L209" s="15">
        <v>0.25</v>
      </c>
      <c r="M209" s="15">
        <v>0.25</v>
      </c>
      <c r="N209" s="19">
        <v>0.25</v>
      </c>
      <c r="O209" s="19">
        <v>0.25</v>
      </c>
      <c r="P209" s="19">
        <v>0.25</v>
      </c>
      <c r="Q209" s="19"/>
      <c r="R209" s="15">
        <v>0.25</v>
      </c>
      <c r="S209" s="15">
        <v>0.25</v>
      </c>
      <c r="T209" s="15">
        <v>0.25</v>
      </c>
      <c r="U209" s="19"/>
      <c r="V209" s="15">
        <v>0.25</v>
      </c>
      <c r="W209" s="15">
        <v>0.25</v>
      </c>
      <c r="X209" s="15">
        <v>0.25</v>
      </c>
      <c r="Y209" s="19"/>
      <c r="Z209" s="15">
        <v>0.25</v>
      </c>
      <c r="AA209" s="15">
        <v>0.25</v>
      </c>
      <c r="AB209" s="15">
        <v>0.25</v>
      </c>
      <c r="AC209" s="19">
        <v>0.25</v>
      </c>
      <c r="AD209" s="21">
        <v>0.25</v>
      </c>
      <c r="AE209" s="15">
        <v>0.25</v>
      </c>
      <c r="AF209" s="15">
        <v>0.25</v>
      </c>
      <c r="AG209" s="15">
        <v>0.25</v>
      </c>
      <c r="AH209" s="15">
        <v>0.25</v>
      </c>
      <c r="AI209" s="15">
        <v>0.25</v>
      </c>
      <c r="AJ209" s="11"/>
      <c r="AK209" s="11"/>
      <c r="AL209" s="11"/>
      <c r="AM209" s="11"/>
      <c r="AN209" s="11"/>
      <c r="AO209" s="11"/>
      <c r="AP209" s="19"/>
      <c r="AQ209" s="15">
        <v>0.25</v>
      </c>
      <c r="AR209" s="15">
        <v>0.25</v>
      </c>
      <c r="AT209" s="15">
        <v>0.25</v>
      </c>
      <c r="AU209" s="15">
        <v>0.25</v>
      </c>
      <c r="AV209" s="19">
        <v>0.25</v>
      </c>
      <c r="AW209" s="15">
        <v>0.25</v>
      </c>
      <c r="AX209" s="19">
        <v>0.25</v>
      </c>
      <c r="AY209" s="15">
        <v>0.25</v>
      </c>
      <c r="AZ209" s="19">
        <v>0.25</v>
      </c>
      <c r="BA209" s="15">
        <v>0.25</v>
      </c>
      <c r="BB209" s="19">
        <v>0.25</v>
      </c>
      <c r="BC209" s="15">
        <v>0.25</v>
      </c>
      <c r="BD209" s="19">
        <v>0.25</v>
      </c>
      <c r="BE209" s="15">
        <v>0.25</v>
      </c>
      <c r="BF209" s="19">
        <v>0.25</v>
      </c>
      <c r="BG209" s="15">
        <v>0.25</v>
      </c>
      <c r="BH209" s="19">
        <v>0.25</v>
      </c>
      <c r="BI209" s="15">
        <v>0.25</v>
      </c>
      <c r="BJ209" s="19">
        <v>0.25</v>
      </c>
      <c r="BK209" s="15">
        <v>0.25</v>
      </c>
      <c r="BL209" s="19">
        <v>0.25</v>
      </c>
      <c r="BM209" s="15">
        <v>0.25</v>
      </c>
      <c r="BN209" s="19">
        <v>0.25</v>
      </c>
      <c r="BO209" s="15">
        <v>0.25</v>
      </c>
      <c r="BP209" s="19">
        <v>0.25</v>
      </c>
      <c r="BQ209" s="15">
        <v>0.25</v>
      </c>
      <c r="BR209" s="19">
        <v>0.25</v>
      </c>
      <c r="BS209" s="17">
        <v>0.25</v>
      </c>
      <c r="BT209" s="17"/>
      <c r="BU209" s="15">
        <v>0.25</v>
      </c>
      <c r="BV209" s="19">
        <v>0.25</v>
      </c>
      <c r="BW209" s="15">
        <v>0.25</v>
      </c>
      <c r="BX209" s="19">
        <v>0.25</v>
      </c>
      <c r="BY209" s="19"/>
      <c r="BZ209" s="17">
        <v>0.25</v>
      </c>
      <c r="CA209" s="17"/>
      <c r="CB209" s="15">
        <v>0.25</v>
      </c>
      <c r="CC209" s="19"/>
      <c r="CD209" s="15">
        <v>0.25</v>
      </c>
      <c r="CE209" s="19"/>
      <c r="CF209" s="15">
        <v>0.25</v>
      </c>
      <c r="CG209" s="19"/>
      <c r="CH209" s="17">
        <v>0.25</v>
      </c>
      <c r="CI209" s="17"/>
      <c r="CJ209" s="15">
        <v>0.25</v>
      </c>
      <c r="CK209" s="19"/>
      <c r="CL209" s="15">
        <v>0.25</v>
      </c>
      <c r="CM209" s="19"/>
      <c r="CN209" s="17">
        <v>0.25</v>
      </c>
      <c r="CO209" s="17"/>
      <c r="CP209" s="15">
        <v>0.25</v>
      </c>
      <c r="CQ209" s="19"/>
      <c r="CR209" s="15">
        <v>0.25</v>
      </c>
      <c r="CS209" s="19"/>
      <c r="CT209" s="15">
        <v>0.25</v>
      </c>
      <c r="CU209" s="19"/>
      <c r="CV209" s="19"/>
      <c r="CW209" s="19"/>
      <c r="DA209" s="19"/>
      <c r="DB209" s="19">
        <v>0.25</v>
      </c>
      <c r="DC209" s="19">
        <v>0.25</v>
      </c>
      <c r="DD209" s="19">
        <v>0.25</v>
      </c>
      <c r="DE209" s="19">
        <v>0.25</v>
      </c>
      <c r="DF209" s="19">
        <v>0.25</v>
      </c>
      <c r="DG209" s="19">
        <v>0.25</v>
      </c>
      <c r="DH209" s="19">
        <v>0.25</v>
      </c>
      <c r="DI209" s="19">
        <v>0.25</v>
      </c>
      <c r="DJ209" s="19">
        <v>0.25</v>
      </c>
      <c r="DK209" s="19">
        <v>0.25</v>
      </c>
      <c r="DL209" s="19">
        <v>0.25</v>
      </c>
      <c r="DM209" s="19">
        <v>0.25</v>
      </c>
      <c r="DN209" s="19">
        <v>0.25</v>
      </c>
      <c r="DO209" s="19">
        <v>0.25</v>
      </c>
      <c r="DP209" s="19">
        <v>0.25</v>
      </c>
      <c r="DQ209" s="19">
        <v>0.25</v>
      </c>
    </row>
    <row r="210" spans="1:128" s="15" customFormat="1" x14ac:dyDescent="0.3">
      <c r="A210" s="15" t="s">
        <v>48</v>
      </c>
      <c r="B210" s="15">
        <f t="shared" ref="B210:AI210" si="314">(B207/B208)*B209</f>
        <v>9.7900000000000009</v>
      </c>
      <c r="C210" s="15">
        <f t="shared" si="314"/>
        <v>17.2</v>
      </c>
      <c r="D210" s="15">
        <f t="shared" si="314"/>
        <v>16.291666666666668</v>
      </c>
      <c r="E210" s="15">
        <f t="shared" si="314"/>
        <v>16.425000000000001</v>
      </c>
      <c r="F210" s="15">
        <f t="shared" si="314"/>
        <v>16.858333333333334</v>
      </c>
      <c r="G210" s="15">
        <f t="shared" si="314"/>
        <v>16.650000000000002</v>
      </c>
      <c r="H210" s="15">
        <f t="shared" si="314"/>
        <v>16.900000000000002</v>
      </c>
      <c r="I210" s="15">
        <f t="shared" si="314"/>
        <v>16.7</v>
      </c>
      <c r="J210" s="15">
        <f t="shared" si="314"/>
        <v>16.333333333333332</v>
      </c>
      <c r="K210" s="15">
        <f t="shared" si="314"/>
        <v>16.308333333333334</v>
      </c>
      <c r="L210" s="15">
        <f t="shared" si="314"/>
        <v>16.908333333333335</v>
      </c>
      <c r="M210" s="15">
        <f t="shared" si="314"/>
        <v>16.683333333333334</v>
      </c>
      <c r="N210" s="19">
        <f>(N207/N208)*N209</f>
        <v>16.308333333333334</v>
      </c>
      <c r="O210" s="19">
        <f>(O207/O208)*O209</f>
        <v>16.908333333333335</v>
      </c>
      <c r="P210" s="19">
        <f>(P207/P208)*P209</f>
        <v>16.683333333333334</v>
      </c>
      <c r="Q210" s="19"/>
      <c r="R210" s="15">
        <f t="shared" si="314"/>
        <v>17.133333333333333</v>
      </c>
      <c r="S210" s="15">
        <f t="shared" si="314"/>
        <v>16.683333333333334</v>
      </c>
      <c r="T210" s="15">
        <f t="shared" si="314"/>
        <v>16.441666666666666</v>
      </c>
      <c r="U210" s="19"/>
      <c r="V210" s="15">
        <f t="shared" si="314"/>
        <v>16.758333333333333</v>
      </c>
      <c r="W210" s="15">
        <f t="shared" si="314"/>
        <v>16.733333333333334</v>
      </c>
      <c r="X210" s="15">
        <f t="shared" si="314"/>
        <v>16.400000000000002</v>
      </c>
      <c r="Y210" s="19"/>
      <c r="Z210" s="15">
        <f t="shared" si="314"/>
        <v>17.150000000000002</v>
      </c>
      <c r="AA210" s="15">
        <f t="shared" si="314"/>
        <v>17.025000000000002</v>
      </c>
      <c r="AB210" s="15">
        <f t="shared" si="314"/>
        <v>16.3</v>
      </c>
      <c r="AC210" s="15">
        <f t="shared" si="314"/>
        <v>17.158333333333335</v>
      </c>
      <c r="AD210" s="21">
        <f t="shared" si="314"/>
        <v>17.099999999999998</v>
      </c>
      <c r="AE210" s="15">
        <f t="shared" si="314"/>
        <v>16.941666666666666</v>
      </c>
      <c r="AF210" s="15">
        <f t="shared" si="314"/>
        <v>5.5083333333333329</v>
      </c>
      <c r="AG210" s="15">
        <f t="shared" si="314"/>
        <v>5.4416666666666664</v>
      </c>
      <c r="AH210" s="15">
        <f t="shared" si="314"/>
        <v>5.5750000000000002</v>
      </c>
      <c r="AI210" s="15">
        <f t="shared" si="314"/>
        <v>4.8666666666666663</v>
      </c>
      <c r="AJ210" s="11"/>
      <c r="AK210" s="11"/>
      <c r="AL210" s="11"/>
      <c r="AM210" s="11"/>
      <c r="AN210" s="11"/>
      <c r="AO210" s="11"/>
      <c r="AP210" s="19"/>
      <c r="AQ210" s="15">
        <f>(AQ207/AQ208)*AQ209</f>
        <v>4.8500000000000005</v>
      </c>
      <c r="AR210" s="15">
        <f>(AR207/AR208)*AR209</f>
        <v>5.4666666666666659</v>
      </c>
      <c r="AT210" s="15" t="s">
        <v>26</v>
      </c>
      <c r="AU210" s="15">
        <f>(AU207/AU208)*AU209</f>
        <v>8.5166666666666675</v>
      </c>
      <c r="AV210" s="19">
        <f>(AV207/AV208)*AV209</f>
        <v>8.5166666666666675</v>
      </c>
      <c r="AW210" s="15">
        <f t="shared" ref="AW210:CT210" si="315">(AW207/AW208)*AW209</f>
        <v>8.25</v>
      </c>
      <c r="AX210" s="19">
        <f>(AX207/AX208)*AX209</f>
        <v>8.25</v>
      </c>
      <c r="AY210" s="15">
        <f t="shared" si="315"/>
        <v>8.6583333333333332</v>
      </c>
      <c r="AZ210" s="19">
        <f>(AZ207/AZ208)*AZ209</f>
        <v>8.6583333333333332</v>
      </c>
      <c r="BA210" s="15">
        <f t="shared" si="315"/>
        <v>8.1833333333333336</v>
      </c>
      <c r="BB210" s="19">
        <f>(BB207/BB208)*BB209</f>
        <v>8.1833333333333336</v>
      </c>
      <c r="BC210" s="15">
        <f t="shared" si="315"/>
        <v>8.0250000000000004</v>
      </c>
      <c r="BD210" s="19">
        <f>(BD207/BD208)*BD209</f>
        <v>8.0250000000000004</v>
      </c>
      <c r="BE210" s="15">
        <f t="shared" si="315"/>
        <v>8.1833333333333336</v>
      </c>
      <c r="BF210" s="19">
        <f>(BF207/BF208)*BF209</f>
        <v>8.1833333333333336</v>
      </c>
      <c r="BG210" s="15">
        <f t="shared" si="315"/>
        <v>8.4416666666666664</v>
      </c>
      <c r="BH210" s="19">
        <f>(BH207/BH208)*BH209</f>
        <v>8.4416666666666664</v>
      </c>
      <c r="BI210" s="15">
        <f t="shared" si="315"/>
        <v>8.2750000000000004</v>
      </c>
      <c r="BJ210" s="19">
        <f>(BJ207/BJ208)*BJ209</f>
        <v>8.2750000000000004</v>
      </c>
      <c r="BK210" s="15">
        <f t="shared" si="315"/>
        <v>8.2416666666666671</v>
      </c>
      <c r="BL210" s="19">
        <f>(BL207/BL208)*BL209</f>
        <v>8.2416666666666671</v>
      </c>
      <c r="BM210" s="15">
        <f t="shared" si="315"/>
        <v>8.7166666666666668</v>
      </c>
      <c r="BN210" s="19">
        <f>(BN207/BN208)*BN209</f>
        <v>8.7166666666666668</v>
      </c>
      <c r="BO210" s="15">
        <f t="shared" si="315"/>
        <v>8.1666666666666661</v>
      </c>
      <c r="BP210" s="19">
        <f>(BP207/BP208)*BP209</f>
        <v>8.1666666666666661</v>
      </c>
      <c r="BQ210" s="15">
        <f t="shared" si="315"/>
        <v>8.1833333333333336</v>
      </c>
      <c r="BR210" s="19">
        <f>(BR207/BR208)*BR209</f>
        <v>8.1833333333333336</v>
      </c>
      <c r="BS210" s="17">
        <f t="shared" si="315"/>
        <v>8.4583333333333339</v>
      </c>
      <c r="BT210" s="17"/>
      <c r="BU210" s="15">
        <f t="shared" si="315"/>
        <v>7.9333333333333336</v>
      </c>
      <c r="BV210" s="19">
        <f>(BV207/BV208)*BV209</f>
        <v>7.9333333333333336</v>
      </c>
      <c r="BW210" s="15">
        <f t="shared" si="315"/>
        <v>8.1333333333333329</v>
      </c>
      <c r="BX210" s="19">
        <f>(BX207/BX208)*BX209</f>
        <v>8.1333333333333329</v>
      </c>
      <c r="BY210" s="19"/>
      <c r="BZ210" s="17">
        <f t="shared" si="315"/>
        <v>8.6666666666666661</v>
      </c>
      <c r="CA210" s="17"/>
      <c r="CB210" s="15">
        <f t="shared" si="315"/>
        <v>8.0583333333333336</v>
      </c>
      <c r="CC210" s="19"/>
      <c r="CD210" s="15">
        <f t="shared" si="315"/>
        <v>8.2916666666666661</v>
      </c>
      <c r="CE210" s="19"/>
      <c r="CF210" s="15">
        <f t="shared" si="315"/>
        <v>7.95</v>
      </c>
      <c r="CG210" s="19"/>
      <c r="CH210" s="17">
        <f t="shared" si="315"/>
        <v>8.5666666666666664</v>
      </c>
      <c r="CI210" s="17"/>
      <c r="CJ210" s="15">
        <f t="shared" si="315"/>
        <v>8.375</v>
      </c>
      <c r="CK210" s="19"/>
      <c r="CL210" s="15">
        <f t="shared" si="315"/>
        <v>8.3333333333333339</v>
      </c>
      <c r="CM210" s="19"/>
      <c r="CN210" s="17">
        <f t="shared" si="315"/>
        <v>8.4500000000000011</v>
      </c>
      <c r="CO210" s="17"/>
      <c r="CP210" s="15">
        <f t="shared" si="315"/>
        <v>8.2166666666666668</v>
      </c>
      <c r="CQ210" s="19"/>
      <c r="CR210" s="15">
        <f t="shared" si="315"/>
        <v>4.1333333333333337</v>
      </c>
      <c r="CS210" s="19"/>
      <c r="CT210" s="15">
        <f t="shared" si="315"/>
        <v>4.291666666666667</v>
      </c>
      <c r="CU210" s="19"/>
      <c r="CV210" s="19"/>
      <c r="CW210" s="19"/>
      <c r="DA210" s="19"/>
      <c r="DB210" s="19">
        <f t="shared" ref="DB210:DQ210" si="316">(DB207/DB208)*DB209</f>
        <v>8.2166666666666668</v>
      </c>
      <c r="DC210" s="19">
        <f t="shared" si="316"/>
        <v>8.2166666666666668</v>
      </c>
      <c r="DD210" s="19">
        <f t="shared" si="316"/>
        <v>4.1083333333333334</v>
      </c>
      <c r="DE210" s="19">
        <f t="shared" si="316"/>
        <v>4.1083333333333334</v>
      </c>
      <c r="DF210" s="19">
        <f t="shared" si="316"/>
        <v>7.95</v>
      </c>
      <c r="DG210" s="19">
        <f t="shared" si="316"/>
        <v>7.95</v>
      </c>
      <c r="DH210" s="19">
        <f t="shared" si="316"/>
        <v>8.5666666666666664</v>
      </c>
      <c r="DI210" s="19">
        <f t="shared" si="316"/>
        <v>8.5666666666666664</v>
      </c>
      <c r="DJ210" s="19">
        <f t="shared" si="316"/>
        <v>8.375</v>
      </c>
      <c r="DK210" s="19">
        <f t="shared" si="316"/>
        <v>8.375</v>
      </c>
      <c r="DL210" s="19">
        <f t="shared" si="316"/>
        <v>4.1333333333333337</v>
      </c>
      <c r="DM210" s="19">
        <f t="shared" si="316"/>
        <v>4.1333333333333337</v>
      </c>
      <c r="DN210" s="19">
        <f t="shared" si="316"/>
        <v>4.4750000000000005</v>
      </c>
      <c r="DO210" s="19">
        <f t="shared" si="316"/>
        <v>4.4750000000000005</v>
      </c>
      <c r="DP210" s="19">
        <f>(DP207/DP208)*DP209</f>
        <v>4.1833333333333336</v>
      </c>
      <c r="DQ210" s="19">
        <f t="shared" si="316"/>
        <v>4.1833333333333336</v>
      </c>
    </row>
    <row r="211" spans="1:128" s="15" customFormat="1" x14ac:dyDescent="0.3">
      <c r="A211" s="15" t="s">
        <v>148</v>
      </c>
      <c r="B211" s="15">
        <f>(1*1/10)*0.1*1000</f>
        <v>10.000000000000002</v>
      </c>
      <c r="N211" s="19"/>
      <c r="O211" s="19"/>
      <c r="P211" s="19"/>
      <c r="Q211" s="19"/>
      <c r="U211" s="19"/>
      <c r="Y211" s="19"/>
      <c r="AD211" s="21"/>
      <c r="AJ211" s="11"/>
      <c r="AK211" s="11"/>
      <c r="AL211" s="11"/>
      <c r="AM211" s="11"/>
      <c r="AN211" s="11"/>
      <c r="AO211" s="11"/>
      <c r="AP211" s="19"/>
      <c r="AV211" s="19"/>
      <c r="AX211" s="19"/>
      <c r="AZ211" s="19"/>
      <c r="BB211" s="19"/>
      <c r="BD211" s="19"/>
      <c r="BF211" s="19"/>
      <c r="BH211" s="19"/>
      <c r="BJ211" s="19"/>
      <c r="BL211" s="19"/>
      <c r="BN211" s="19"/>
      <c r="BP211" s="19"/>
      <c r="BR211" s="19"/>
      <c r="BS211" s="17"/>
      <c r="BT211" s="17"/>
      <c r="BV211" s="19"/>
      <c r="BX211" s="19"/>
      <c r="BY211" s="19"/>
      <c r="BZ211" s="17"/>
      <c r="CA211" s="17"/>
      <c r="CC211" s="19"/>
      <c r="CE211" s="19"/>
      <c r="CG211" s="19"/>
      <c r="CH211" s="17"/>
      <c r="CI211" s="17"/>
      <c r="CK211" s="19"/>
      <c r="CM211" s="19"/>
      <c r="CN211" s="17"/>
      <c r="CO211" s="17"/>
      <c r="CQ211" s="19"/>
      <c r="CS211" s="19"/>
      <c r="CU211" s="19"/>
      <c r="CV211" s="19"/>
      <c r="CW211" s="19"/>
      <c r="DA211" s="19"/>
      <c r="DC211" s="19"/>
      <c r="DD211" s="19"/>
      <c r="DE211" s="19"/>
      <c r="DL211" s="19"/>
      <c r="DM211" s="19"/>
    </row>
    <row r="212" spans="1:128" s="7" customFormat="1" x14ac:dyDescent="0.3">
      <c r="A212" s="7" t="s">
        <v>208</v>
      </c>
      <c r="AD212" s="21"/>
      <c r="AJ212" s="11"/>
      <c r="AK212" s="11"/>
      <c r="AL212" s="11"/>
      <c r="AM212" s="11"/>
      <c r="AN212" s="11"/>
      <c r="AO212" s="11"/>
      <c r="BS212" s="17"/>
      <c r="BT212" s="17"/>
      <c r="BZ212" s="17"/>
      <c r="CA212" s="17"/>
      <c r="CH212" s="17"/>
      <c r="CI212" s="17"/>
      <c r="CN212" s="17"/>
      <c r="CO212" s="17"/>
    </row>
    <row r="213" spans="1:128" x14ac:dyDescent="0.3">
      <c r="A213" t="str">
        <f>A177</f>
        <v>Glutamine</v>
      </c>
      <c r="K213" s="19">
        <f t="shared" ref="K213:K231" si="317">CT177/$K$210</f>
        <v>1.6282878923566553</v>
      </c>
      <c r="L213" s="19" t="e">
        <f>#REF!/$L$210</f>
        <v>#REF!</v>
      </c>
      <c r="M213" s="19" t="e">
        <f>#REF!/$M$210</f>
        <v>#REF!</v>
      </c>
      <c r="N213" s="19" t="e">
        <f>#REF!/$N$210</f>
        <v>#REF!</v>
      </c>
      <c r="O213" s="19">
        <f t="shared" ref="O213:O231" si="318">CU177/$P$210</f>
        <v>1.5916880146563308</v>
      </c>
      <c r="P213" s="19" t="e">
        <f>#REF!/$O$210</f>
        <v>#REF!</v>
      </c>
      <c r="AA213"/>
      <c r="AC213" s="19">
        <f>CR177/$AC$210</f>
        <v>1.5476247718999387</v>
      </c>
      <c r="AD213" s="19"/>
      <c r="AG213"/>
      <c r="AI213" s="19">
        <f t="shared" ref="AI213:AI231" si="319">CS177/$AI$210</f>
        <v>5.4564373379143403</v>
      </c>
      <c r="AP213" s="19"/>
      <c r="AU213" s="19">
        <f>BH177/$AU$210</f>
        <v>0</v>
      </c>
      <c r="AV213" s="19">
        <f>BI177/$AU$210</f>
        <v>0</v>
      </c>
      <c r="AW213" s="19">
        <f t="shared" ref="AW213:AW231" si="320">BJ177/$AW$210</f>
        <v>0</v>
      </c>
      <c r="AX213" s="19">
        <f>BK177/$AU$210</f>
        <v>0</v>
      </c>
      <c r="AY213" s="19">
        <f t="shared" ref="AY213:AY231" si="321">BL177/$AY$210</f>
        <v>0</v>
      </c>
      <c r="AZ213" s="19">
        <f>BM177/$AU$210</f>
        <v>0</v>
      </c>
      <c r="BA213" s="19">
        <f t="shared" ref="BA213:BA231" si="322">BZ177/$BA$210</f>
        <v>0</v>
      </c>
      <c r="BB213" s="19">
        <f t="shared" ref="BB213:BB231" si="323">CA177/$BA$210</f>
        <v>0</v>
      </c>
      <c r="BC213" s="19">
        <f t="shared" ref="BC213:BC231" si="324">CB177/$BC$210</f>
        <v>0</v>
      </c>
      <c r="BD213" s="19">
        <f t="shared" ref="BD213:BD231" si="325">CC177/$BA$210</f>
        <v>0</v>
      </c>
      <c r="BE213" s="19">
        <f t="shared" ref="BE213:BE231" si="326">CD177/$BE$210</f>
        <v>0</v>
      </c>
      <c r="BF213" s="19">
        <f t="shared" ref="BF213:BF231" si="327">CE177/$BA$210</f>
        <v>0</v>
      </c>
      <c r="BG213" s="19">
        <f t="shared" ref="BG213:BG231" si="328">BB177/$BG$210</f>
        <v>0</v>
      </c>
      <c r="BH213" s="19">
        <f t="shared" ref="BH213:BH231" si="329">BC177/$BG$210</f>
        <v>0</v>
      </c>
      <c r="BI213" s="19">
        <f t="shared" ref="BI213:BI231" si="330">BD177/$BI$210</f>
        <v>0</v>
      </c>
      <c r="BJ213" s="19">
        <f t="shared" ref="BJ213:BJ231" si="331">BE177/$BG$210</f>
        <v>0</v>
      </c>
      <c r="BK213" s="19">
        <f t="shared" ref="BK213:BK231" si="332">BF177/$BK$210</f>
        <v>0</v>
      </c>
      <c r="BL213" s="19">
        <f t="shared" ref="BL213:BL231" si="333">BG177/$BG$210</f>
        <v>0</v>
      </c>
      <c r="BM213" s="19">
        <f>BT177/$BM$210</f>
        <v>0</v>
      </c>
      <c r="BN213" s="19">
        <f>BU177/$BM$210</f>
        <v>0</v>
      </c>
      <c r="BO213" s="19">
        <f>BV177/$BO$210</f>
        <v>0</v>
      </c>
      <c r="BP213" s="19">
        <f>BW177/$BP$210</f>
        <v>0</v>
      </c>
      <c r="BQ213" s="19">
        <f>BX177/$BQ$210</f>
        <v>0</v>
      </c>
      <c r="BR213" s="19">
        <f>BY177/$BR$210</f>
        <v>0</v>
      </c>
      <c r="BS213" s="17">
        <f t="shared" ref="BS213:BS231" si="334">BN177/$BS$210</f>
        <v>0</v>
      </c>
      <c r="BT213" s="17"/>
      <c r="BU213" s="19">
        <f t="shared" ref="BU213:BU231" si="335">BP177/$BU$210</f>
        <v>0</v>
      </c>
      <c r="BV213" s="19"/>
      <c r="BX213" s="19"/>
      <c r="BY213" s="19"/>
      <c r="BZ213" s="17">
        <f>AV177/$BZ$210</f>
        <v>0</v>
      </c>
      <c r="CA213" s="17"/>
      <c r="CB213" s="19">
        <f>AX177/$CB$210</f>
        <v>6.4794535243122953</v>
      </c>
      <c r="CD213" s="19">
        <f>AZ177/$CD$210</f>
        <v>0</v>
      </c>
      <c r="CF213">
        <f t="shared" ref="CF213:CF231" si="336">AP177/$CF$210</f>
        <v>4.3929002787942739</v>
      </c>
      <c r="CG213" s="19"/>
      <c r="CH213" s="17">
        <f t="shared" ref="CH213:CH231" si="337">AR177/$CH$210</f>
        <v>0</v>
      </c>
      <c r="CI213" s="17"/>
      <c r="CJ213" s="15">
        <f t="shared" ref="CJ213:CJ231" si="338">AT177/$CJ$210</f>
        <v>0</v>
      </c>
      <c r="CL213" s="19">
        <f t="shared" ref="CL213:CL232" si="339">CF177/$CL$210</f>
        <v>0</v>
      </c>
      <c r="CM213" s="19"/>
      <c r="CN213" s="17">
        <f t="shared" ref="CN213:CN231" si="340">CH177/$CN$210</f>
        <v>0</v>
      </c>
      <c r="CO213" s="17"/>
      <c r="CP213" s="19">
        <f t="shared" ref="CP213:CP231" si="341">CJ177/$CP$210</f>
        <v>0</v>
      </c>
      <c r="CQ213" s="19"/>
      <c r="CR213" s="19"/>
      <c r="CS213" s="19"/>
      <c r="CT213" s="19">
        <f t="shared" ref="CT213:CT232" si="342">CL177/$CT$210</f>
        <v>0</v>
      </c>
      <c r="CU213" s="19"/>
      <c r="DB213" s="19">
        <f>DB177/$DB$210</f>
        <v>3.2318046707322252</v>
      </c>
      <c r="DC213" s="19">
        <f>DC177/$DC$210</f>
        <v>3.2318046707322252</v>
      </c>
      <c r="DD213" s="19">
        <f>DD177/$DD$210</f>
        <v>6.4636093414644504</v>
      </c>
      <c r="DE213" s="19">
        <f>DE177/$DE$210</f>
        <v>6.4636093414644504</v>
      </c>
      <c r="DF213" s="19">
        <f>DF177/$DF$210</f>
        <v>3.3402090202746062</v>
      </c>
      <c r="DG213" s="19">
        <f>DG177/$DG$210</f>
        <v>3.3402090202746062</v>
      </c>
      <c r="DH213" s="19">
        <f>DH177/$DH$210</f>
        <v>3.0997659585038662</v>
      </c>
      <c r="DI213" s="19">
        <f>DI177/$DI$210</f>
        <v>3.0997659585038662</v>
      </c>
      <c r="DJ213" s="19">
        <f>DJ177/$DJ$210</f>
        <v>3.1707058759621636</v>
      </c>
      <c r="DK213" s="19">
        <f>DK177/$DK$210</f>
        <v>3.1707058759621636</v>
      </c>
      <c r="DL213" s="19">
        <f>DL177/$DL$210</f>
        <v>6.4245149301249471</v>
      </c>
      <c r="DM213" s="19">
        <f>DM177/$DM$210</f>
        <v>6.4245149301249471</v>
      </c>
      <c r="DN213" s="19">
        <f>DN177/$DN$210</f>
        <v>5.9340026170241602</v>
      </c>
      <c r="DO213" s="19">
        <f>DO177/$DO$210</f>
        <v>5.9340026170241602</v>
      </c>
      <c r="DP213" s="19">
        <f>DP177/$DP$210</f>
        <v>6.347727899087598</v>
      </c>
      <c r="DQ213" s="19">
        <f>DQ177/$DQ$210</f>
        <v>6.347727899087598</v>
      </c>
      <c r="DX213" t="str">
        <f>AT2</f>
        <v>26.25 - 105</v>
      </c>
    </row>
    <row r="214" spans="1:128" x14ac:dyDescent="0.3">
      <c r="A214" s="15" t="str">
        <f t="shared" ref="A214:A234" si="343">A178</f>
        <v>Isoleucin</v>
      </c>
      <c r="K214" s="19">
        <f t="shared" si="317"/>
        <v>3.2700876437433442</v>
      </c>
      <c r="L214" s="19" t="e">
        <f>#REF!/$L$210</f>
        <v>#REF!</v>
      </c>
      <c r="M214" s="19" t="e">
        <f>#REF!/$M$210</f>
        <v>#REF!</v>
      </c>
      <c r="N214" s="19" t="e">
        <f>#REF!/$N$210</f>
        <v>#REF!</v>
      </c>
      <c r="O214" s="19">
        <f t="shared" si="318"/>
        <v>1.9078354478308799</v>
      </c>
      <c r="P214" s="19" t="e">
        <f>#REF!/$O$210</f>
        <v>#REF!</v>
      </c>
      <c r="AA214"/>
      <c r="AC214" s="19">
        <f>CR178/$AC$210</f>
        <v>9.4193332254099482E-2</v>
      </c>
      <c r="AD214" s="21"/>
      <c r="AG214"/>
      <c r="AI214" s="19">
        <f t="shared" si="319"/>
        <v>2.25950525834023</v>
      </c>
      <c r="AP214" s="19"/>
      <c r="AU214" s="19">
        <f>BH178/$AU$210</f>
        <v>0.31078099497657252</v>
      </c>
      <c r="AV214" s="19">
        <f t="shared" ref="AU214:AZ231" si="344">BI178/$AU$210</f>
        <v>0</v>
      </c>
      <c r="AW214" s="19">
        <f t="shared" si="320"/>
        <v>0</v>
      </c>
      <c r="AX214" s="19">
        <f t="shared" si="344"/>
        <v>6.3471263876869216E-2</v>
      </c>
      <c r="AY214" s="19">
        <f t="shared" si="321"/>
        <v>0</v>
      </c>
      <c r="AZ214" s="19">
        <f t="shared" si="344"/>
        <v>0</v>
      </c>
      <c r="BA214" s="19">
        <f t="shared" si="322"/>
        <v>0</v>
      </c>
      <c r="BB214" s="19">
        <f t="shared" si="323"/>
        <v>0</v>
      </c>
      <c r="BC214" s="19">
        <f t="shared" si="324"/>
        <v>0</v>
      </c>
      <c r="BD214" s="19">
        <f t="shared" si="325"/>
        <v>0</v>
      </c>
      <c r="BE214" s="19">
        <f t="shared" si="326"/>
        <v>0</v>
      </c>
      <c r="BF214" s="19">
        <f t="shared" si="327"/>
        <v>0</v>
      </c>
      <c r="BG214" s="19">
        <f t="shared" si="328"/>
        <v>0</v>
      </c>
      <c r="BH214" s="19">
        <f t="shared" si="329"/>
        <v>0</v>
      </c>
      <c r="BI214" s="19">
        <f t="shared" si="330"/>
        <v>0</v>
      </c>
      <c r="BJ214" s="19">
        <f t="shared" si="331"/>
        <v>3.8290537651942791E-2</v>
      </c>
      <c r="BK214" s="19">
        <f t="shared" si="332"/>
        <v>0</v>
      </c>
      <c r="BL214" s="19">
        <f t="shared" si="333"/>
        <v>0</v>
      </c>
      <c r="BM214" s="19">
        <f t="shared" ref="BM214:BM231" si="345">BT178/$BM$210</f>
        <v>0</v>
      </c>
      <c r="BN214" s="19">
        <f t="shared" ref="BN214:BN231" si="346">BU178/$BM$210</f>
        <v>0</v>
      </c>
      <c r="BO214" s="19">
        <f t="shared" ref="BO214:BO234" si="347">BV178/$BO$210</f>
        <v>0</v>
      </c>
      <c r="BP214" s="19">
        <f t="shared" ref="BP214:BP234" si="348">BW178/$BP$210</f>
        <v>0</v>
      </c>
      <c r="BQ214" s="19">
        <f t="shared" ref="BQ214:BQ234" si="349">BX178/$BQ$210</f>
        <v>0</v>
      </c>
      <c r="BR214" s="19">
        <f t="shared" ref="BR214:BR234" si="350">BY178/$BR$210</f>
        <v>0</v>
      </c>
      <c r="BS214" s="17">
        <f t="shared" si="334"/>
        <v>0.33359462242208782</v>
      </c>
      <c r="BT214" s="17"/>
      <c r="BU214" s="19">
        <f t="shared" si="335"/>
        <v>0</v>
      </c>
      <c r="BV214" s="19"/>
      <c r="BX214" s="19"/>
      <c r="BY214" s="19"/>
      <c r="BZ214" s="17">
        <f>AV178/$BZ$210</f>
        <v>0</v>
      </c>
      <c r="CA214" s="17"/>
      <c r="CB214" s="19">
        <f>AX178/$CB$210</f>
        <v>0</v>
      </c>
      <c r="CD214" s="19">
        <f>AZ178/$CD$210</f>
        <v>0</v>
      </c>
      <c r="CF214" s="15">
        <f t="shared" si="336"/>
        <v>0</v>
      </c>
      <c r="CG214" s="19"/>
      <c r="CH214" s="17">
        <f t="shared" si="337"/>
        <v>0</v>
      </c>
      <c r="CI214" s="17"/>
      <c r="CJ214" s="15">
        <f t="shared" si="338"/>
        <v>0</v>
      </c>
      <c r="CL214" s="19">
        <f t="shared" si="339"/>
        <v>0</v>
      </c>
      <c r="CM214" s="19"/>
      <c r="CN214" s="17">
        <f t="shared" si="340"/>
        <v>0</v>
      </c>
      <c r="CO214" s="17"/>
      <c r="CP214" s="19">
        <f t="shared" si="341"/>
        <v>0</v>
      </c>
      <c r="CQ214" s="19"/>
      <c r="CR214" s="19"/>
      <c r="CS214" s="19"/>
      <c r="CT214" s="19">
        <f t="shared" si="342"/>
        <v>0</v>
      </c>
      <c r="CU214" s="19"/>
      <c r="DB214" s="19">
        <f>DB178/$DB$210</f>
        <v>1.1300004237559993</v>
      </c>
      <c r="DF214" s="19">
        <f>DF178/$DF$210</f>
        <v>1.0804337640031172</v>
      </c>
      <c r="DG214" s="19"/>
      <c r="DH214" s="19"/>
      <c r="DI214" s="19"/>
      <c r="DJ214" s="19"/>
      <c r="DK214" s="19"/>
      <c r="DM214" s="19">
        <f>DM178/$DM$210</f>
        <v>1.525115874615544</v>
      </c>
      <c r="DN214" s="19">
        <f>DN178/$DN$210</f>
        <v>1.9646975457080325</v>
      </c>
      <c r="DO214" s="19">
        <f>DO178/$DO$210</f>
        <v>1.8245371454857426</v>
      </c>
      <c r="DP214" s="19">
        <f>DP178/$DP$210</f>
        <v>2.4477810130001325</v>
      </c>
      <c r="DQ214" s="19">
        <f>DQ178/$DQ$210</f>
        <v>1.4562332113983369</v>
      </c>
      <c r="DX214" s="15" t="str">
        <f>AT3</f>
        <v>0.245 - 98</v>
      </c>
    </row>
    <row r="215" spans="1:128" x14ac:dyDescent="0.3">
      <c r="A215" s="15" t="str">
        <f t="shared" si="343"/>
        <v>4-Hydroxyproline</v>
      </c>
      <c r="K215" s="19">
        <f t="shared" si="317"/>
        <v>-1.0064296951106392E-2</v>
      </c>
      <c r="L215" s="19" t="e">
        <f>#REF!/$L$210</f>
        <v>#REF!</v>
      </c>
      <c r="M215" s="19" t="e">
        <f>#REF!/$M$210</f>
        <v>#REF!</v>
      </c>
      <c r="N215" s="19" t="e">
        <f>#REF!/$N$210</f>
        <v>#REF!</v>
      </c>
      <c r="O215" s="19">
        <f t="shared" si="318"/>
        <v>-9.8380764901674356E-3</v>
      </c>
      <c r="P215" s="19" t="e">
        <f>#REF!/$O$210</f>
        <v>#REF!</v>
      </c>
      <c r="AA215"/>
      <c r="AC215" s="19"/>
      <c r="AD215" s="21"/>
      <c r="AG215"/>
      <c r="AI215" s="19">
        <f t="shared" si="319"/>
        <v>0.99848485849154456</v>
      </c>
      <c r="AP215" s="19"/>
      <c r="AU215" s="19">
        <f t="shared" si="344"/>
        <v>0</v>
      </c>
      <c r="AV215" s="19">
        <f t="shared" si="344"/>
        <v>0</v>
      </c>
      <c r="AW215" s="19">
        <f t="shared" si="320"/>
        <v>0</v>
      </c>
      <c r="AX215" s="19">
        <f t="shared" si="344"/>
        <v>4.6246514230233335E-2</v>
      </c>
      <c r="AY215" s="19">
        <f t="shared" si="321"/>
        <v>0</v>
      </c>
      <c r="AZ215" s="19">
        <f t="shared" si="344"/>
        <v>3.2822206366435638E-2</v>
      </c>
      <c r="BA215" s="19">
        <f t="shared" si="322"/>
        <v>0</v>
      </c>
      <c r="BB215" s="19">
        <f t="shared" si="323"/>
        <v>5.3422616228786576E-3</v>
      </c>
      <c r="BC215" s="19">
        <f t="shared" si="324"/>
        <v>0</v>
      </c>
      <c r="BD215" s="19">
        <f t="shared" si="325"/>
        <v>5.1937800659220216E-3</v>
      </c>
      <c r="BE215" s="19">
        <f t="shared" si="326"/>
        <v>0</v>
      </c>
      <c r="BF215" s="19">
        <f t="shared" si="327"/>
        <v>1.0816363456595106E-2</v>
      </c>
      <c r="BG215" s="19">
        <f t="shared" si="328"/>
        <v>0</v>
      </c>
      <c r="BH215" s="19">
        <f t="shared" si="329"/>
        <v>0</v>
      </c>
      <c r="BI215" s="19">
        <f t="shared" si="330"/>
        <v>9.9229274238914547E-3</v>
      </c>
      <c r="BJ215" s="19">
        <f t="shared" si="331"/>
        <v>5.7987684878757217E-2</v>
      </c>
      <c r="BK215" s="19">
        <f t="shared" si="332"/>
        <v>0</v>
      </c>
      <c r="BL215" s="19">
        <f t="shared" si="333"/>
        <v>2.0215174864766358E-2</v>
      </c>
      <c r="BM215" s="19">
        <f t="shared" si="345"/>
        <v>0</v>
      </c>
      <c r="BN215" s="19">
        <f t="shared" si="346"/>
        <v>0</v>
      </c>
      <c r="BO215" s="19">
        <f t="shared" si="347"/>
        <v>0</v>
      </c>
      <c r="BP215" s="19">
        <f t="shared" si="348"/>
        <v>0</v>
      </c>
      <c r="BQ215" s="19">
        <f t="shared" si="349"/>
        <v>0</v>
      </c>
      <c r="BR215" s="19">
        <f t="shared" si="350"/>
        <v>0</v>
      </c>
      <c r="BS215" s="17">
        <f t="shared" si="334"/>
        <v>4.8563094459538256E-2</v>
      </c>
      <c r="BT215" s="17"/>
      <c r="BU215" s="19">
        <f t="shared" si="335"/>
        <v>4.4258963398515067E-3</v>
      </c>
      <c r="BV215" s="19"/>
      <c r="BX215" s="19"/>
      <c r="BY215" s="19"/>
      <c r="BZ215" s="17">
        <f>AV179/$BZ$210</f>
        <v>0</v>
      </c>
      <c r="CA215" s="17"/>
      <c r="CB215" s="19">
        <f>AX179/$CB$210</f>
        <v>0</v>
      </c>
      <c r="CD215" s="19">
        <f>AZ179/$CD$210</f>
        <v>0</v>
      </c>
      <c r="CF215" s="15">
        <f t="shared" si="336"/>
        <v>0</v>
      </c>
      <c r="CG215" s="19"/>
      <c r="CH215" s="17">
        <f t="shared" si="337"/>
        <v>0</v>
      </c>
      <c r="CI215" s="17"/>
      <c r="CJ215" s="15">
        <f t="shared" si="338"/>
        <v>0</v>
      </c>
      <c r="CL215" s="19">
        <f t="shared" si="339"/>
        <v>0</v>
      </c>
      <c r="CM215" s="19"/>
      <c r="CN215" s="17">
        <f t="shared" si="340"/>
        <v>-1.9423894608792115E-2</v>
      </c>
      <c r="CO215" s="17"/>
      <c r="CP215" s="19"/>
      <c r="CQ215" s="19"/>
      <c r="CR215" s="19"/>
      <c r="CS215" s="19"/>
      <c r="CT215" s="19">
        <f t="shared" si="342"/>
        <v>0</v>
      </c>
      <c r="CU215" s="19"/>
      <c r="DB215" s="19"/>
      <c r="DF215" s="19"/>
      <c r="DG215" s="19"/>
      <c r="DH215" s="19"/>
      <c r="DI215" s="19"/>
      <c r="DJ215" s="19"/>
      <c r="DK215" s="19"/>
      <c r="DN215" s="19"/>
      <c r="DO215" s="19"/>
      <c r="DP215" s="19"/>
      <c r="DQ215" s="19"/>
      <c r="DX215" s="15" t="str">
        <f>AT4</f>
        <v>0.2375 - 9.5</v>
      </c>
    </row>
    <row r="216" spans="1:128" x14ac:dyDescent="0.3">
      <c r="A216" s="15" t="str">
        <f t="shared" si="343"/>
        <v>Valine</v>
      </c>
      <c r="K216" s="19">
        <f t="shared" si="317"/>
        <v>3.6595224177760493</v>
      </c>
      <c r="L216" s="19" t="e">
        <f>#REF!/$L$210</f>
        <v>#REF!</v>
      </c>
      <c r="M216" s="19" t="e">
        <f>#REF!/$M$210</f>
        <v>#REF!</v>
      </c>
      <c r="N216" s="19" t="e">
        <f>#REF!/$N$210</f>
        <v>#REF!</v>
      </c>
      <c r="O216" s="19">
        <f t="shared" si="318"/>
        <v>2.7005834484291187</v>
      </c>
      <c r="P216" s="19" t="e">
        <f>#REF!/$O$210</f>
        <v>#REF!</v>
      </c>
      <c r="AA216"/>
      <c r="AC216" s="19">
        <f>CR180/$AC$210</f>
        <v>0.7586526928658831</v>
      </c>
      <c r="AD216" s="21"/>
      <c r="AG216"/>
      <c r="AI216" s="19">
        <f t="shared" si="319"/>
        <v>3.2140384361753682</v>
      </c>
      <c r="AP216" s="19"/>
      <c r="AU216" s="19">
        <f t="shared" si="344"/>
        <v>0</v>
      </c>
      <c r="AV216" s="19">
        <f t="shared" si="344"/>
        <v>0</v>
      </c>
      <c r="AW216" s="19">
        <f t="shared" si="320"/>
        <v>0</v>
      </c>
      <c r="AX216" s="19">
        <f t="shared" si="344"/>
        <v>1.0719904682466898E-2</v>
      </c>
      <c r="AY216" s="19">
        <f t="shared" si="321"/>
        <v>0</v>
      </c>
      <c r="AZ216" s="19">
        <f t="shared" si="344"/>
        <v>0</v>
      </c>
      <c r="BA216" s="19">
        <f t="shared" si="322"/>
        <v>0</v>
      </c>
      <c r="BB216" s="19">
        <f t="shared" si="323"/>
        <v>0</v>
      </c>
      <c r="BC216" s="19">
        <f t="shared" si="324"/>
        <v>0</v>
      </c>
      <c r="BD216" s="19">
        <f t="shared" si="325"/>
        <v>0</v>
      </c>
      <c r="BE216" s="19">
        <f t="shared" si="326"/>
        <v>0</v>
      </c>
      <c r="BF216" s="19">
        <f t="shared" si="327"/>
        <v>0</v>
      </c>
      <c r="BG216" s="19">
        <f t="shared" si="328"/>
        <v>0</v>
      </c>
      <c r="BH216" s="19">
        <f t="shared" si="329"/>
        <v>0</v>
      </c>
      <c r="BI216" s="19">
        <f t="shared" si="330"/>
        <v>0</v>
      </c>
      <c r="BJ216" s="19">
        <f t="shared" si="331"/>
        <v>0</v>
      </c>
      <c r="BK216" s="19">
        <f t="shared" si="332"/>
        <v>0</v>
      </c>
      <c r="BL216" s="19">
        <f t="shared" si="333"/>
        <v>0</v>
      </c>
      <c r="BM216" s="19">
        <f t="shared" si="345"/>
        <v>0</v>
      </c>
      <c r="BN216" s="19">
        <f t="shared" si="346"/>
        <v>0</v>
      </c>
      <c r="BO216" s="19">
        <f t="shared" si="347"/>
        <v>0</v>
      </c>
      <c r="BP216" s="19">
        <f t="shared" si="348"/>
        <v>0</v>
      </c>
      <c r="BQ216" s="19">
        <f t="shared" si="349"/>
        <v>0</v>
      </c>
      <c r="BR216" s="19">
        <f t="shared" si="350"/>
        <v>0</v>
      </c>
      <c r="BS216" s="17">
        <f t="shared" si="334"/>
        <v>0.3069005775703777</v>
      </c>
      <c r="BT216" s="17"/>
      <c r="BU216" s="19">
        <f t="shared" si="335"/>
        <v>0</v>
      </c>
      <c r="BV216" s="19"/>
      <c r="BX216" s="19"/>
      <c r="BY216" s="19"/>
      <c r="BZ216" s="17">
        <f>AV180/$BZ$210</f>
        <v>0</v>
      </c>
      <c r="CA216" s="17"/>
      <c r="CB216" s="19">
        <f>AX180/$CB$210</f>
        <v>0</v>
      </c>
      <c r="CD216" s="19">
        <f>AZ180/$CD$210</f>
        <v>0</v>
      </c>
      <c r="CF216" s="15">
        <f t="shared" si="336"/>
        <v>0.82699066437239155</v>
      </c>
      <c r="CG216" s="19"/>
      <c r="CH216" s="17">
        <f t="shared" si="337"/>
        <v>0.84024692920046373</v>
      </c>
      <c r="CI216" s="17"/>
      <c r="CJ216" s="15">
        <f t="shared" si="338"/>
        <v>0.86014484425366178</v>
      </c>
      <c r="CL216" s="19">
        <f t="shared" si="339"/>
        <v>0</v>
      </c>
      <c r="CM216" s="19"/>
      <c r="CN216" s="17">
        <f t="shared" si="340"/>
        <v>0.39837971861327814</v>
      </c>
      <c r="CO216" s="17"/>
      <c r="CP216" s="19">
        <f t="shared" si="341"/>
        <v>0.39929448685431274</v>
      </c>
      <c r="CQ216" s="19"/>
      <c r="CR216" s="19"/>
      <c r="CS216" s="19"/>
      <c r="CT216" s="19">
        <f t="shared" si="342"/>
        <v>0</v>
      </c>
      <c r="CU216" s="19"/>
      <c r="DB216" s="19">
        <f>DB180/$DB$210</f>
        <v>2.2562910946408454</v>
      </c>
      <c r="DC216" s="19">
        <f t="shared" ref="DC216:DC222" si="351">DC180/$DC$210</f>
        <v>1.0870698772153087</v>
      </c>
      <c r="DD216" s="19">
        <f t="shared" ref="DD216:DD222" si="352">DD180/$DD$210</f>
        <v>1.9343450527482333</v>
      </c>
      <c r="DE216" s="19">
        <f t="shared" ref="DE216:DE222" si="353">DE180/$DE$210</f>
        <v>1.7335695987133164</v>
      </c>
      <c r="DF216" s="19">
        <f t="shared" ref="DF216:DF222" si="354">DF180/$DF$210</f>
        <v>1.9899303069162944</v>
      </c>
      <c r="DG216" s="19">
        <f t="shared" ref="DG216:DG222" si="355">DG180/$DG$210</f>
        <v>0.65426937556199583</v>
      </c>
      <c r="DH216" s="19">
        <f t="shared" ref="DH216:DH222" si="356">DH180/$DH$210</f>
        <v>2.6564041635596336</v>
      </c>
      <c r="DI216" s="19">
        <f t="shared" ref="DI216:DI222" si="357">DI180/$DI$210</f>
        <v>1.5169294902198436</v>
      </c>
      <c r="DJ216" s="19">
        <f t="shared" ref="DJ216:DJ222" si="358">DJ180/$DJ$210</f>
        <v>2.9941015920505003</v>
      </c>
      <c r="DK216" s="19">
        <f t="shared" ref="DK216:DK222" si="359">DK180/$DK$210</f>
        <v>1.337922689376392</v>
      </c>
      <c r="DL216" s="19">
        <f t="shared" ref="DL216:DL222" si="360">DL180/$DL$210</f>
        <v>2.1785416461646085</v>
      </c>
      <c r="DM216" s="19">
        <f t="shared" ref="DM216:DM222" si="361">DM180/$DM$210</f>
        <v>0.89473653003422415</v>
      </c>
      <c r="DN216" s="19">
        <f t="shared" ref="DN216:DN222" si="362">DN180/$DN$210</f>
        <v>1.4462875935979473</v>
      </c>
      <c r="DO216" s="19">
        <f t="shared" ref="DO216:DO222" si="363">DO180/$DO$210</f>
        <v>2.0879386998613718</v>
      </c>
      <c r="DP216" s="19">
        <f t="shared" ref="DP216:DP222" si="364">DP180/$DP$210</f>
        <v>2.7750282150154746</v>
      </c>
      <c r="DQ216" s="19">
        <f t="shared" ref="DQ216:DQ222" si="365">DQ180/$DQ$210</f>
        <v>2.0904423447710352</v>
      </c>
      <c r="DX216" s="15" t="str">
        <f>AT5</f>
        <v>0.25 - 50</v>
      </c>
    </row>
    <row r="217" spans="1:128" x14ac:dyDescent="0.3">
      <c r="A217" s="15" t="str">
        <f t="shared" si="343"/>
        <v>Aspartic acid</v>
      </c>
      <c r="K217" s="19">
        <f t="shared" si="317"/>
        <v>0.34746771806204324</v>
      </c>
      <c r="L217" s="19" t="e">
        <f>#REF!/$L$210</f>
        <v>#REF!</v>
      </c>
      <c r="M217" s="19" t="e">
        <f>#REF!/$M$210</f>
        <v>#REF!</v>
      </c>
      <c r="N217" s="19" t="e">
        <f>#REF!/$N$210</f>
        <v>#REF!</v>
      </c>
      <c r="O217" s="19">
        <f t="shared" si="318"/>
        <v>-2.6179301007965079E-3</v>
      </c>
      <c r="P217" s="19" t="e">
        <f>#REF!/$O$210</f>
        <v>#REF!</v>
      </c>
      <c r="AA217"/>
      <c r="AC217" s="19">
        <f>CR181/$AC$210</f>
        <v>7.6562288299613604E-2</v>
      </c>
      <c r="AD217" s="21"/>
      <c r="AG217"/>
      <c r="AI217" s="19">
        <f t="shared" si="319"/>
        <v>2.7238532360153447</v>
      </c>
      <c r="AP217" s="19"/>
      <c r="AU217" s="19">
        <f t="shared" si="344"/>
        <v>5.1681636930541848E-2</v>
      </c>
      <c r="AV217" s="19">
        <f t="shared" si="344"/>
        <v>2.7349786697083035E-2</v>
      </c>
      <c r="AW217" s="19">
        <f t="shared" si="320"/>
        <v>0.10149092131151519</v>
      </c>
      <c r="AX217" s="19">
        <f t="shared" si="344"/>
        <v>0.13172143871585346</v>
      </c>
      <c r="AY217" s="19">
        <f t="shared" si="321"/>
        <v>0.11835939430295456</v>
      </c>
      <c r="AZ217" s="19">
        <f t="shared" si="344"/>
        <v>0.16224451184316027</v>
      </c>
      <c r="BA217" s="19">
        <f t="shared" si="322"/>
        <v>0.10005559508562799</v>
      </c>
      <c r="BB217" s="19">
        <f t="shared" si="323"/>
        <v>0.126576316784626</v>
      </c>
      <c r="BC217" s="19">
        <f t="shared" si="324"/>
        <v>9.5610818594766875E-2</v>
      </c>
      <c r="BD217" s="19">
        <f t="shared" si="325"/>
        <v>0.10158060446866815</v>
      </c>
      <c r="BE217" s="19">
        <f t="shared" si="326"/>
        <v>6.8410155314997181E-2</v>
      </c>
      <c r="BF217" s="19">
        <f t="shared" si="327"/>
        <v>0.11661871894874379</v>
      </c>
      <c r="BG217" s="19">
        <f t="shared" si="328"/>
        <v>0</v>
      </c>
      <c r="BH217" s="19">
        <f t="shared" si="329"/>
        <v>0</v>
      </c>
      <c r="BI217" s="19">
        <f t="shared" si="330"/>
        <v>4.6866783326300981E-2</v>
      </c>
      <c r="BJ217" s="19">
        <f t="shared" si="331"/>
        <v>7.8337122032934386E-2</v>
      </c>
      <c r="BK217" s="19">
        <f t="shared" si="332"/>
        <v>3.1004735280740346E-2</v>
      </c>
      <c r="BL217" s="19">
        <f t="shared" si="333"/>
        <v>4.6736916688435964E-2</v>
      </c>
      <c r="BM217" s="19">
        <f t="shared" si="345"/>
        <v>7.0962693847523337E-2</v>
      </c>
      <c r="BN217" s="19">
        <f t="shared" si="346"/>
        <v>0</v>
      </c>
      <c r="BO217" s="19">
        <f t="shared" si="347"/>
        <v>5.6205711294468427E-2</v>
      </c>
      <c r="BP217" s="19">
        <f t="shared" si="348"/>
        <v>0</v>
      </c>
      <c r="BQ217" s="19">
        <f t="shared" si="349"/>
        <v>0</v>
      </c>
      <c r="BR217" s="19">
        <f t="shared" si="350"/>
        <v>0</v>
      </c>
      <c r="BS217" s="17">
        <f t="shared" si="334"/>
        <v>0.10827588597461986</v>
      </c>
      <c r="BT217" s="17"/>
      <c r="BU217" s="19">
        <f t="shared" si="335"/>
        <v>0.18460930547274554</v>
      </c>
      <c r="BV217" s="19"/>
      <c r="BX217" s="19"/>
      <c r="BY217" s="19"/>
      <c r="BZ217" s="17">
        <f>AV181/$BZ$210</f>
        <v>8.9525762511519058E-2</v>
      </c>
      <c r="CA217" s="17"/>
      <c r="CB217" s="19">
        <f>AX181/$CB$210</f>
        <v>6.0572963988758104E-2</v>
      </c>
      <c r="CD217" s="19">
        <f>AZ181/$CD$210</f>
        <v>7.2578027482157803E-2</v>
      </c>
      <c r="CF217" s="15">
        <f t="shared" si="336"/>
        <v>0</v>
      </c>
      <c r="CG217" s="19"/>
      <c r="CH217" s="17">
        <f t="shared" si="337"/>
        <v>0</v>
      </c>
      <c r="CI217" s="17"/>
      <c r="CJ217" s="15">
        <f t="shared" si="338"/>
        <v>0</v>
      </c>
      <c r="CL217" s="19">
        <f t="shared" si="339"/>
        <v>0</v>
      </c>
      <c r="CM217" s="19"/>
      <c r="CN217" s="17">
        <f t="shared" si="340"/>
        <v>0</v>
      </c>
      <c r="CO217" s="17"/>
      <c r="CP217" s="19">
        <f t="shared" si="341"/>
        <v>0</v>
      </c>
      <c r="CQ217" s="19"/>
      <c r="CR217" s="19"/>
      <c r="CS217" s="19"/>
      <c r="CT217" s="19">
        <f t="shared" si="342"/>
        <v>0</v>
      </c>
      <c r="CU217" s="19"/>
      <c r="DB217" s="19">
        <f>DB181/$DB$210</f>
        <v>5.9671667980448957</v>
      </c>
      <c r="DC217" s="19">
        <f t="shared" si="351"/>
        <v>5.3795222801098355</v>
      </c>
      <c r="DD217" s="19">
        <f t="shared" si="352"/>
        <v>5.513736773707854</v>
      </c>
      <c r="DE217" s="19">
        <f t="shared" si="353"/>
        <v>7.4982217731745306</v>
      </c>
      <c r="DF217" s="19">
        <f t="shared" si="354"/>
        <v>4.7311403830276442</v>
      </c>
      <c r="DG217" s="19">
        <f t="shared" si="355"/>
        <v>5.6779748265918011</v>
      </c>
      <c r="DH217" s="19">
        <f t="shared" si="356"/>
        <v>5.3067077165374608</v>
      </c>
      <c r="DI217" s="19">
        <f t="shared" si="357"/>
        <v>5.2776088684035303</v>
      </c>
      <c r="DJ217" s="19">
        <f t="shared" si="358"/>
        <v>5.9545592024953367</v>
      </c>
      <c r="DK217" s="19">
        <f t="shared" si="359"/>
        <v>4.8876541213021794</v>
      </c>
      <c r="DL217" s="19">
        <f t="shared" si="360"/>
        <v>6.3510080659272647</v>
      </c>
      <c r="DM217" s="19">
        <f t="shared" si="361"/>
        <v>3.4800669943460436</v>
      </c>
      <c r="DN217" s="19">
        <f t="shared" si="362"/>
        <v>7.056081984054309</v>
      </c>
      <c r="DO217" s="19">
        <f t="shared" si="363"/>
        <v>6.9273264041939928</v>
      </c>
      <c r="DP217" s="19">
        <f t="shared" si="364"/>
        <v>9.2782205004491285</v>
      </c>
      <c r="DQ217" s="19">
        <f t="shared" si="365"/>
        <v>6.3789679923354168</v>
      </c>
      <c r="DX217" s="15" t="str">
        <f>AT6</f>
        <v>0.2425 - 97</v>
      </c>
    </row>
    <row r="218" spans="1:128" x14ac:dyDescent="0.3">
      <c r="A218" s="15" t="str">
        <f t="shared" si="343"/>
        <v>Histidine</v>
      </c>
      <c r="K218" s="19">
        <f t="shared" si="317"/>
        <v>0</v>
      </c>
      <c r="L218" s="19" t="e">
        <f>#REF!/$L$210</f>
        <v>#REF!</v>
      </c>
      <c r="M218" s="19" t="e">
        <f>#REF!/$M$210</f>
        <v>#REF!</v>
      </c>
      <c r="N218" s="19" t="e">
        <f>#REF!/$N$210</f>
        <v>#REF!</v>
      </c>
      <c r="O218" s="19">
        <f t="shared" si="318"/>
        <v>0</v>
      </c>
      <c r="P218" s="19" t="e">
        <f>#REF!/$O$210</f>
        <v>#REF!</v>
      </c>
      <c r="AA218"/>
      <c r="AC218" s="19">
        <f>CR182/$AC$210</f>
        <v>0</v>
      </c>
      <c r="AD218" s="21"/>
      <c r="AG218"/>
      <c r="AI218" s="19">
        <f t="shared" si="319"/>
        <v>0</v>
      </c>
      <c r="AP218" s="19"/>
      <c r="AU218" s="19">
        <f t="shared" si="344"/>
        <v>0</v>
      </c>
      <c r="AV218" s="19">
        <f t="shared" si="344"/>
        <v>0</v>
      </c>
      <c r="AW218" s="19">
        <f t="shared" si="320"/>
        <v>0</v>
      </c>
      <c r="AX218" s="19">
        <f t="shared" si="344"/>
        <v>0</v>
      </c>
      <c r="AY218" s="19">
        <f t="shared" si="321"/>
        <v>0</v>
      </c>
      <c r="AZ218" s="19">
        <f t="shared" si="344"/>
        <v>0</v>
      </c>
      <c r="BA218" s="19">
        <f t="shared" si="322"/>
        <v>0</v>
      </c>
      <c r="BB218" s="19">
        <f t="shared" si="323"/>
        <v>0</v>
      </c>
      <c r="BC218" s="19">
        <f t="shared" si="324"/>
        <v>0</v>
      </c>
      <c r="BD218" s="19">
        <f t="shared" si="325"/>
        <v>0</v>
      </c>
      <c r="BE218" s="19">
        <f t="shared" si="326"/>
        <v>0</v>
      </c>
      <c r="BF218" s="19">
        <f t="shared" si="327"/>
        <v>0</v>
      </c>
      <c r="BG218" s="19">
        <f t="shared" si="328"/>
        <v>0</v>
      </c>
      <c r="BH218" s="19">
        <f t="shared" si="329"/>
        <v>0</v>
      </c>
      <c r="BI218" s="19">
        <f t="shared" si="330"/>
        <v>0</v>
      </c>
      <c r="BJ218" s="19">
        <f t="shared" si="331"/>
        <v>0</v>
      </c>
      <c r="BK218" s="19">
        <f t="shared" si="332"/>
        <v>0</v>
      </c>
      <c r="BL218" s="19">
        <f t="shared" si="333"/>
        <v>0</v>
      </c>
      <c r="BM218" s="19">
        <f t="shared" si="345"/>
        <v>0</v>
      </c>
      <c r="BN218" s="19">
        <f t="shared" si="346"/>
        <v>0</v>
      </c>
      <c r="BO218" s="19">
        <f t="shared" si="347"/>
        <v>0</v>
      </c>
      <c r="BP218" s="19">
        <f t="shared" si="348"/>
        <v>0</v>
      </c>
      <c r="BQ218" s="19">
        <f t="shared" si="349"/>
        <v>0</v>
      </c>
      <c r="BR218" s="19">
        <f t="shared" si="350"/>
        <v>0</v>
      </c>
      <c r="BS218" s="17">
        <f t="shared" si="334"/>
        <v>0</v>
      </c>
      <c r="BT218" s="17"/>
      <c r="BU218" s="19">
        <f t="shared" si="335"/>
        <v>0</v>
      </c>
      <c r="BV218" s="19"/>
      <c r="BX218" s="19"/>
      <c r="BY218" s="19"/>
      <c r="BZ218" s="17"/>
      <c r="CA218" s="17"/>
      <c r="CB218" s="19"/>
      <c r="CD218" s="19"/>
      <c r="CF218" s="15">
        <f t="shared" si="336"/>
        <v>0</v>
      </c>
      <c r="CG218" s="19"/>
      <c r="CH218" s="17">
        <f t="shared" si="337"/>
        <v>0</v>
      </c>
      <c r="CI218" s="17"/>
      <c r="CJ218" s="15">
        <f t="shared" si="338"/>
        <v>0</v>
      </c>
      <c r="CL218" s="19">
        <f t="shared" si="339"/>
        <v>0</v>
      </c>
      <c r="CM218" s="19"/>
      <c r="CN218" s="17">
        <f t="shared" si="340"/>
        <v>0</v>
      </c>
      <c r="CO218" s="17"/>
      <c r="CP218" s="19">
        <f t="shared" si="341"/>
        <v>0</v>
      </c>
      <c r="CQ218" s="19"/>
      <c r="CR218" s="19"/>
      <c r="CS218" s="19"/>
      <c r="CT218" s="19">
        <f t="shared" si="342"/>
        <v>0</v>
      </c>
      <c r="CU218" s="19"/>
      <c r="DB218" s="19">
        <f>DB182/$DB$210</f>
        <v>0</v>
      </c>
      <c r="DC218" s="19">
        <f t="shared" si="351"/>
        <v>0</v>
      </c>
      <c r="DD218" s="19">
        <f t="shared" si="352"/>
        <v>0</v>
      </c>
      <c r="DE218" s="19">
        <f t="shared" si="353"/>
        <v>0</v>
      </c>
      <c r="DF218" s="19">
        <f t="shared" si="354"/>
        <v>0</v>
      </c>
      <c r="DG218" s="19">
        <f t="shared" si="355"/>
        <v>0</v>
      </c>
      <c r="DH218" s="19">
        <f t="shared" si="356"/>
        <v>0</v>
      </c>
      <c r="DI218" s="19">
        <f t="shared" si="357"/>
        <v>0</v>
      </c>
      <c r="DJ218" s="19">
        <f t="shared" si="358"/>
        <v>0</v>
      </c>
      <c r="DK218" s="19">
        <f t="shared" si="359"/>
        <v>0</v>
      </c>
      <c r="DL218" s="19">
        <f t="shared" si="360"/>
        <v>0</v>
      </c>
      <c r="DM218" s="19">
        <f t="shared" si="361"/>
        <v>0</v>
      </c>
      <c r="DN218" s="19">
        <f t="shared" si="362"/>
        <v>0</v>
      </c>
      <c r="DO218" s="19">
        <f t="shared" si="363"/>
        <v>0</v>
      </c>
      <c r="DP218" s="19">
        <f t="shared" si="364"/>
        <v>0</v>
      </c>
      <c r="DQ218" s="19">
        <f t="shared" si="365"/>
        <v>0</v>
      </c>
      <c r="DX218" s="15"/>
    </row>
    <row r="219" spans="1:128" x14ac:dyDescent="0.3">
      <c r="A219" s="15" t="str">
        <f t="shared" si="343"/>
        <v>Phenylalanine</v>
      </c>
      <c r="K219" s="19">
        <f t="shared" si="317"/>
        <v>1.5668987281641971</v>
      </c>
      <c r="L219" s="19" t="e">
        <f>#REF!/$L$210</f>
        <v>#REF!</v>
      </c>
      <c r="M219" s="19" t="e">
        <f>#REF!/$M$210</f>
        <v>#REF!</v>
      </c>
      <c r="N219" s="19" t="e">
        <f>#REF!/$N$210</f>
        <v>#REF!</v>
      </c>
      <c r="O219" s="19">
        <f t="shared" si="318"/>
        <v>2.0711220391585505</v>
      </c>
      <c r="P219" s="19" t="e">
        <f>#REF!/$O$210</f>
        <v>#REF!</v>
      </c>
      <c r="AA219"/>
      <c r="AC219" s="19">
        <f>CR183/$AC$210</f>
        <v>1.0072022315131302</v>
      </c>
      <c r="AD219" s="21"/>
      <c r="AG219"/>
      <c r="AI219" s="19">
        <f t="shared" si="319"/>
        <v>0.65118124331452953</v>
      </c>
      <c r="AP219" s="19"/>
      <c r="AU219" s="19">
        <f t="shared" si="344"/>
        <v>0</v>
      </c>
      <c r="AV219" s="19">
        <f t="shared" si="344"/>
        <v>0</v>
      </c>
      <c r="AW219" s="19">
        <f t="shared" si="320"/>
        <v>5.6154536918351254E-2</v>
      </c>
      <c r="AX219" s="19">
        <f t="shared" si="344"/>
        <v>8.4337255943739142E-2</v>
      </c>
      <c r="AY219" s="19">
        <f t="shared" si="321"/>
        <v>0</v>
      </c>
      <c r="AZ219" s="19">
        <f t="shared" si="344"/>
        <v>0</v>
      </c>
      <c r="BA219" s="19">
        <f t="shared" si="322"/>
        <v>0</v>
      </c>
      <c r="BB219" s="19">
        <f t="shared" si="323"/>
        <v>0</v>
      </c>
      <c r="BC219" s="19">
        <f t="shared" si="324"/>
        <v>0</v>
      </c>
      <c r="BD219" s="19">
        <f t="shared" si="325"/>
        <v>0</v>
      </c>
      <c r="BE219" s="19">
        <f t="shared" si="326"/>
        <v>0</v>
      </c>
      <c r="BF219" s="19">
        <f t="shared" si="327"/>
        <v>0</v>
      </c>
      <c r="BG219" s="19">
        <f t="shared" si="328"/>
        <v>0</v>
      </c>
      <c r="BH219" s="19">
        <f t="shared" si="329"/>
        <v>0</v>
      </c>
      <c r="BI219" s="19">
        <f t="shared" si="330"/>
        <v>0</v>
      </c>
      <c r="BJ219" s="19">
        <f t="shared" si="331"/>
        <v>9.0683687852810405E-2</v>
      </c>
      <c r="BK219" s="19">
        <f t="shared" si="332"/>
        <v>0</v>
      </c>
      <c r="BL219" s="19">
        <f t="shared" si="333"/>
        <v>0</v>
      </c>
      <c r="BM219" s="19">
        <f t="shared" si="345"/>
        <v>0</v>
      </c>
      <c r="BN219" s="19">
        <f t="shared" si="346"/>
        <v>0</v>
      </c>
      <c r="BO219" s="19">
        <f t="shared" si="347"/>
        <v>0</v>
      </c>
      <c r="BP219" s="19">
        <f t="shared" si="348"/>
        <v>0</v>
      </c>
      <c r="BQ219" s="19">
        <f t="shared" si="349"/>
        <v>0</v>
      </c>
      <c r="BR219" s="19">
        <f t="shared" si="350"/>
        <v>0</v>
      </c>
      <c r="BS219" s="17">
        <f t="shared" si="334"/>
        <v>5.2831116532984571E-2</v>
      </c>
      <c r="BT219" s="17"/>
      <c r="BU219" s="19">
        <f t="shared" si="335"/>
        <v>0</v>
      </c>
      <c r="BV219" s="19"/>
      <c r="BX219" s="19"/>
      <c r="BY219" s="19"/>
      <c r="BZ219" s="17">
        <f t="shared" ref="BZ219:BZ224" si="366">AV183/$BZ$210</f>
        <v>0</v>
      </c>
      <c r="CA219" s="17"/>
      <c r="CB219" s="19">
        <f t="shared" ref="CB219:CB224" si="367">AX183/$CB$210</f>
        <v>0</v>
      </c>
      <c r="CD219" s="19">
        <f t="shared" ref="CD219:CD224" si="368">AZ183/$CD$210</f>
        <v>0</v>
      </c>
      <c r="CF219" s="15">
        <f t="shared" si="336"/>
        <v>0</v>
      </c>
      <c r="CG219" s="19"/>
      <c r="CH219" s="17">
        <f t="shared" si="337"/>
        <v>0</v>
      </c>
      <c r="CI219" s="17"/>
      <c r="CJ219" s="15">
        <f t="shared" si="338"/>
        <v>0</v>
      </c>
      <c r="CL219" s="19">
        <f t="shared" si="339"/>
        <v>0</v>
      </c>
      <c r="CM219" s="19"/>
      <c r="CN219" s="17">
        <f t="shared" si="340"/>
        <v>0</v>
      </c>
      <c r="CO219" s="17"/>
      <c r="CP219" s="19">
        <f t="shared" si="341"/>
        <v>0</v>
      </c>
      <c r="CQ219" s="19"/>
      <c r="CR219" s="19"/>
      <c r="CS219" s="19"/>
      <c r="CT219" s="19">
        <f t="shared" si="342"/>
        <v>0</v>
      </c>
      <c r="CU219" s="19"/>
      <c r="DB219" s="19">
        <f>DB183/$DB$210</f>
        <v>1.2265284819162103</v>
      </c>
      <c r="DC219" s="19">
        <f t="shared" si="351"/>
        <v>1.2049258076957432</v>
      </c>
      <c r="DD219" s="19">
        <f t="shared" si="352"/>
        <v>0.64409946987781341</v>
      </c>
      <c r="DE219" s="19">
        <f t="shared" si="353"/>
        <v>1.3968134627407638</v>
      </c>
      <c r="DF219" s="19">
        <f t="shared" si="354"/>
        <v>1.3067661682751595</v>
      </c>
      <c r="DG219" s="19">
        <f t="shared" si="355"/>
        <v>1.4828580375416294</v>
      </c>
      <c r="DH219" s="19">
        <f t="shared" si="356"/>
        <v>1.4419923629608027</v>
      </c>
      <c r="DI219" s="19">
        <f t="shared" si="357"/>
        <v>1.7131046591792276</v>
      </c>
      <c r="DJ219" s="19">
        <f t="shared" si="358"/>
        <v>1.5462095052995743</v>
      </c>
      <c r="DK219" s="19">
        <f t="shared" si="359"/>
        <v>1.2095920797176736</v>
      </c>
      <c r="DL219" s="19">
        <f t="shared" si="360"/>
        <v>1.3321620190245853</v>
      </c>
      <c r="DM219" s="19">
        <f t="shared" si="361"/>
        <v>1.0905293582666407</v>
      </c>
      <c r="DN219" s="19">
        <f t="shared" si="362"/>
        <v>1.3886922795660928</v>
      </c>
      <c r="DO219" s="19">
        <f t="shared" si="363"/>
        <v>1.7526722947250257</v>
      </c>
      <c r="DP219" s="19">
        <f t="shared" si="364"/>
        <v>2.0461004166145154</v>
      </c>
      <c r="DQ219" s="19">
        <f t="shared" si="365"/>
        <v>1.9106005652108602</v>
      </c>
      <c r="DX219" s="15" t="str">
        <f t="shared" ref="DX219:DX224" si="369">AT8</f>
        <v>0.255 - 5.1</v>
      </c>
    </row>
    <row r="220" spans="1:128" x14ac:dyDescent="0.3">
      <c r="A220" s="15" t="str">
        <f t="shared" si="343"/>
        <v>Thyrosine</v>
      </c>
      <c r="K220" s="19">
        <f t="shared" si="317"/>
        <v>0.52534536030591317</v>
      </c>
      <c r="L220" s="19" t="e">
        <f>#REF!/$L$210</f>
        <v>#REF!</v>
      </c>
      <c r="M220" s="19" t="e">
        <f>#REF!/$M$210</f>
        <v>#REF!</v>
      </c>
      <c r="N220" s="19" t="e">
        <f>#REF!/$N$210</f>
        <v>#REF!</v>
      </c>
      <c r="O220" s="19">
        <f t="shared" si="318"/>
        <v>2.639183827658377</v>
      </c>
      <c r="P220" s="19" t="e">
        <f>#REF!/$O$210</f>
        <v>#REF!</v>
      </c>
      <c r="AA220"/>
      <c r="AC220" s="19"/>
      <c r="AD220" s="21"/>
      <c r="AG220"/>
      <c r="AI220" s="19">
        <f t="shared" si="319"/>
        <v>-0.1340511533769167</v>
      </c>
      <c r="AP220" s="19"/>
      <c r="AU220" s="19">
        <f t="shared" si="344"/>
        <v>0</v>
      </c>
      <c r="AV220" s="19">
        <f t="shared" si="344"/>
        <v>0</v>
      </c>
      <c r="AW220" s="19">
        <f t="shared" si="320"/>
        <v>0</v>
      </c>
      <c r="AX220" s="19">
        <f t="shared" si="344"/>
        <v>0</v>
      </c>
      <c r="AY220" s="19">
        <f t="shared" si="321"/>
        <v>0</v>
      </c>
      <c r="AZ220" s="19">
        <f t="shared" si="344"/>
        <v>0</v>
      </c>
      <c r="BA220" s="19">
        <f t="shared" si="322"/>
        <v>0</v>
      </c>
      <c r="BB220" s="19">
        <f t="shared" si="323"/>
        <v>0</v>
      </c>
      <c r="BC220" s="19">
        <f t="shared" si="324"/>
        <v>0</v>
      </c>
      <c r="BD220" s="19">
        <f t="shared" si="325"/>
        <v>0</v>
      </c>
      <c r="BE220" s="19">
        <f t="shared" si="326"/>
        <v>0</v>
      </c>
      <c r="BF220" s="19">
        <f t="shared" si="327"/>
        <v>0</v>
      </c>
      <c r="BG220" s="19">
        <f t="shared" si="328"/>
        <v>0</v>
      </c>
      <c r="BH220" s="19">
        <f t="shared" si="329"/>
        <v>0</v>
      </c>
      <c r="BI220" s="19">
        <f t="shared" si="330"/>
        <v>0</v>
      </c>
      <c r="BJ220" s="19">
        <f t="shared" si="331"/>
        <v>0</v>
      </c>
      <c r="BK220" s="19">
        <f t="shared" si="332"/>
        <v>0</v>
      </c>
      <c r="BL220" s="19">
        <f t="shared" si="333"/>
        <v>0</v>
      </c>
      <c r="BM220" s="19">
        <f t="shared" si="345"/>
        <v>0</v>
      </c>
      <c r="BN220" s="19">
        <f t="shared" si="346"/>
        <v>0</v>
      </c>
      <c r="BO220" s="19">
        <f t="shared" si="347"/>
        <v>0</v>
      </c>
      <c r="BP220" s="19">
        <f t="shared" si="348"/>
        <v>0</v>
      </c>
      <c r="BQ220" s="19">
        <f t="shared" si="349"/>
        <v>0</v>
      </c>
      <c r="BR220" s="19">
        <f t="shared" si="350"/>
        <v>0</v>
      </c>
      <c r="BS220" s="17">
        <f t="shared" si="334"/>
        <v>0</v>
      </c>
      <c r="BT220" s="17"/>
      <c r="BU220" s="19">
        <f t="shared" si="335"/>
        <v>0</v>
      </c>
      <c r="BV220" s="19"/>
      <c r="BX220" s="19"/>
      <c r="BY220" s="19"/>
      <c r="BZ220" s="17">
        <f t="shared" si="366"/>
        <v>0</v>
      </c>
      <c r="CA220" s="17"/>
      <c r="CB220" s="19">
        <f t="shared" si="367"/>
        <v>0</v>
      </c>
      <c r="CD220" s="19">
        <f t="shared" si="368"/>
        <v>0.88747611052344377</v>
      </c>
      <c r="CF220" s="15">
        <f t="shared" si="336"/>
        <v>0.69952459010512746</v>
      </c>
      <c r="CG220" s="19"/>
      <c r="CH220" s="17">
        <f t="shared" si="337"/>
        <v>1.0674644230586814</v>
      </c>
      <c r="CI220" s="17"/>
      <c r="CJ220" s="15">
        <f t="shared" si="338"/>
        <v>1.2925096700036403</v>
      </c>
      <c r="CL220" s="19">
        <f t="shared" si="339"/>
        <v>0</v>
      </c>
      <c r="CM220" s="19"/>
      <c r="CN220" s="17">
        <f t="shared" si="340"/>
        <v>1.9412359013602889</v>
      </c>
      <c r="CO220" s="17"/>
      <c r="CP220" s="19"/>
      <c r="CQ220" s="19"/>
      <c r="CR220" s="19"/>
      <c r="CS220" s="19"/>
      <c r="CT220" s="19">
        <f t="shared" si="342"/>
        <v>0</v>
      </c>
      <c r="CU220" s="19"/>
      <c r="DB220" s="19"/>
      <c r="DC220" s="19">
        <f t="shared" si="351"/>
        <v>1.2796920440001578</v>
      </c>
      <c r="DD220" s="19">
        <f t="shared" si="352"/>
        <v>2.4540880122253235</v>
      </c>
      <c r="DE220" s="19">
        <f t="shared" si="353"/>
        <v>3.3552057986241017</v>
      </c>
      <c r="DF220" s="19">
        <f t="shared" si="354"/>
        <v>2.4120960272177334</v>
      </c>
      <c r="DG220" s="19">
        <f t="shared" si="355"/>
        <v>4.2119461302922394</v>
      </c>
      <c r="DH220" s="19">
        <f t="shared" si="356"/>
        <v>1.4982232908008271</v>
      </c>
      <c r="DI220" s="19">
        <f t="shared" si="357"/>
        <v>3.7514742430955805</v>
      </c>
      <c r="DJ220" s="19">
        <f t="shared" si="358"/>
        <v>1.8194684997818278</v>
      </c>
      <c r="DK220" s="19">
        <f t="shared" si="359"/>
        <v>3.2278701178032407</v>
      </c>
      <c r="DL220" s="19">
        <f t="shared" si="360"/>
        <v>3.4747521511793464</v>
      </c>
      <c r="DM220" s="19">
        <f t="shared" si="361"/>
        <v>2.9578190558195776</v>
      </c>
      <c r="DN220" s="19">
        <f t="shared" si="362"/>
        <v>3.6654708648762777</v>
      </c>
      <c r="DO220" s="19">
        <f t="shared" si="363"/>
        <v>5.3085260408714472</v>
      </c>
      <c r="DP220" s="19">
        <f t="shared" si="364"/>
        <v>4.8313591265703169</v>
      </c>
      <c r="DQ220" s="19">
        <f t="shared" si="365"/>
        <v>3.8842653058229279</v>
      </c>
      <c r="DX220" s="15" t="str">
        <f t="shared" si="369"/>
        <v>0.24 - 96</v>
      </c>
    </row>
    <row r="221" spans="1:128" x14ac:dyDescent="0.3">
      <c r="A221" s="15" t="str">
        <f t="shared" si="343"/>
        <v>Asparagine</v>
      </c>
      <c r="K221" s="19">
        <f t="shared" si="317"/>
        <v>0.12940105481800754</v>
      </c>
      <c r="L221" s="19" t="e">
        <f>#REF!/$L$210</f>
        <v>#REF!</v>
      </c>
      <c r="M221" s="19" t="e">
        <f>#REF!/$M$210</f>
        <v>#REF!</v>
      </c>
      <c r="N221" s="19" t="e">
        <f>#REF!/$N$210</f>
        <v>#REF!</v>
      </c>
      <c r="O221" s="19">
        <f t="shared" si="318"/>
        <v>0.12649243969972065</v>
      </c>
      <c r="P221" s="19" t="e">
        <f>#REF!/$O$210</f>
        <v>#REF!</v>
      </c>
      <c r="AA221"/>
      <c r="AC221" s="19">
        <f>CR185/$AC$210</f>
        <v>0.12299070630346806</v>
      </c>
      <c r="AD221" s="21"/>
      <c r="AG221"/>
      <c r="AI221" s="19">
        <f t="shared" si="319"/>
        <v>0.59808768966899151</v>
      </c>
      <c r="AP221" s="19"/>
      <c r="AU221" s="19">
        <f t="shared" si="344"/>
        <v>0.37106086025349905</v>
      </c>
      <c r="AV221" s="19">
        <f t="shared" si="344"/>
        <v>0</v>
      </c>
      <c r="AW221" s="19">
        <f t="shared" si="320"/>
        <v>0.2786772593687234</v>
      </c>
      <c r="AX221" s="19">
        <f t="shared" si="344"/>
        <v>0</v>
      </c>
      <c r="AY221" s="19">
        <f t="shared" si="321"/>
        <v>0.25980052217946298</v>
      </c>
      <c r="AZ221" s="19">
        <f t="shared" si="344"/>
        <v>0</v>
      </c>
      <c r="BA221" s="19">
        <f t="shared" si="322"/>
        <v>0.27893979412753334</v>
      </c>
      <c r="BB221" s="19">
        <f t="shared" si="323"/>
        <v>0</v>
      </c>
      <c r="BC221" s="19">
        <f t="shared" si="324"/>
        <v>0.28483134127986165</v>
      </c>
      <c r="BD221" s="19">
        <f t="shared" si="325"/>
        <v>0</v>
      </c>
      <c r="BE221" s="19">
        <f t="shared" si="326"/>
        <v>0.27221136521834505</v>
      </c>
      <c r="BF221" s="19">
        <f t="shared" si="327"/>
        <v>0</v>
      </c>
      <c r="BG221" s="19">
        <f t="shared" si="328"/>
        <v>0.29263693693983345</v>
      </c>
      <c r="BH221" s="19">
        <f t="shared" si="329"/>
        <v>0</v>
      </c>
      <c r="BI221" s="19">
        <f t="shared" si="330"/>
        <v>0</v>
      </c>
      <c r="BJ221" s="19">
        <f t="shared" si="331"/>
        <v>0</v>
      </c>
      <c r="BK221" s="19">
        <f t="shared" si="332"/>
        <v>0.29151877425417522</v>
      </c>
      <c r="BL221" s="19">
        <f t="shared" si="333"/>
        <v>0</v>
      </c>
      <c r="BM221" s="19">
        <f t="shared" si="345"/>
        <v>0.31384403179664966</v>
      </c>
      <c r="BN221" s="19">
        <f t="shared" si="346"/>
        <v>0</v>
      </c>
      <c r="BO221" s="19">
        <f t="shared" si="347"/>
        <v>0</v>
      </c>
      <c r="BP221" s="19">
        <f t="shared" si="348"/>
        <v>0</v>
      </c>
      <c r="BQ221" s="19">
        <f t="shared" si="349"/>
        <v>0</v>
      </c>
      <c r="BR221" s="19">
        <f t="shared" si="350"/>
        <v>0</v>
      </c>
      <c r="BS221" s="17">
        <f t="shared" si="334"/>
        <v>0</v>
      </c>
      <c r="BT221" s="17"/>
      <c r="BU221" s="19">
        <f t="shared" si="335"/>
        <v>0</v>
      </c>
      <c r="BV221" s="19"/>
      <c r="BX221" s="19"/>
      <c r="BY221" s="19"/>
      <c r="BZ221" s="17">
        <f t="shared" si="366"/>
        <v>0</v>
      </c>
      <c r="CA221" s="17"/>
      <c r="CB221" s="19">
        <f t="shared" si="367"/>
        <v>0.92683557723449728</v>
      </c>
      <c r="CD221" s="19">
        <f t="shared" si="368"/>
        <v>1.0174961412503449</v>
      </c>
      <c r="CF221" s="15">
        <f t="shared" si="336"/>
        <v>0</v>
      </c>
      <c r="CG221" s="19"/>
      <c r="CH221" s="17">
        <f t="shared" si="337"/>
        <v>0</v>
      </c>
      <c r="CI221" s="17"/>
      <c r="CJ221" s="15">
        <f t="shared" si="338"/>
        <v>0</v>
      </c>
      <c r="CL221" s="19">
        <f t="shared" si="339"/>
        <v>0</v>
      </c>
      <c r="CM221" s="19"/>
      <c r="CN221" s="17">
        <f t="shared" si="340"/>
        <v>0</v>
      </c>
      <c r="CO221" s="17"/>
      <c r="CP221" s="19">
        <f t="shared" si="341"/>
        <v>0</v>
      </c>
      <c r="CQ221" s="19"/>
      <c r="CR221" s="19"/>
      <c r="CS221" s="19"/>
      <c r="CT221" s="19">
        <f t="shared" si="342"/>
        <v>0</v>
      </c>
      <c r="CU221" s="19"/>
      <c r="DB221" s="19">
        <f>DB185/$DB$210</f>
        <v>0.25683353375135981</v>
      </c>
      <c r="DC221" s="19">
        <f t="shared" si="351"/>
        <v>0.25683353375135981</v>
      </c>
      <c r="DD221" s="19">
        <f t="shared" si="352"/>
        <v>0.51366706750271962</v>
      </c>
      <c r="DE221" s="19">
        <f t="shared" si="353"/>
        <v>0.51366706750271962</v>
      </c>
      <c r="DF221" s="19">
        <f t="shared" si="354"/>
        <v>0.26544849505119572</v>
      </c>
      <c r="DG221" s="19">
        <f t="shared" si="355"/>
        <v>0.26544849505119572</v>
      </c>
      <c r="DH221" s="19">
        <f t="shared" si="356"/>
        <v>0.24634033490159607</v>
      </c>
      <c r="DI221" s="19">
        <f t="shared" si="357"/>
        <v>0.24634033490159607</v>
      </c>
      <c r="DJ221" s="19">
        <f t="shared" si="358"/>
        <v>0.25197797440680669</v>
      </c>
      <c r="DK221" s="19">
        <f t="shared" si="359"/>
        <v>0.25197797440680669</v>
      </c>
      <c r="DL221" s="19">
        <f t="shared" si="360"/>
        <v>0.51056021023959819</v>
      </c>
      <c r="DM221" s="19">
        <f t="shared" si="361"/>
        <v>0.51056021023959819</v>
      </c>
      <c r="DN221" s="19">
        <f t="shared" si="362"/>
        <v>0.47157889064961028</v>
      </c>
      <c r="DO221" s="19">
        <f t="shared" si="363"/>
        <v>0.47157889064961028</v>
      </c>
      <c r="DP221" s="19">
        <f t="shared" si="364"/>
        <v>0.50445789696980226</v>
      </c>
      <c r="DQ221" s="19">
        <f t="shared" si="365"/>
        <v>0.50445789696980226</v>
      </c>
      <c r="DX221" s="15" t="str">
        <f t="shared" si="369"/>
        <v>0.2425 - 97</v>
      </c>
    </row>
    <row r="222" spans="1:128" x14ac:dyDescent="0.3">
      <c r="A222" s="15" t="str">
        <f t="shared" si="343"/>
        <v>Glycine</v>
      </c>
      <c r="K222" s="19">
        <f t="shared" si="317"/>
        <v>3.241988622542169</v>
      </c>
      <c r="L222" s="19" t="e">
        <f>#REF!/$L$210</f>
        <v>#REF!</v>
      </c>
      <c r="M222" s="19" t="e">
        <f>#REF!/$M$210</f>
        <v>#REF!</v>
      </c>
      <c r="N222" s="19" t="e">
        <f>#REF!/$N$210</f>
        <v>#REF!</v>
      </c>
      <c r="O222" s="19">
        <f t="shared" si="318"/>
        <v>0.76463778463152943</v>
      </c>
      <c r="P222" s="19" t="e">
        <f>#REF!/$O$210</f>
        <v>#REF!</v>
      </c>
      <c r="AA222"/>
      <c r="AC222" s="19">
        <f>CR186/$AC$210</f>
        <v>0.65323932644125871</v>
      </c>
      <c r="AD222" s="21"/>
      <c r="AG222"/>
      <c r="AI222" s="19">
        <f t="shared" si="319"/>
        <v>3.5578011783854953</v>
      </c>
      <c r="AP222" s="19"/>
      <c r="AU222" s="19">
        <f t="shared" si="344"/>
        <v>0</v>
      </c>
      <c r="AV222" s="19">
        <f t="shared" si="344"/>
        <v>0</v>
      </c>
      <c r="AW222" s="19">
        <f t="shared" si="320"/>
        <v>0</v>
      </c>
      <c r="AX222" s="19">
        <f t="shared" si="344"/>
        <v>0</v>
      </c>
      <c r="AY222" s="19">
        <f t="shared" si="321"/>
        <v>0</v>
      </c>
      <c r="AZ222" s="19">
        <f t="shared" si="344"/>
        <v>0</v>
      </c>
      <c r="BA222" s="19">
        <f t="shared" si="322"/>
        <v>0</v>
      </c>
      <c r="BB222" s="19">
        <f t="shared" si="323"/>
        <v>0</v>
      </c>
      <c r="BC222" s="19">
        <f t="shared" si="324"/>
        <v>0</v>
      </c>
      <c r="BD222" s="19">
        <f t="shared" si="325"/>
        <v>0</v>
      </c>
      <c r="BE222" s="19">
        <f t="shared" si="326"/>
        <v>0</v>
      </c>
      <c r="BF222" s="19">
        <f t="shared" si="327"/>
        <v>0</v>
      </c>
      <c r="BG222" s="19">
        <f t="shared" si="328"/>
        <v>0</v>
      </c>
      <c r="BH222" s="19">
        <f t="shared" si="329"/>
        <v>0</v>
      </c>
      <c r="BI222" s="19">
        <f t="shared" si="330"/>
        <v>0</v>
      </c>
      <c r="BJ222" s="19">
        <f t="shared" si="331"/>
        <v>0</v>
      </c>
      <c r="BK222" s="19">
        <f t="shared" si="332"/>
        <v>0</v>
      </c>
      <c r="BL222" s="19">
        <f t="shared" si="333"/>
        <v>0</v>
      </c>
      <c r="BM222" s="19">
        <f t="shared" si="345"/>
        <v>0</v>
      </c>
      <c r="BN222" s="19">
        <f t="shared" si="346"/>
        <v>0</v>
      </c>
      <c r="BO222" s="19">
        <f t="shared" si="347"/>
        <v>0</v>
      </c>
      <c r="BP222" s="19">
        <f t="shared" si="348"/>
        <v>0</v>
      </c>
      <c r="BQ222" s="19">
        <f t="shared" si="349"/>
        <v>0</v>
      </c>
      <c r="BR222" s="19">
        <f t="shared" si="350"/>
        <v>0</v>
      </c>
      <c r="BS222" s="17">
        <f t="shared" si="334"/>
        <v>0</v>
      </c>
      <c r="BT222" s="17"/>
      <c r="BU222" s="19">
        <f t="shared" si="335"/>
        <v>0</v>
      </c>
      <c r="BV222" s="19"/>
      <c r="BX222" s="19"/>
      <c r="BY222" s="19"/>
      <c r="BZ222" s="17">
        <f t="shared" si="366"/>
        <v>0</v>
      </c>
      <c r="CA222" s="17"/>
      <c r="CB222" s="19">
        <f t="shared" si="367"/>
        <v>0</v>
      </c>
      <c r="CD222" s="19">
        <f t="shared" si="368"/>
        <v>0</v>
      </c>
      <c r="CF222" s="15">
        <f t="shared" si="336"/>
        <v>1.1032487707515188</v>
      </c>
      <c r="CG222" s="19"/>
      <c r="CH222" s="17">
        <f t="shared" si="337"/>
        <v>0.86712684976349286</v>
      </c>
      <c r="CI222" s="17"/>
      <c r="CJ222" s="15">
        <f t="shared" si="338"/>
        <v>1.2940495742302869</v>
      </c>
      <c r="CL222" s="19">
        <f t="shared" si="339"/>
        <v>0</v>
      </c>
      <c r="CM222" s="19"/>
      <c r="CN222" s="17">
        <f t="shared" si="340"/>
        <v>0.81548410219552547</v>
      </c>
      <c r="CO222" s="17"/>
      <c r="CP222" s="19">
        <f t="shared" si="341"/>
        <v>1.058605520225296</v>
      </c>
      <c r="CQ222" s="19"/>
      <c r="CR222" s="19"/>
      <c r="CS222" s="19"/>
      <c r="CT222" s="19">
        <f t="shared" si="342"/>
        <v>0</v>
      </c>
      <c r="CU222" s="19"/>
      <c r="DB222" s="19">
        <f>DB186/$DB$210</f>
        <v>2.6562175133889783</v>
      </c>
      <c r="DC222" s="19">
        <f t="shared" si="351"/>
        <v>1.2262754545733852</v>
      </c>
      <c r="DD222" s="19">
        <f t="shared" si="352"/>
        <v>1.443320898682267</v>
      </c>
      <c r="DE222" s="19">
        <f t="shared" si="353"/>
        <v>2.871064661107583</v>
      </c>
      <c r="DF222" s="19">
        <f t="shared" si="354"/>
        <v>1.6268273824589803</v>
      </c>
      <c r="DG222" s="19">
        <f t="shared" si="355"/>
        <v>1.6504526362316503</v>
      </c>
      <c r="DH222" s="19">
        <f t="shared" si="356"/>
        <v>2.6070357828422219</v>
      </c>
      <c r="DI222" s="19">
        <f t="shared" si="357"/>
        <v>0.56638951783610492</v>
      </c>
      <c r="DJ222" s="19">
        <f t="shared" si="358"/>
        <v>2.483246135238697</v>
      </c>
      <c r="DK222" s="19">
        <f t="shared" si="359"/>
        <v>1.6154026722953603</v>
      </c>
      <c r="DL222" s="19">
        <f t="shared" si="360"/>
        <v>1.4579899711059394</v>
      </c>
      <c r="DM222" s="19">
        <f t="shared" si="361"/>
        <v>1.3862741890029764</v>
      </c>
      <c r="DN222" s="19">
        <f t="shared" si="362"/>
        <v>1.4582605347232658</v>
      </c>
      <c r="DO222" s="19">
        <f t="shared" si="363"/>
        <v>3.1661647552180319</v>
      </c>
      <c r="DP222" s="19">
        <f t="shared" si="364"/>
        <v>2.5158251707170209</v>
      </c>
      <c r="DQ222" s="19">
        <f t="shared" si="365"/>
        <v>2.7588753978886027</v>
      </c>
      <c r="DX222" s="15" t="str">
        <f t="shared" si="369"/>
        <v>0.2425 - 97</v>
      </c>
    </row>
    <row r="223" spans="1:128" x14ac:dyDescent="0.3">
      <c r="A223" s="15" t="str">
        <f t="shared" si="343"/>
        <v>Tryptophan</v>
      </c>
      <c r="K223" s="19">
        <f t="shared" si="317"/>
        <v>-5.9998201173477955E-2</v>
      </c>
      <c r="L223" s="19" t="e">
        <f>#REF!/$L$210</f>
        <v>#REF!</v>
      </c>
      <c r="M223" s="19" t="e">
        <f>#REF!/$M$210</f>
        <v>#REF!</v>
      </c>
      <c r="N223" s="19" t="e">
        <f>#REF!/$N$210</f>
        <v>#REF!</v>
      </c>
      <c r="O223" s="19">
        <f t="shared" si="318"/>
        <v>-5.8649590257990186E-2</v>
      </c>
      <c r="P223" s="19" t="e">
        <f>#REF!/$O$210</f>
        <v>#REF!</v>
      </c>
      <c r="AA223"/>
      <c r="AC223" s="19"/>
      <c r="AD223" s="21"/>
      <c r="AG223"/>
      <c r="AI223" s="19">
        <f t="shared" si="319"/>
        <v>-0.20105561591865817</v>
      </c>
      <c r="AP223" s="19"/>
      <c r="AU223" s="19">
        <f t="shared" si="344"/>
        <v>0</v>
      </c>
      <c r="AV223" s="19">
        <f t="shared" si="344"/>
        <v>0</v>
      </c>
      <c r="AW223" s="19">
        <f t="shared" si="320"/>
        <v>0</v>
      </c>
      <c r="AX223" s="19">
        <f t="shared" si="344"/>
        <v>0</v>
      </c>
      <c r="AY223" s="19">
        <f t="shared" si="321"/>
        <v>0</v>
      </c>
      <c r="AZ223" s="19">
        <f t="shared" si="344"/>
        <v>0</v>
      </c>
      <c r="BA223" s="19">
        <f t="shared" si="322"/>
        <v>0</v>
      </c>
      <c r="BB223" s="19">
        <f t="shared" si="323"/>
        <v>0</v>
      </c>
      <c r="BC223" s="19">
        <f t="shared" si="324"/>
        <v>0.24578964901279385</v>
      </c>
      <c r="BD223" s="19">
        <f t="shared" si="325"/>
        <v>0</v>
      </c>
      <c r="BE223" s="19">
        <f t="shared" si="326"/>
        <v>0</v>
      </c>
      <c r="BF223" s="19">
        <f t="shared" si="327"/>
        <v>0</v>
      </c>
      <c r="BG223" s="19">
        <f t="shared" si="328"/>
        <v>0</v>
      </c>
      <c r="BH223" s="19">
        <f t="shared" si="329"/>
        <v>0</v>
      </c>
      <c r="BI223" s="19">
        <f t="shared" si="330"/>
        <v>0</v>
      </c>
      <c r="BJ223" s="19">
        <f t="shared" si="331"/>
        <v>0</v>
      </c>
      <c r="BK223" s="19">
        <f t="shared" si="332"/>
        <v>0</v>
      </c>
      <c r="BL223" s="19">
        <f t="shared" si="333"/>
        <v>0</v>
      </c>
      <c r="BM223" s="19">
        <f t="shared" si="345"/>
        <v>0</v>
      </c>
      <c r="BN223" s="19">
        <f t="shared" si="346"/>
        <v>0</v>
      </c>
      <c r="BO223" s="19">
        <f t="shared" si="347"/>
        <v>0</v>
      </c>
      <c r="BP223" s="19">
        <f t="shared" si="348"/>
        <v>0</v>
      </c>
      <c r="BQ223" s="19">
        <f t="shared" si="349"/>
        <v>0</v>
      </c>
      <c r="BR223" s="19">
        <f t="shared" si="350"/>
        <v>0</v>
      </c>
      <c r="BS223" s="17">
        <f t="shared" si="334"/>
        <v>0</v>
      </c>
      <c r="BT223" s="17"/>
      <c r="BU223" s="19">
        <f t="shared" si="335"/>
        <v>0</v>
      </c>
      <c r="BV223" s="19"/>
      <c r="BX223" s="19"/>
      <c r="BY223" s="19"/>
      <c r="BZ223" s="17">
        <f t="shared" si="366"/>
        <v>0</v>
      </c>
      <c r="CA223" s="17"/>
      <c r="CB223" s="19">
        <f t="shared" si="367"/>
        <v>0</v>
      </c>
      <c r="CD223" s="19">
        <f t="shared" si="368"/>
        <v>0.27316563563199259</v>
      </c>
      <c r="CF223" s="15">
        <f t="shared" si="336"/>
        <v>0</v>
      </c>
      <c r="CG223" s="19"/>
      <c r="CH223" s="17">
        <f t="shared" si="337"/>
        <v>0</v>
      </c>
      <c r="CI223" s="17"/>
      <c r="CJ223" s="15">
        <f t="shared" si="338"/>
        <v>0</v>
      </c>
      <c r="CL223" s="19">
        <f t="shared" si="339"/>
        <v>0</v>
      </c>
      <c r="CM223" s="19"/>
      <c r="CN223" s="17">
        <f t="shared" si="340"/>
        <v>0</v>
      </c>
      <c r="CO223" s="17"/>
      <c r="CP223" s="19">
        <f t="shared" si="341"/>
        <v>0</v>
      </c>
      <c r="CQ223" s="19"/>
      <c r="CR223" s="19"/>
      <c r="CS223" s="19"/>
      <c r="CT223" s="19">
        <f t="shared" si="342"/>
        <v>0</v>
      </c>
      <c r="CU223" s="19"/>
      <c r="DB223" s="19"/>
      <c r="DF223" s="19"/>
      <c r="DG223" s="19"/>
      <c r="DH223" s="19"/>
      <c r="DI223" s="19"/>
      <c r="DJ223" s="19"/>
      <c r="DK223" s="19"/>
      <c r="DN223" s="19"/>
      <c r="DO223" s="19"/>
      <c r="DP223" s="19"/>
      <c r="DQ223" s="19"/>
      <c r="DX223" s="15" t="str">
        <f t="shared" si="369"/>
        <v>0.255 - 102</v>
      </c>
    </row>
    <row r="224" spans="1:128" x14ac:dyDescent="0.3">
      <c r="A224" s="15" t="str">
        <f t="shared" si="343"/>
        <v>Threonine</v>
      </c>
      <c r="K224" s="19">
        <f t="shared" si="317"/>
        <v>2.7288360049336582</v>
      </c>
      <c r="L224" s="19" t="e">
        <f>#REF!/$L$210</f>
        <v>#REF!</v>
      </c>
      <c r="M224" s="19" t="e">
        <f>#REF!/$M$210</f>
        <v>#REF!</v>
      </c>
      <c r="N224" s="19" t="e">
        <f>#REF!/$N$210</f>
        <v>#REF!</v>
      </c>
      <c r="O224" s="19">
        <f t="shared" si="318"/>
        <v>0.95058685121811304</v>
      </c>
      <c r="P224" s="19" t="e">
        <f>#REF!/$O$210</f>
        <v>#REF!</v>
      </c>
      <c r="AA224"/>
      <c r="AC224" s="19">
        <f t="shared" ref="AC224:AC230" si="370">CR188/$AC$210</f>
        <v>0.60483622809477111</v>
      </c>
      <c r="AD224" s="21"/>
      <c r="AG224"/>
      <c r="AI224" s="19">
        <f t="shared" si="319"/>
        <v>3.0959712918374165</v>
      </c>
      <c r="AP224" s="19"/>
      <c r="AU224" s="19">
        <f t="shared" si="344"/>
        <v>0</v>
      </c>
      <c r="AV224" s="19">
        <f t="shared" si="344"/>
        <v>0</v>
      </c>
      <c r="AW224" s="19">
        <f t="shared" si="320"/>
        <v>0</v>
      </c>
      <c r="AX224" s="19">
        <f t="shared" si="344"/>
        <v>1.4190958703245044E-2</v>
      </c>
      <c r="AY224" s="19">
        <f t="shared" si="321"/>
        <v>0</v>
      </c>
      <c r="AZ224" s="19">
        <f t="shared" si="344"/>
        <v>0</v>
      </c>
      <c r="BA224" s="19">
        <f t="shared" si="322"/>
        <v>0</v>
      </c>
      <c r="BB224" s="19">
        <f t="shared" si="323"/>
        <v>0</v>
      </c>
      <c r="BC224" s="19">
        <f t="shared" si="324"/>
        <v>0</v>
      </c>
      <c r="BD224" s="19">
        <f t="shared" si="325"/>
        <v>0</v>
      </c>
      <c r="BE224" s="19">
        <f t="shared" si="326"/>
        <v>0</v>
      </c>
      <c r="BF224" s="19">
        <f t="shared" si="327"/>
        <v>0</v>
      </c>
      <c r="BG224" s="19">
        <f t="shared" si="328"/>
        <v>0</v>
      </c>
      <c r="BH224" s="19">
        <f t="shared" si="329"/>
        <v>0</v>
      </c>
      <c r="BI224" s="19">
        <f t="shared" si="330"/>
        <v>0</v>
      </c>
      <c r="BJ224" s="19">
        <f t="shared" si="331"/>
        <v>2.8128741648840404E-3</v>
      </c>
      <c r="BK224" s="19">
        <f t="shared" si="332"/>
        <v>0</v>
      </c>
      <c r="BL224" s="19">
        <f t="shared" si="333"/>
        <v>0</v>
      </c>
      <c r="BM224" s="19">
        <f t="shared" si="345"/>
        <v>0</v>
      </c>
      <c r="BN224" s="19">
        <f t="shared" si="346"/>
        <v>0</v>
      </c>
      <c r="BO224" s="19">
        <f t="shared" si="347"/>
        <v>0</v>
      </c>
      <c r="BP224" s="19">
        <f t="shared" si="348"/>
        <v>0</v>
      </c>
      <c r="BQ224" s="19">
        <f t="shared" si="349"/>
        <v>0</v>
      </c>
      <c r="BR224" s="19">
        <f t="shared" si="350"/>
        <v>0</v>
      </c>
      <c r="BS224" s="17">
        <f t="shared" si="334"/>
        <v>0</v>
      </c>
      <c r="BT224" s="17"/>
      <c r="BU224" s="19">
        <f t="shared" si="335"/>
        <v>0</v>
      </c>
      <c r="BV224" s="19"/>
      <c r="BX224" s="19"/>
      <c r="BY224" s="19"/>
      <c r="BZ224" s="17">
        <f t="shared" si="366"/>
        <v>0</v>
      </c>
      <c r="CA224" s="17"/>
      <c r="CB224" s="19">
        <f t="shared" si="367"/>
        <v>-0.10624157872299821</v>
      </c>
      <c r="CD224" s="19">
        <f t="shared" si="368"/>
        <v>0</v>
      </c>
      <c r="CF224" s="15">
        <f t="shared" si="336"/>
        <v>0.93478957223149961</v>
      </c>
      <c r="CG224" s="19"/>
      <c r="CH224" s="17">
        <f t="shared" si="337"/>
        <v>0.91075742443844387</v>
      </c>
      <c r="CI224" s="17"/>
      <c r="CJ224" s="15">
        <f t="shared" si="338"/>
        <v>0.91208536624939163</v>
      </c>
      <c r="CL224" s="19">
        <f t="shared" si="339"/>
        <v>0</v>
      </c>
      <c r="CM224" s="19"/>
      <c r="CN224" s="17">
        <f t="shared" si="340"/>
        <v>0.62995465515741866</v>
      </c>
      <c r="CO224" s="17"/>
      <c r="CP224" s="19">
        <f t="shared" si="341"/>
        <v>0.55667144944460101</v>
      </c>
      <c r="CQ224" s="19"/>
      <c r="CR224" s="19"/>
      <c r="CS224" s="19"/>
      <c r="CT224" s="19">
        <f t="shared" si="342"/>
        <v>0</v>
      </c>
      <c r="CU224" s="19"/>
      <c r="DB224" s="19">
        <f>DB188/$DB$210</f>
        <v>1.6636111410742249</v>
      </c>
      <c r="DC224" s="19">
        <f>DC188/$DC$210</f>
        <v>1.2214775243987781</v>
      </c>
      <c r="DD224" s="19">
        <f>DD188/$DD$210</f>
        <v>1.6203131563420319</v>
      </c>
      <c r="DE224" s="19">
        <f>DE188/$DE$210</f>
        <v>1.8210219694237071</v>
      </c>
      <c r="DF224" s="19">
        <f>DF188/$DF$210</f>
        <v>0.981663022838002</v>
      </c>
      <c r="DG224" s="19">
        <f>DG188/$DG$210</f>
        <v>1.2116653757761617</v>
      </c>
      <c r="DH224" s="19">
        <f>DH188/$DH$210</f>
        <v>1.8194546600952453</v>
      </c>
      <c r="DI224" s="19">
        <f>DI188/$DI$210</f>
        <v>1.1946723112132616</v>
      </c>
      <c r="DJ224" s="19">
        <f>DJ188/$DJ$210</f>
        <v>1.802434700512209</v>
      </c>
      <c r="DK224" s="19">
        <f>DK188/$DK$210</f>
        <v>1.2116518069211732</v>
      </c>
      <c r="DL224" s="19">
        <f>DL188/$DL$210</f>
        <v>1.8862544008987978</v>
      </c>
      <c r="DM224" s="19">
        <f>DM188/$DM$210</f>
        <v>0.30125861658262787</v>
      </c>
      <c r="DN224" s="19">
        <f>DN188/$DN$210</f>
        <v>1.7159117639178989</v>
      </c>
      <c r="DO224" s="19">
        <f>DO188/$DO$210</f>
        <v>2.6368129396154463</v>
      </c>
      <c r="DP224" s="19">
        <f>DP188/$DP$210</f>
        <v>2.8250992354391014</v>
      </c>
      <c r="DQ224" s="19">
        <f>DQ188/$DQ$210</f>
        <v>2.3685303200667098</v>
      </c>
      <c r="DX224" s="15" t="str">
        <f t="shared" si="369"/>
        <v>0.2375 - 95</v>
      </c>
    </row>
    <row r="225" spans="1:128" x14ac:dyDescent="0.3">
      <c r="A225" s="15" t="str">
        <f t="shared" si="343"/>
        <v>Arginine</v>
      </c>
      <c r="K225" s="19">
        <f t="shared" si="317"/>
        <v>0.14792227058703875</v>
      </c>
      <c r="L225" s="19" t="e">
        <f>#REF!/$L$210</f>
        <v>#REF!</v>
      </c>
      <c r="M225" s="19" t="e">
        <f>#REF!/$M$210</f>
        <v>#REF!</v>
      </c>
      <c r="N225" s="19" t="e">
        <f>#REF!/$N$210</f>
        <v>#REF!</v>
      </c>
      <c r="O225" s="19">
        <f t="shared" si="318"/>
        <v>0.14459734442499242</v>
      </c>
      <c r="P225" s="19" t="e">
        <f>#REF!/$O$210</f>
        <v>#REF!</v>
      </c>
      <c r="AA225"/>
      <c r="AC225" s="19">
        <f t="shared" si="370"/>
        <v>0.14059440676971091</v>
      </c>
      <c r="AD225" s="21"/>
      <c r="AG225"/>
      <c r="AI225" s="19">
        <f t="shared" si="319"/>
        <v>0.49569158140211445</v>
      </c>
      <c r="AP225" s="19"/>
      <c r="AU225" s="19">
        <f t="shared" si="344"/>
        <v>0</v>
      </c>
      <c r="AV225" s="19">
        <f t="shared" si="344"/>
        <v>0</v>
      </c>
      <c r="AW225" s="19">
        <f t="shared" si="320"/>
        <v>0</v>
      </c>
      <c r="AX225" s="19">
        <f t="shared" si="344"/>
        <v>0</v>
      </c>
      <c r="AY225" s="19">
        <f t="shared" si="321"/>
        <v>0</v>
      </c>
      <c r="AZ225" s="19">
        <f t="shared" si="344"/>
        <v>0</v>
      </c>
      <c r="BA225" s="19">
        <f t="shared" si="322"/>
        <v>0</v>
      </c>
      <c r="BB225" s="19">
        <f t="shared" si="323"/>
        <v>0</v>
      </c>
      <c r="BC225" s="19">
        <f t="shared" si="324"/>
        <v>0</v>
      </c>
      <c r="BD225" s="19">
        <f t="shared" si="325"/>
        <v>0</v>
      </c>
      <c r="BE225" s="19">
        <f t="shared" si="326"/>
        <v>0</v>
      </c>
      <c r="BF225" s="19">
        <f t="shared" si="327"/>
        <v>0</v>
      </c>
      <c r="BG225" s="19">
        <f t="shared" si="328"/>
        <v>0</v>
      </c>
      <c r="BH225" s="19">
        <f t="shared" si="329"/>
        <v>0</v>
      </c>
      <c r="BI225" s="19">
        <f t="shared" si="330"/>
        <v>0</v>
      </c>
      <c r="BJ225" s="19">
        <f t="shared" si="331"/>
        <v>0</v>
      </c>
      <c r="BK225" s="19">
        <f t="shared" si="332"/>
        <v>0</v>
      </c>
      <c r="BL225" s="19">
        <f t="shared" si="333"/>
        <v>0</v>
      </c>
      <c r="BM225" s="19">
        <f t="shared" si="345"/>
        <v>0</v>
      </c>
      <c r="BN225" s="19">
        <f t="shared" si="346"/>
        <v>0</v>
      </c>
      <c r="BO225" s="19">
        <f t="shared" si="347"/>
        <v>0</v>
      </c>
      <c r="BP225" s="19">
        <f t="shared" si="348"/>
        <v>0</v>
      </c>
      <c r="BQ225" s="19">
        <f t="shared" si="349"/>
        <v>0</v>
      </c>
      <c r="BR225" s="19">
        <f t="shared" si="350"/>
        <v>0</v>
      </c>
      <c r="BS225" s="17">
        <f t="shared" si="334"/>
        <v>0</v>
      </c>
      <c r="BT225" s="17"/>
      <c r="BU225" s="19">
        <f t="shared" si="335"/>
        <v>0</v>
      </c>
      <c r="BV225" s="19"/>
      <c r="BX225" s="19"/>
      <c r="BY225" s="19"/>
      <c r="BZ225" s="17"/>
      <c r="CA225" s="17"/>
      <c r="CB225" s="19"/>
      <c r="CD225" s="19"/>
      <c r="CF225" s="15">
        <f t="shared" si="336"/>
        <v>1.4601294161372698</v>
      </c>
      <c r="CG225" s="19"/>
      <c r="CH225" s="17">
        <f t="shared" si="337"/>
        <v>3.6549767719677471</v>
      </c>
      <c r="CI225" s="17"/>
      <c r="CJ225" s="15">
        <f t="shared" si="338"/>
        <v>2.7223508678082204</v>
      </c>
      <c r="CL225" s="19">
        <f t="shared" si="339"/>
        <v>0</v>
      </c>
      <c r="CM225" s="19"/>
      <c r="CN225" s="17">
        <f t="shared" si="340"/>
        <v>0.97322908248323059</v>
      </c>
      <c r="CO225" s="17"/>
      <c r="CP225" s="19">
        <f t="shared" si="341"/>
        <v>1.0560248534663779</v>
      </c>
      <c r="CQ225" s="19"/>
      <c r="CR225" s="19"/>
      <c r="CS225" s="19"/>
      <c r="CT225" s="19">
        <f t="shared" si="342"/>
        <v>0</v>
      </c>
      <c r="CU225" s="19"/>
      <c r="DB225" s="19">
        <f>DB189/$DB$210</f>
        <v>0.29359420237204342</v>
      </c>
      <c r="DC225" s="19">
        <f>DC189/$DC$210</f>
        <v>0.29359420237204342</v>
      </c>
      <c r="DD225" s="19">
        <f>DD189/$DD$210</f>
        <v>1.2139106112019109</v>
      </c>
      <c r="DE225" s="19">
        <f>DE189/$DE$210</f>
        <v>1.4107565550425509</v>
      </c>
      <c r="DF225" s="19">
        <f>DF189/$DF$210</f>
        <v>0.30344222593169268</v>
      </c>
      <c r="DG225" s="19">
        <f>DG189/$DG$210</f>
        <v>0.30344222593169268</v>
      </c>
      <c r="DH225" s="19">
        <f>DH189/$DH$210</f>
        <v>0.2815991085008121</v>
      </c>
      <c r="DI225" s="19">
        <f>DI189/$DI$210</f>
        <v>0.2815991085008121</v>
      </c>
      <c r="DJ225" s="19">
        <f>DJ189/$DJ$210</f>
        <v>0.28804366521277097</v>
      </c>
      <c r="DK225" s="19">
        <f>DK189/$DK$210</f>
        <v>0.28804366521277097</v>
      </c>
      <c r="DL225" s="19">
        <f>DL189/$DL$210</f>
        <v>1.0541237324796622</v>
      </c>
      <c r="DM225" s="19">
        <f>DM189/$DM$210</f>
        <v>1.0700721183214186</v>
      </c>
      <c r="DN225" s="19">
        <f>DN189/$DN$210</f>
        <v>1.0095008328173094</v>
      </c>
      <c r="DO225" s="19">
        <f>DO189/$DO$210</f>
        <v>1.2038281088174614</v>
      </c>
      <c r="DP225" s="19">
        <f>DP189/$DP$210</f>
        <v>1.7808157769581394</v>
      </c>
      <c r="DQ225" s="19">
        <f>DQ189/$DQ$210</f>
        <v>0.96698284755386232</v>
      </c>
      <c r="DX225" s="15"/>
    </row>
    <row r="226" spans="1:128" x14ac:dyDescent="0.3">
      <c r="A226" s="15" t="str">
        <f t="shared" si="343"/>
        <v>Methionine</v>
      </c>
      <c r="K226" s="19">
        <f t="shared" si="317"/>
        <v>-3.519380669392111</v>
      </c>
      <c r="L226" s="19" t="e">
        <f>#REF!/$L$210</f>
        <v>#REF!</v>
      </c>
      <c r="M226" s="19" t="e">
        <f>#REF!/$M$210</f>
        <v>#REF!</v>
      </c>
      <c r="N226" s="19" t="e">
        <f>#REF!/$N$210</f>
        <v>#REF!</v>
      </c>
      <c r="O226" s="19">
        <f t="shared" si="318"/>
        <v>-3.4402737112888917</v>
      </c>
      <c r="P226" s="19" t="e">
        <f>#REF!/$O$210</f>
        <v>#REF!</v>
      </c>
      <c r="AA226"/>
      <c r="AC226" s="19">
        <f t="shared" si="370"/>
        <v>-3.3450354395339295</v>
      </c>
      <c r="AD226" s="21"/>
      <c r="AG226"/>
      <c r="AI226" s="19">
        <f t="shared" si="319"/>
        <v>-11.793541044521167</v>
      </c>
      <c r="AP226" s="19"/>
      <c r="AU226" s="19">
        <f t="shared" si="344"/>
        <v>7.3091361475977701</v>
      </c>
      <c r="AV226" s="19">
        <f t="shared" si="344"/>
        <v>6.2759929109966297</v>
      </c>
      <c r="AW226" s="19">
        <f t="shared" si="320"/>
        <v>4.0576715113622512</v>
      </c>
      <c r="AX226" s="19">
        <f t="shared" si="344"/>
        <v>2.2234987833552653</v>
      </c>
      <c r="AY226" s="19">
        <f t="shared" si="321"/>
        <v>4.1808423389820577</v>
      </c>
      <c r="AZ226" s="19">
        <f t="shared" si="344"/>
        <v>1.3891323331519805</v>
      </c>
      <c r="BA226" s="19">
        <f t="shared" si="322"/>
        <v>12.904762954354338</v>
      </c>
      <c r="BB226" s="19">
        <f t="shared" si="323"/>
        <v>7.5870954973792157</v>
      </c>
      <c r="BC226" s="19">
        <f t="shared" si="324"/>
        <v>15.046986119655037</v>
      </c>
      <c r="BD226" s="19">
        <f t="shared" si="325"/>
        <v>10.816704893915508</v>
      </c>
      <c r="BE226" s="19">
        <f t="shared" si="326"/>
        <v>5.4173709611947993</v>
      </c>
      <c r="BF226" s="19">
        <f t="shared" si="327"/>
        <v>8.453036406853089</v>
      </c>
      <c r="BG226" s="19">
        <f t="shared" si="328"/>
        <v>0</v>
      </c>
      <c r="BH226" s="19">
        <f t="shared" si="329"/>
        <v>0</v>
      </c>
      <c r="BI226" s="19">
        <f t="shared" si="330"/>
        <v>0</v>
      </c>
      <c r="BJ226" s="19">
        <f t="shared" si="331"/>
        <v>0</v>
      </c>
      <c r="BK226" s="19">
        <f t="shared" si="332"/>
        <v>0</v>
      </c>
      <c r="BL226" s="19">
        <f t="shared" si="333"/>
        <v>0</v>
      </c>
      <c r="BM226" s="19">
        <f t="shared" si="345"/>
        <v>5.3052812753799659</v>
      </c>
      <c r="BN226" s="19">
        <f t="shared" si="346"/>
        <v>0</v>
      </c>
      <c r="BO226" s="19">
        <f t="shared" si="347"/>
        <v>4.8423432287993826</v>
      </c>
      <c r="BP226" s="19">
        <f t="shared" si="348"/>
        <v>0</v>
      </c>
      <c r="BQ226" s="19">
        <f t="shared" si="349"/>
        <v>0</v>
      </c>
      <c r="BR226" s="19">
        <f t="shared" si="350"/>
        <v>0</v>
      </c>
      <c r="BS226" s="17">
        <f t="shared" si="334"/>
        <v>12.120283231437368</v>
      </c>
      <c r="BT226" s="17"/>
      <c r="BU226" s="19">
        <f t="shared" si="335"/>
        <v>4.2177618193406108</v>
      </c>
      <c r="BV226" s="19"/>
      <c r="BX226" s="19"/>
      <c r="BY226" s="19"/>
      <c r="BZ226" s="17"/>
      <c r="CA226" s="17"/>
      <c r="CB226" s="19"/>
      <c r="CD226" s="19"/>
      <c r="CF226" s="15">
        <f t="shared" si="336"/>
        <v>102.40846308309062</v>
      </c>
      <c r="CG226" s="19"/>
      <c r="CH226" s="17">
        <f t="shared" si="337"/>
        <v>37.885435674598625</v>
      </c>
      <c r="CI226" s="17"/>
      <c r="CJ226" s="15">
        <f t="shared" si="338"/>
        <v>249.35005229294197</v>
      </c>
      <c r="CL226" s="19">
        <f t="shared" si="339"/>
        <v>0</v>
      </c>
      <c r="CM226" s="19"/>
      <c r="CN226" s="17">
        <f t="shared" si="340"/>
        <v>15.790250520255922</v>
      </c>
      <c r="CO226" s="17"/>
      <c r="CP226" s="19">
        <f t="shared" si="341"/>
        <v>4.629824483946269</v>
      </c>
      <c r="CQ226" s="19"/>
      <c r="CR226" s="19"/>
      <c r="CS226" s="19"/>
      <c r="CT226" s="19">
        <f t="shared" si="342"/>
        <v>0</v>
      </c>
      <c r="CU226" s="19"/>
      <c r="DB226" s="19"/>
      <c r="DF226" s="19"/>
      <c r="DG226" s="19"/>
      <c r="DH226" s="19"/>
      <c r="DI226" s="19"/>
      <c r="DJ226" s="19"/>
      <c r="DK226" s="19"/>
      <c r="DN226" s="19"/>
      <c r="DO226" s="19"/>
      <c r="DP226" s="19"/>
      <c r="DQ226" s="19"/>
      <c r="DX226" s="15"/>
    </row>
    <row r="227" spans="1:128" x14ac:dyDescent="0.3">
      <c r="A227" s="15" t="str">
        <f t="shared" si="343"/>
        <v>Cysteine</v>
      </c>
      <c r="K227" s="19">
        <f t="shared" si="317"/>
        <v>0.72793839261695026</v>
      </c>
      <c r="L227" s="19" t="e">
        <f>#REF!/$L$210</f>
        <v>#REF!</v>
      </c>
      <c r="M227" s="19" t="e">
        <f>#REF!/$M$210</f>
        <v>#REF!</v>
      </c>
      <c r="N227" s="19" t="e">
        <f>#REF!/$N$210</f>
        <v>#REF!</v>
      </c>
      <c r="O227" s="19">
        <f t="shared" si="318"/>
        <v>-0.13906201566940238</v>
      </c>
      <c r="P227" s="19" t="e">
        <f>#REF!/$O$210</f>
        <v>#REF!</v>
      </c>
      <c r="AA227"/>
      <c r="AC227" s="19">
        <f t="shared" si="370"/>
        <v>0.71978757565502471</v>
      </c>
      <c r="AD227" s="21"/>
      <c r="AG227"/>
      <c r="AI227" s="19">
        <f t="shared" si="319"/>
        <v>3.5808086610216034</v>
      </c>
      <c r="AP227" s="19"/>
      <c r="AU227" s="19">
        <f t="shared" si="344"/>
        <v>2.5989132968428919E-2</v>
      </c>
      <c r="AV227" s="19">
        <f t="shared" si="344"/>
        <v>0</v>
      </c>
      <c r="AW227" s="19">
        <f t="shared" si="320"/>
        <v>0</v>
      </c>
      <c r="AX227" s="19">
        <f t="shared" si="344"/>
        <v>0</v>
      </c>
      <c r="AY227" s="19">
        <f t="shared" si="321"/>
        <v>0</v>
      </c>
      <c r="AZ227" s="19">
        <f t="shared" si="344"/>
        <v>0</v>
      </c>
      <c r="BA227" s="19">
        <f t="shared" si="322"/>
        <v>0</v>
      </c>
      <c r="BB227" s="19">
        <f t="shared" si="323"/>
        <v>0</v>
      </c>
      <c r="BC227" s="19">
        <f t="shared" si="324"/>
        <v>0</v>
      </c>
      <c r="BD227" s="19">
        <f t="shared" si="325"/>
        <v>0</v>
      </c>
      <c r="BE227" s="19">
        <f t="shared" si="326"/>
        <v>0</v>
      </c>
      <c r="BF227" s="19">
        <f t="shared" si="327"/>
        <v>0</v>
      </c>
      <c r="BG227" s="19">
        <f t="shared" si="328"/>
        <v>0</v>
      </c>
      <c r="BH227" s="19">
        <f t="shared" si="329"/>
        <v>0</v>
      </c>
      <c r="BI227" s="19">
        <f t="shared" si="330"/>
        <v>3.3582839153237024E-3</v>
      </c>
      <c r="BJ227" s="19">
        <f t="shared" si="331"/>
        <v>0</v>
      </c>
      <c r="BK227" s="19">
        <f t="shared" si="332"/>
        <v>0</v>
      </c>
      <c r="BL227" s="19">
        <f t="shared" si="333"/>
        <v>0</v>
      </c>
      <c r="BM227" s="19">
        <f t="shared" si="345"/>
        <v>0</v>
      </c>
      <c r="BN227" s="19">
        <f t="shared" si="346"/>
        <v>0</v>
      </c>
      <c r="BO227" s="19">
        <f t="shared" si="347"/>
        <v>0</v>
      </c>
      <c r="BP227" s="19">
        <f t="shared" si="348"/>
        <v>0</v>
      </c>
      <c r="BQ227" s="19">
        <f t="shared" si="349"/>
        <v>0</v>
      </c>
      <c r="BR227" s="19">
        <f t="shared" si="350"/>
        <v>0</v>
      </c>
      <c r="BS227" s="17">
        <f t="shared" si="334"/>
        <v>0</v>
      </c>
      <c r="BT227" s="17"/>
      <c r="BU227" s="19">
        <f t="shared" si="335"/>
        <v>0</v>
      </c>
      <c r="BV227" s="19"/>
      <c r="BX227" s="19"/>
      <c r="BY227" s="19"/>
      <c r="BZ227" s="17"/>
      <c r="CA227" s="17"/>
      <c r="CB227" s="19">
        <f>AX191/$CB$210</f>
        <v>0.26710397411526293</v>
      </c>
      <c r="CD227" s="19">
        <f>AZ191/$CD$210</f>
        <v>0.18015435844497349</v>
      </c>
      <c r="CF227" s="15">
        <f t="shared" si="336"/>
        <v>0.26297675236101609</v>
      </c>
      <c r="CG227" s="19"/>
      <c r="CH227" s="17">
        <f t="shared" si="337"/>
        <v>0</v>
      </c>
      <c r="CI227" s="17"/>
      <c r="CJ227" s="15">
        <f t="shared" si="338"/>
        <v>0</v>
      </c>
      <c r="CL227" s="19">
        <f t="shared" si="339"/>
        <v>0</v>
      </c>
      <c r="CM227" s="19"/>
      <c r="CN227" s="17">
        <f t="shared" si="340"/>
        <v>0</v>
      </c>
      <c r="CO227" s="17"/>
      <c r="CP227" s="19">
        <f t="shared" si="341"/>
        <v>0</v>
      </c>
      <c r="CQ227" s="19"/>
      <c r="CR227" s="19"/>
      <c r="CS227" s="19"/>
      <c r="CT227" s="19">
        <f t="shared" si="342"/>
        <v>0</v>
      </c>
      <c r="CU227" s="19"/>
      <c r="DB227" s="19"/>
      <c r="DF227" s="19"/>
      <c r="DG227" s="19"/>
      <c r="DH227" s="19"/>
      <c r="DI227" s="19"/>
      <c r="DJ227" s="19"/>
      <c r="DK227" s="19"/>
      <c r="DN227" s="19"/>
      <c r="DO227" s="19"/>
      <c r="DP227" s="19"/>
      <c r="DQ227" s="19"/>
      <c r="DX227" s="15" t="str">
        <f>AT16</f>
        <v>1 - 25</v>
      </c>
    </row>
    <row r="228" spans="1:128" x14ac:dyDescent="0.3">
      <c r="A228" s="15" t="str">
        <f t="shared" si="343"/>
        <v>Alanine</v>
      </c>
      <c r="K228" s="19">
        <f t="shared" si="317"/>
        <v>7.0303095977165748</v>
      </c>
      <c r="L228" s="19" t="e">
        <f>#REF!/$L$210</f>
        <v>#REF!</v>
      </c>
      <c r="M228" s="19" t="e">
        <f>#REF!/$M$210</f>
        <v>#REF!</v>
      </c>
      <c r="N228" s="19" t="e">
        <f>#REF!/$N$210</f>
        <v>#REF!</v>
      </c>
      <c r="O228" s="19">
        <f t="shared" si="318"/>
        <v>3.6693535064505309</v>
      </c>
      <c r="P228" s="19" t="e">
        <f>#REF!/$O$210</f>
        <v>#REF!</v>
      </c>
      <c r="AA228"/>
      <c r="AC228" s="19">
        <f t="shared" si="370"/>
        <v>0.72598862924516006</v>
      </c>
      <c r="AD228" s="21"/>
      <c r="AG228"/>
      <c r="AI228" s="19">
        <f t="shared" si="319"/>
        <v>3.4025358659774088</v>
      </c>
      <c r="AP228" s="19"/>
      <c r="AU228" s="19">
        <f t="shared" si="344"/>
        <v>7.949032540355741E-2</v>
      </c>
      <c r="AV228" s="19">
        <f t="shared" si="344"/>
        <v>0</v>
      </c>
      <c r="AW228" s="19">
        <f t="shared" si="320"/>
        <v>0.1004956624568841</v>
      </c>
      <c r="AX228" s="19">
        <f t="shared" si="344"/>
        <v>0</v>
      </c>
      <c r="AY228" s="19">
        <f t="shared" si="321"/>
        <v>0.16734099670797759</v>
      </c>
      <c r="AZ228" s="19">
        <f t="shared" si="344"/>
        <v>0</v>
      </c>
      <c r="BA228" s="19">
        <f t="shared" si="322"/>
        <v>0.16434530801355457</v>
      </c>
      <c r="BB228" s="19">
        <f t="shared" si="323"/>
        <v>0</v>
      </c>
      <c r="BC228" s="19">
        <f t="shared" si="324"/>
        <v>0.11729796988899867</v>
      </c>
      <c r="BD228" s="19">
        <f t="shared" si="325"/>
        <v>0</v>
      </c>
      <c r="BE228" s="19">
        <f t="shared" si="326"/>
        <v>0.11534474093336292</v>
      </c>
      <c r="BF228" s="19">
        <f t="shared" si="327"/>
        <v>0</v>
      </c>
      <c r="BG228" s="19">
        <f t="shared" si="328"/>
        <v>0</v>
      </c>
      <c r="BH228" s="19">
        <f t="shared" si="329"/>
        <v>0</v>
      </c>
      <c r="BI228" s="19">
        <f t="shared" si="330"/>
        <v>0.10451399264514681</v>
      </c>
      <c r="BJ228" s="19">
        <f t="shared" si="331"/>
        <v>0.18398891885683957</v>
      </c>
      <c r="BK228" s="19">
        <f t="shared" si="332"/>
        <v>4.5136737864190861E-2</v>
      </c>
      <c r="BL228" s="19">
        <f t="shared" si="333"/>
        <v>0</v>
      </c>
      <c r="BM228" s="19">
        <f t="shared" si="345"/>
        <v>8.7874336549602139E-2</v>
      </c>
      <c r="BN228" s="19">
        <f t="shared" si="346"/>
        <v>0</v>
      </c>
      <c r="BO228" s="19">
        <f t="shared" si="347"/>
        <v>5.6178822542157669E-2</v>
      </c>
      <c r="BP228" s="19">
        <f t="shared" si="348"/>
        <v>0</v>
      </c>
      <c r="BQ228" s="19">
        <f t="shared" si="349"/>
        <v>0</v>
      </c>
      <c r="BR228" s="19">
        <f t="shared" si="350"/>
        <v>0</v>
      </c>
      <c r="BS228" s="17">
        <f t="shared" si="334"/>
        <v>2.1307867978873653E-2</v>
      </c>
      <c r="BT228" s="17"/>
      <c r="BU228" s="19">
        <f t="shared" si="335"/>
        <v>0.18554378720118386</v>
      </c>
      <c r="BV228" s="19"/>
      <c r="BX228" s="19"/>
      <c r="BY228" s="19"/>
      <c r="BZ228" s="17">
        <f>AV192/$BZ$210</f>
        <v>0.19401174437762211</v>
      </c>
      <c r="CA228" s="17"/>
      <c r="CB228" s="19">
        <f>AX192/$CB$210</f>
        <v>0.25930684061633041</v>
      </c>
      <c r="CD228" s="19">
        <f>AZ192/$CD$210</f>
        <v>0.4166308418124583</v>
      </c>
      <c r="CF228" s="15">
        <f t="shared" si="336"/>
        <v>4.4731824198912298</v>
      </c>
      <c r="CG228" s="19"/>
      <c r="CH228" s="17">
        <f t="shared" si="337"/>
        <v>4.5944597403487517</v>
      </c>
      <c r="CI228" s="17"/>
      <c r="CJ228" s="15">
        <f t="shared" si="338"/>
        <v>4.5924689928218925</v>
      </c>
      <c r="CL228" s="19">
        <f t="shared" si="339"/>
        <v>0</v>
      </c>
      <c r="CM228" s="19"/>
      <c r="CN228" s="17">
        <f t="shared" si="340"/>
        <v>2.9160888880185043</v>
      </c>
      <c r="CO228" s="17"/>
      <c r="CP228" s="19">
        <f t="shared" si="341"/>
        <v>2.9984046810407796</v>
      </c>
      <c r="CQ228" s="19"/>
      <c r="CR228" s="19"/>
      <c r="CS228" s="19"/>
      <c r="CT228" s="19">
        <f t="shared" si="342"/>
        <v>0</v>
      </c>
      <c r="CU228" s="19"/>
      <c r="DB228" s="19">
        <f t="shared" ref="DB228:DB234" si="371">DB192/$DB$210</f>
        <v>3.552429571714419</v>
      </c>
      <c r="DC228" s="19">
        <f>DC192/$DC$210</f>
        <v>3.4251550273957245</v>
      </c>
      <c r="DD228" s="19">
        <f>DD192/$DD$210</f>
        <v>2.3101665037016317</v>
      </c>
      <c r="DE228" s="19">
        <f>DE192/$DE$210</f>
        <v>3.2300293770363515</v>
      </c>
      <c r="DF228" s="19">
        <f>DF192/$DF$210</f>
        <v>3.0962706152505857</v>
      </c>
      <c r="DG228" s="19">
        <f>DG192/$DG$210</f>
        <v>4.1674661842437564</v>
      </c>
      <c r="DH228" s="19">
        <f>DH192/$DH$210</f>
        <v>3.1562226968950919</v>
      </c>
      <c r="DI228" s="19">
        <f>DI192/$DI$210</f>
        <v>2.5663288034082434</v>
      </c>
      <c r="DJ228" s="19">
        <f>DJ192/$DJ$210</f>
        <v>4.970202847948153</v>
      </c>
      <c r="DK228" s="19">
        <f>DK192/$DK$210</f>
        <v>1.6437192082304817</v>
      </c>
      <c r="DL228" s="19">
        <f>DL192/$DL$210</f>
        <v>4.0463830534583183</v>
      </c>
      <c r="DM228" s="19">
        <f>DM192/$DM$210</f>
        <v>1.7145738019941783</v>
      </c>
      <c r="DN228" s="19">
        <f>DN192/$DN$210</f>
        <v>2.2443020433228864</v>
      </c>
      <c r="DO228" s="19">
        <f>DO192/$DO$210</f>
        <v>3.3020971373214469</v>
      </c>
      <c r="DP228" s="19">
        <f>DP192/$DP$210</f>
        <v>4.2023045103902961</v>
      </c>
      <c r="DQ228" s="19">
        <f>DQ192/$DQ$210</f>
        <v>2.9138901087283053</v>
      </c>
      <c r="DX228" s="15" t="str">
        <f>AT17</f>
        <v>0.2575 - 103</v>
      </c>
    </row>
    <row r="229" spans="1:128" x14ac:dyDescent="0.3">
      <c r="A229" s="15" t="str">
        <f t="shared" si="343"/>
        <v>Glutamic acid</v>
      </c>
      <c r="K229" s="19">
        <f t="shared" si="317"/>
        <v>17.227111431033084</v>
      </c>
      <c r="L229" s="19" t="e">
        <f>#REF!/$L$210</f>
        <v>#REF!</v>
      </c>
      <c r="M229" s="19" t="e">
        <f>#REF!/$M$210</f>
        <v>#REF!</v>
      </c>
      <c r="N229" s="19" t="e">
        <f>#REF!/$N$210</f>
        <v>#REF!</v>
      </c>
      <c r="O229" s="19">
        <f t="shared" si="318"/>
        <v>0.24643259519031854</v>
      </c>
      <c r="P229" s="19" t="e">
        <f>#REF!/$O$210</f>
        <v>#REF!</v>
      </c>
      <c r="AA229"/>
      <c r="AC229" s="19">
        <f t="shared" si="370"/>
        <v>0.31855987572281808</v>
      </c>
      <c r="AD229" s="21"/>
      <c r="AG229"/>
      <c r="AI229" s="19">
        <f t="shared" si="319"/>
        <v>2.7481345034459084</v>
      </c>
      <c r="AP229" s="19"/>
      <c r="AU229" s="19">
        <f t="shared" si="344"/>
        <v>0</v>
      </c>
      <c r="AV229" s="19">
        <f t="shared" si="344"/>
        <v>0</v>
      </c>
      <c r="AW229" s="19">
        <f t="shared" si="320"/>
        <v>0.58110486887724866</v>
      </c>
      <c r="AX229" s="19">
        <f t="shared" si="344"/>
        <v>0</v>
      </c>
      <c r="AY229" s="19">
        <f t="shared" si="321"/>
        <v>0.63775699192608892</v>
      </c>
      <c r="AZ229" s="19">
        <f t="shared" si="344"/>
        <v>0</v>
      </c>
      <c r="BA229" s="19">
        <f t="shared" si="322"/>
        <v>0.68742759884628901</v>
      </c>
      <c r="BB229" s="19">
        <f t="shared" si="323"/>
        <v>0</v>
      </c>
      <c r="BC229" s="19">
        <f t="shared" si="324"/>
        <v>0.67403681347735911</v>
      </c>
      <c r="BD229" s="19">
        <f t="shared" si="325"/>
        <v>0</v>
      </c>
      <c r="BE229" s="19">
        <f t="shared" si="326"/>
        <v>0.66693211502371486</v>
      </c>
      <c r="BF229" s="19">
        <f t="shared" si="327"/>
        <v>0</v>
      </c>
      <c r="BG229" s="19">
        <f t="shared" si="328"/>
        <v>0</v>
      </c>
      <c r="BH229" s="19">
        <f t="shared" si="329"/>
        <v>0</v>
      </c>
      <c r="BI229" s="19">
        <f t="shared" si="330"/>
        <v>0</v>
      </c>
      <c r="BJ229" s="19">
        <f t="shared" si="331"/>
        <v>0</v>
      </c>
      <c r="BK229" s="19">
        <f t="shared" si="332"/>
        <v>0</v>
      </c>
      <c r="BL229" s="19">
        <f t="shared" si="333"/>
        <v>0</v>
      </c>
      <c r="BM229" s="19">
        <f t="shared" si="345"/>
        <v>0.68340176197254399</v>
      </c>
      <c r="BN229" s="19">
        <f t="shared" si="346"/>
        <v>0</v>
      </c>
      <c r="BO229" s="19">
        <f t="shared" si="347"/>
        <v>0.65597071579506372</v>
      </c>
      <c r="BP229" s="19">
        <f t="shared" si="348"/>
        <v>0</v>
      </c>
      <c r="BQ229" s="19">
        <f t="shared" si="349"/>
        <v>0</v>
      </c>
      <c r="BR229" s="19">
        <f t="shared" si="350"/>
        <v>0</v>
      </c>
      <c r="BS229" s="17">
        <f t="shared" si="334"/>
        <v>0.59302264365138679</v>
      </c>
      <c r="BT229" s="17"/>
      <c r="BU229" s="19">
        <f t="shared" si="335"/>
        <v>0.77987730188825866</v>
      </c>
      <c r="BV229" s="19"/>
      <c r="BX229" s="19"/>
      <c r="BY229" s="19"/>
      <c r="BZ229" s="17">
        <f>AV193/$BZ$210</f>
        <v>0</v>
      </c>
      <c r="CA229" s="17"/>
      <c r="CB229" s="19">
        <f>AX193/$CB$210</f>
        <v>1.9827200447196451</v>
      </c>
      <c r="CD229" s="19">
        <f>AZ193/$CD$210</f>
        <v>2.0167015193590236</v>
      </c>
      <c r="CF229" s="15">
        <f t="shared" si="336"/>
        <v>4.3528537608098619</v>
      </c>
      <c r="CG229" s="19"/>
      <c r="CH229" s="17">
        <f t="shared" si="337"/>
        <v>3.6972640045292531</v>
      </c>
      <c r="CI229" s="17"/>
      <c r="CJ229" s="15">
        <f t="shared" si="338"/>
        <v>3.2933649945482495</v>
      </c>
      <c r="CL229" s="19">
        <f t="shared" si="339"/>
        <v>0</v>
      </c>
      <c r="CM229" s="19"/>
      <c r="CN229" s="17">
        <f t="shared" si="340"/>
        <v>3.4772669725088314</v>
      </c>
      <c r="CO229" s="17"/>
      <c r="CP229" s="19">
        <f t="shared" si="341"/>
        <v>3.662654219454117</v>
      </c>
      <c r="CQ229" s="19"/>
      <c r="CR229" s="19"/>
      <c r="CS229" s="19"/>
      <c r="CT229" s="19">
        <f t="shared" si="342"/>
        <v>0</v>
      </c>
      <c r="CU229" s="19"/>
      <c r="DB229" s="19">
        <f t="shared" si="371"/>
        <v>6.8089988687731928</v>
      </c>
      <c r="DC229" s="19">
        <f>DC193/$DC$210</f>
        <v>0.50036313952435874</v>
      </c>
      <c r="DD229" s="19">
        <f>DD193/$DD$210</f>
        <v>1.0791369861422477</v>
      </c>
      <c r="DE229" s="19">
        <f>DE193/$DE$210</f>
        <v>1.0007262790487175</v>
      </c>
      <c r="DF229" s="19">
        <f>DF193/$DF$210</f>
        <v>0.51714680877465169</v>
      </c>
      <c r="DG229" s="19">
        <f>DG193/$DG$210</f>
        <v>0.51714680877465169</v>
      </c>
      <c r="DH229" s="19">
        <f>DH193/$DH$210</f>
        <v>0.47992028752044524</v>
      </c>
      <c r="DI229" s="19">
        <f>DI193/$DI$210</f>
        <v>0.47992028752044524</v>
      </c>
      <c r="DJ229" s="19">
        <f>DJ193/$DJ$210</f>
        <v>0.49090353788160968</v>
      </c>
      <c r="DK229" s="19">
        <f>DK193/$DK$210</f>
        <v>0.49090353788160968</v>
      </c>
      <c r="DL229" s="19">
        <f>DL193/$DL$210</f>
        <v>4.0974524502559673</v>
      </c>
      <c r="DM229" s="19">
        <f>DM193/$DM$210</f>
        <v>0.99467349913511627</v>
      </c>
      <c r="DN229" s="19">
        <f>DN193/$DN$210</f>
        <v>3.5060879499740762</v>
      </c>
      <c r="DO229" s="19">
        <f>DO193/$DO$210</f>
        <v>0.91873008486223029</v>
      </c>
      <c r="DP229" s="19">
        <f>DP193/$DP$210</f>
        <v>5.0174580365129566</v>
      </c>
      <c r="DQ229" s="19">
        <f>DQ193/$DQ$210</f>
        <v>0.98278497125700737</v>
      </c>
      <c r="DX229" s="15" t="str">
        <f>AT18</f>
        <v>7.5 - 50</v>
      </c>
    </row>
    <row r="230" spans="1:128" x14ac:dyDescent="0.3">
      <c r="A230" s="15" t="str">
        <f t="shared" si="343"/>
        <v>Serine</v>
      </c>
      <c r="K230" s="19">
        <f t="shared" si="317"/>
        <v>3.1687884352636622</v>
      </c>
      <c r="L230" s="19" t="e">
        <f>#REF!/$L$210</f>
        <v>#REF!</v>
      </c>
      <c r="M230" s="19" t="e">
        <f>#REF!/$M$210</f>
        <v>#REF!</v>
      </c>
      <c r="N230" s="19" t="e">
        <f>#REF!/$N$210</f>
        <v>#REF!</v>
      </c>
      <c r="O230" s="19">
        <f t="shared" si="318"/>
        <v>1.0044274020989108</v>
      </c>
      <c r="P230" s="19" t="e">
        <f>#REF!/$O$210</f>
        <v>#REF!</v>
      </c>
      <c r="AA230"/>
      <c r="AC230" s="19">
        <f t="shared" si="370"/>
        <v>0.37191611561011712</v>
      </c>
      <c r="AD230" s="21"/>
      <c r="AG230"/>
      <c r="AI230" s="19">
        <f t="shared" si="319"/>
        <v>3.8740266312032863</v>
      </c>
      <c r="AP230" s="19"/>
      <c r="AU230" s="19">
        <f t="shared" si="344"/>
        <v>0</v>
      </c>
      <c r="AV230" s="19">
        <f t="shared" si="344"/>
        <v>0</v>
      </c>
      <c r="AW230" s="19">
        <f t="shared" si="320"/>
        <v>0</v>
      </c>
      <c r="AX230" s="19">
        <f t="shared" si="344"/>
        <v>8.9402046448702671E-2</v>
      </c>
      <c r="AY230" s="19">
        <f t="shared" si="321"/>
        <v>0.11974165198690774</v>
      </c>
      <c r="AZ230" s="19">
        <f t="shared" si="344"/>
        <v>0</v>
      </c>
      <c r="BA230" s="19">
        <f t="shared" si="322"/>
        <v>0</v>
      </c>
      <c r="BB230" s="19">
        <f t="shared" si="323"/>
        <v>0</v>
      </c>
      <c r="BC230" s="19">
        <f t="shared" si="324"/>
        <v>0</v>
      </c>
      <c r="BD230" s="19">
        <f t="shared" si="325"/>
        <v>0</v>
      </c>
      <c r="BE230" s="19">
        <f t="shared" si="326"/>
        <v>0</v>
      </c>
      <c r="BF230" s="19">
        <f t="shared" si="327"/>
        <v>0</v>
      </c>
      <c r="BG230" s="19">
        <f t="shared" si="328"/>
        <v>1.9501049891744185E-2</v>
      </c>
      <c r="BH230" s="19">
        <f t="shared" si="329"/>
        <v>0</v>
      </c>
      <c r="BI230" s="19">
        <f t="shared" si="330"/>
        <v>0.15160633728758283</v>
      </c>
      <c r="BJ230" s="19">
        <f t="shared" si="331"/>
        <v>0.13626395438515637</v>
      </c>
      <c r="BK230" s="19">
        <f t="shared" si="332"/>
        <v>0</v>
      </c>
      <c r="BL230" s="19">
        <f t="shared" si="333"/>
        <v>0.10745500919849268</v>
      </c>
      <c r="BM230" s="19">
        <f t="shared" si="345"/>
        <v>4.6375759134726066E-2</v>
      </c>
      <c r="BN230" s="19">
        <f t="shared" si="346"/>
        <v>0</v>
      </c>
      <c r="BO230" s="19">
        <f t="shared" si="347"/>
        <v>0.11193807321501817</v>
      </c>
      <c r="BP230" s="19">
        <f t="shared" si="348"/>
        <v>0</v>
      </c>
      <c r="BQ230" s="19">
        <f t="shared" si="349"/>
        <v>0</v>
      </c>
      <c r="BR230" s="19">
        <f t="shared" si="350"/>
        <v>0</v>
      </c>
      <c r="BS230" s="17">
        <f t="shared" si="334"/>
        <v>0.34853339275096351</v>
      </c>
      <c r="BT230" s="17"/>
      <c r="BU230" s="19">
        <f t="shared" si="335"/>
        <v>0.15187464651793084</v>
      </c>
      <c r="BV230" s="19"/>
      <c r="BX230" s="19"/>
      <c r="BY230" s="19"/>
      <c r="BZ230" s="17">
        <f>AV194/$BZ$210</f>
        <v>0</v>
      </c>
      <c r="CA230" s="17"/>
      <c r="CB230" s="19">
        <f>AX194/$CB$210</f>
        <v>6.7459890853277804E-2</v>
      </c>
      <c r="CD230" s="19">
        <f>AZ194/$CD$210</f>
        <v>6.8478698641863012E-2</v>
      </c>
      <c r="CF230" s="15">
        <f t="shared" si="336"/>
        <v>1.9299223766216138</v>
      </c>
      <c r="CG230" s="19"/>
      <c r="CH230" s="17">
        <f t="shared" si="337"/>
        <v>1.8725567174997695</v>
      </c>
      <c r="CI230" s="17"/>
      <c r="CJ230" s="15">
        <f t="shared" si="338"/>
        <v>2.0221674467436532</v>
      </c>
      <c r="CL230" s="19">
        <f t="shared" si="339"/>
        <v>0</v>
      </c>
      <c r="CM230" s="19"/>
      <c r="CN230" s="17">
        <f t="shared" si="340"/>
        <v>1.8802786438436605</v>
      </c>
      <c r="CO230" s="17"/>
      <c r="CP230" s="19">
        <f t="shared" si="341"/>
        <v>1.8309469658901854</v>
      </c>
      <c r="CQ230" s="19"/>
      <c r="CR230" s="19"/>
      <c r="CS230" s="19"/>
      <c r="CT230" s="19">
        <f t="shared" si="342"/>
        <v>0</v>
      </c>
      <c r="CU230" s="19"/>
      <c r="DB230" s="19">
        <f t="shared" si="371"/>
        <v>2.3020064889164265</v>
      </c>
      <c r="DC230" s="19">
        <f>DC194/$DC$210</f>
        <v>1.3357375524517681</v>
      </c>
      <c r="DD230" s="19">
        <f>DD194/$DD$210</f>
        <v>2.3632662693549786</v>
      </c>
      <c r="DE230" s="19">
        <f>DE194/$DE$210</f>
        <v>2.0605710492067586</v>
      </c>
      <c r="DF230" s="19">
        <f>DF194/$DF$210</f>
        <v>1.6265958984025226</v>
      </c>
      <c r="DG230" s="19">
        <f>DG194/$DG$210</f>
        <v>0.78890942249292773</v>
      </c>
      <c r="DH230" s="19">
        <f>DH194/$DH$210</f>
        <v>3.1725579729065441</v>
      </c>
      <c r="DI230" s="19">
        <f>DI194/$DI$210</f>
        <v>1.8173661119941205</v>
      </c>
      <c r="DJ230" s="19">
        <f>DJ194/$DJ$210</f>
        <v>2.733541284753831</v>
      </c>
      <c r="DK230" s="19">
        <f>DK194/$DK$210</f>
        <v>1.9629479613687384</v>
      </c>
      <c r="DL230" s="19">
        <f>DL194/$DL$210</f>
        <v>2.6137852028942121</v>
      </c>
      <c r="DM230" s="19">
        <f>DM194/$DM$210</f>
        <v>2.3720397423172779</v>
      </c>
      <c r="DN230" s="19">
        <f>DN194/$DN$210</f>
        <v>2.7725698276986135</v>
      </c>
      <c r="DO230" s="19">
        <f>DO194/$DO$210</f>
        <v>1.9893516096622823</v>
      </c>
      <c r="DP230" s="19">
        <f>DP194/$DP$210</f>
        <v>4.1223971828393253</v>
      </c>
      <c r="DQ230" s="19">
        <f>DQ194/$DQ$210</f>
        <v>3.6515167587245458</v>
      </c>
      <c r="DX230" s="15" t="str">
        <f>AT19</f>
        <v>0.2425 - 97</v>
      </c>
    </row>
    <row r="231" spans="1:128" x14ac:dyDescent="0.3">
      <c r="A231" s="15" t="str">
        <f t="shared" si="343"/>
        <v>Lysine</v>
      </c>
      <c r="K231" s="19">
        <f t="shared" si="317"/>
        <v>4.6850990387844496</v>
      </c>
      <c r="L231" s="19" t="e">
        <f>#REF!/$L$210</f>
        <v>#REF!</v>
      </c>
      <c r="M231" s="19" t="e">
        <f>#REF!/$M$210</f>
        <v>#REF!</v>
      </c>
      <c r="N231" s="19" t="e">
        <f>#REF!/$N$210</f>
        <v>#REF!</v>
      </c>
      <c r="O231" s="19">
        <f t="shared" si="318"/>
        <v>1.3304297464377852</v>
      </c>
      <c r="P231" s="19" t="e">
        <f>#REF!/$O$210</f>
        <v>#REF!</v>
      </c>
      <c r="AA231"/>
      <c r="AC231" s="19"/>
      <c r="AD231" s="21"/>
      <c r="AG231"/>
      <c r="AI231" s="19">
        <f t="shared" si="319"/>
        <v>2.6303923935362148</v>
      </c>
      <c r="AP231" s="19"/>
      <c r="AU231" s="19">
        <f t="shared" si="344"/>
        <v>0</v>
      </c>
      <c r="AV231" s="19">
        <f t="shared" si="344"/>
        <v>0</v>
      </c>
      <c r="AW231" s="19">
        <f t="shared" si="320"/>
        <v>0</v>
      </c>
      <c r="AX231" s="19">
        <f t="shared" si="344"/>
        <v>0</v>
      </c>
      <c r="AY231" s="19">
        <f t="shared" si="321"/>
        <v>0</v>
      </c>
      <c r="AZ231" s="19">
        <f t="shared" si="344"/>
        <v>0</v>
      </c>
      <c r="BA231" s="19">
        <f t="shared" si="322"/>
        <v>0</v>
      </c>
      <c r="BB231" s="19">
        <f t="shared" si="323"/>
        <v>0</v>
      </c>
      <c r="BC231" s="19">
        <f t="shared" si="324"/>
        <v>0</v>
      </c>
      <c r="BD231" s="19">
        <f t="shared" si="325"/>
        <v>0</v>
      </c>
      <c r="BE231" s="19">
        <f t="shared" si="326"/>
        <v>0</v>
      </c>
      <c r="BF231" s="19">
        <f t="shared" si="327"/>
        <v>0</v>
      </c>
      <c r="BG231" s="19">
        <f t="shared" si="328"/>
        <v>0.23770904384800493</v>
      </c>
      <c r="BH231" s="19">
        <f t="shared" si="329"/>
        <v>0</v>
      </c>
      <c r="BI231" s="19">
        <f t="shared" si="330"/>
        <v>5.9306834744349439E-2</v>
      </c>
      <c r="BJ231" s="19">
        <f t="shared" si="331"/>
        <v>0</v>
      </c>
      <c r="BK231" s="19">
        <f t="shared" si="332"/>
        <v>0</v>
      </c>
      <c r="BL231" s="19">
        <f t="shared" si="333"/>
        <v>0</v>
      </c>
      <c r="BM231" s="19">
        <f t="shared" si="345"/>
        <v>0</v>
      </c>
      <c r="BN231" s="19">
        <f t="shared" si="346"/>
        <v>0</v>
      </c>
      <c r="BO231" s="19">
        <f t="shared" si="347"/>
        <v>0</v>
      </c>
      <c r="BP231" s="19">
        <f t="shared" si="348"/>
        <v>0</v>
      </c>
      <c r="BQ231" s="19">
        <f t="shared" si="349"/>
        <v>0</v>
      </c>
      <c r="BR231" s="19">
        <f t="shared" si="350"/>
        <v>0</v>
      </c>
      <c r="BS231" s="17">
        <f t="shared" si="334"/>
        <v>0</v>
      </c>
      <c r="BT231" s="17"/>
      <c r="BU231" s="19">
        <f t="shared" si="335"/>
        <v>0</v>
      </c>
      <c r="BV231" s="19"/>
      <c r="BX231" s="19"/>
      <c r="BY231" s="19"/>
      <c r="BZ231" s="17">
        <f>AV195/$BZ$210</f>
        <v>0</v>
      </c>
      <c r="CA231" s="17"/>
      <c r="CB231" s="19">
        <f>AX195/$CB$210</f>
        <v>0</v>
      </c>
      <c r="CD231" s="19">
        <f>AZ195/$CD$210</f>
        <v>0</v>
      </c>
      <c r="CF231" s="15">
        <f t="shared" si="336"/>
        <v>0.33048826269350651</v>
      </c>
      <c r="CG231" s="19"/>
      <c r="CH231" s="17">
        <f t="shared" si="337"/>
        <v>0.61293959081731575</v>
      </c>
      <c r="CI231" s="17"/>
      <c r="CJ231" s="15">
        <f t="shared" si="338"/>
        <v>0.36001236645235046</v>
      </c>
      <c r="CL231" s="19">
        <f t="shared" si="339"/>
        <v>0</v>
      </c>
      <c r="CM231" s="19"/>
      <c r="CN231" s="17">
        <f t="shared" si="340"/>
        <v>0.60965938754853288</v>
      </c>
      <c r="CO231" s="17"/>
      <c r="CP231" s="19">
        <f t="shared" si="341"/>
        <v>0.58498485627717123</v>
      </c>
      <c r="CQ231" s="19"/>
      <c r="CR231" s="19"/>
      <c r="CS231" s="19"/>
      <c r="CT231" s="19">
        <f t="shared" si="342"/>
        <v>0</v>
      </c>
      <c r="CU231" s="19"/>
      <c r="DB231" s="19">
        <f t="shared" si="371"/>
        <v>3.7323515672426498E-2</v>
      </c>
      <c r="DF231" s="19">
        <f>DF195/$DF$210</f>
        <v>1.2680610539687973E-2</v>
      </c>
      <c r="DG231" s="19"/>
      <c r="DH231" s="19"/>
      <c r="DI231" s="19"/>
      <c r="DJ231" s="19"/>
      <c r="DK231" s="19"/>
      <c r="DN231" s="19"/>
      <c r="DO231" s="19"/>
      <c r="DP231" s="19"/>
      <c r="DQ231" s="19"/>
      <c r="DX231" s="15" t="str">
        <f>AT20</f>
        <v>0.255 - 102</v>
      </c>
    </row>
    <row r="232" spans="1:128" x14ac:dyDescent="0.3">
      <c r="A232" s="15" t="str">
        <f t="shared" si="343"/>
        <v>Leucine</v>
      </c>
      <c r="K232" s="19">
        <f>CT196/$L$210</f>
        <v>-0.23977126390721465</v>
      </c>
      <c r="L232" s="19" t="e">
        <f>#REF!/$L$210</f>
        <v>#REF!</v>
      </c>
      <c r="M232" s="19" t="e">
        <f>#REF!/$L$210</f>
        <v>#REF!</v>
      </c>
      <c r="N232" s="19">
        <f>CU196/$L$210</f>
        <v>-0.23977126390721465</v>
      </c>
      <c r="O232" s="19" t="e">
        <f>#REF!/$L$210</f>
        <v>#REF!</v>
      </c>
      <c r="P232" s="19" t="e">
        <f>#REF!/$O$210</f>
        <v>#REF!</v>
      </c>
      <c r="AA232"/>
      <c r="AC232" s="19"/>
      <c r="AD232" s="21"/>
      <c r="AE232" s="19">
        <f>V196/$CL$210</f>
        <v>0</v>
      </c>
      <c r="AF232" s="19">
        <f>X196/$CL$210</f>
        <v>0</v>
      </c>
      <c r="AG232" s="19">
        <f>Z196/$CL$210</f>
        <v>0</v>
      </c>
      <c r="AH232" s="19">
        <f>AB196/$CL$210</f>
        <v>0</v>
      </c>
      <c r="AI232" s="19"/>
      <c r="AP232" s="19">
        <f>AF196/$CL$210</f>
        <v>0</v>
      </c>
      <c r="AQ232" s="19">
        <f>AH196/$CL$210</f>
        <v>0</v>
      </c>
      <c r="AR232" s="19">
        <f>AP196/$CL$210</f>
        <v>0</v>
      </c>
      <c r="AS232" s="19">
        <f>AQ196/$CL$210</f>
        <v>0</v>
      </c>
      <c r="AT232" s="19">
        <f>AR196/$CL$210</f>
        <v>0</v>
      </c>
      <c r="AU232" s="19"/>
      <c r="AV232" s="19"/>
      <c r="AX232" s="19"/>
      <c r="AZ232" s="19"/>
      <c r="BB232" s="19"/>
      <c r="BC232" s="19"/>
      <c r="BD232" s="19"/>
      <c r="BF232" s="19"/>
      <c r="BH232" s="19"/>
      <c r="BJ232" s="19"/>
      <c r="BL232" s="19"/>
      <c r="BN232" s="19"/>
      <c r="BO232" s="19">
        <f t="shared" si="347"/>
        <v>0</v>
      </c>
      <c r="BP232" s="19">
        <f t="shared" si="348"/>
        <v>0</v>
      </c>
      <c r="BQ232" s="19">
        <f t="shared" si="349"/>
        <v>0</v>
      </c>
      <c r="BR232" s="19">
        <f t="shared" si="350"/>
        <v>0</v>
      </c>
      <c r="BT232" s="17"/>
      <c r="BV232" s="19"/>
      <c r="BX232" s="19"/>
      <c r="BY232" s="19"/>
      <c r="BZ232" s="17"/>
      <c r="CA232" s="17"/>
      <c r="CB232" s="19"/>
      <c r="CD232" s="19">
        <f>BX196/$CL$210</f>
        <v>0</v>
      </c>
      <c r="CF232" s="19"/>
      <c r="CG232" s="19"/>
      <c r="CH232" s="17"/>
      <c r="CI232" s="17"/>
      <c r="CJ232" s="19"/>
      <c r="CL232" s="19">
        <f t="shared" si="339"/>
        <v>0</v>
      </c>
      <c r="CM232" s="19"/>
      <c r="CN232" s="17"/>
      <c r="CO232" s="17"/>
      <c r="CP232" s="19"/>
      <c r="CQ232" s="19"/>
      <c r="CR232" s="19"/>
      <c r="CS232" s="19"/>
      <c r="CT232" s="19">
        <f t="shared" si="342"/>
        <v>0</v>
      </c>
      <c r="CU232" s="19"/>
      <c r="DB232" s="19">
        <f t="shared" si="371"/>
        <v>0.66058735522590051</v>
      </c>
      <c r="DD232" s="19">
        <f>DD196/$DD$210</f>
        <v>4.0243814688334405</v>
      </c>
      <c r="DE232" s="19">
        <f>DE196/$DE$210</f>
        <v>2.6584061078076893</v>
      </c>
      <c r="DF232" s="19"/>
      <c r="DG232" s="19"/>
      <c r="DH232" s="19"/>
      <c r="DI232" s="19"/>
      <c r="DJ232" s="19">
        <f>DJ196/$DJ$210</f>
        <v>0.6448486544827382</v>
      </c>
      <c r="DK232" s="19"/>
      <c r="DL232" s="19">
        <f>DL196/$DL$210</f>
        <v>3.8557668562229974</v>
      </c>
      <c r="DM232" s="19">
        <f>DM196/$DM$210</f>
        <v>0.10748287723485866</v>
      </c>
      <c r="DN232" s="19"/>
      <c r="DO232" s="19"/>
      <c r="DP232" s="19"/>
      <c r="DQ232" s="19"/>
    </row>
    <row r="233" spans="1:128" s="19" customFormat="1" x14ac:dyDescent="0.3">
      <c r="A233" s="19" t="str">
        <f t="shared" si="343"/>
        <v>Proline</v>
      </c>
      <c r="N233" s="19" t="e">
        <f>#REF!/$N$210</f>
        <v>#REF!</v>
      </c>
      <c r="O233" s="19">
        <f>CU197/$P$210</f>
        <v>4.5406865450621434E-2</v>
      </c>
      <c r="P233" s="19" t="e">
        <f>#REF!/$O$210</f>
        <v>#REF!</v>
      </c>
      <c r="AD233" s="21"/>
      <c r="AJ233" s="11"/>
      <c r="AK233" s="11"/>
      <c r="AL233" s="11"/>
      <c r="AM233" s="11"/>
      <c r="AN233" s="11"/>
      <c r="AO233" s="11"/>
      <c r="BO233" s="19">
        <f t="shared" si="347"/>
        <v>0</v>
      </c>
      <c r="BP233" s="19">
        <f t="shared" si="348"/>
        <v>0</v>
      </c>
      <c r="BQ233" s="19">
        <f t="shared" si="349"/>
        <v>0</v>
      </c>
      <c r="BR233" s="19">
        <f t="shared" si="350"/>
        <v>0</v>
      </c>
      <c r="BS233" s="17"/>
      <c r="BT233" s="17"/>
      <c r="BZ233" s="17"/>
      <c r="CA233" s="17"/>
      <c r="CH233" s="17"/>
      <c r="CI233" s="17"/>
      <c r="CN233" s="17"/>
      <c r="CO233" s="17"/>
      <c r="DB233" s="19">
        <f t="shared" si="371"/>
        <v>0</v>
      </c>
      <c r="DC233" s="19">
        <f>DC197/$DC$210</f>
        <v>0</v>
      </c>
      <c r="DD233" s="19">
        <f>DD197/$DD$210</f>
        <v>0</v>
      </c>
      <c r="DE233" s="19">
        <f>DE197/$DE$210</f>
        <v>0</v>
      </c>
      <c r="DF233" s="19">
        <f>DF197/$DF$210</f>
        <v>0</v>
      </c>
      <c r="DG233" s="19">
        <f>DG197/$DG$210</f>
        <v>0</v>
      </c>
      <c r="DH233" s="19">
        <f>DH197/$DH$210</f>
        <v>0</v>
      </c>
      <c r="DI233" s="19">
        <f>DI197/$DI$210</f>
        <v>0</v>
      </c>
      <c r="DJ233" s="19">
        <f>DJ197/$DJ$210</f>
        <v>0</v>
      </c>
      <c r="DK233" s="19">
        <f>DK197/$DK$210</f>
        <v>0</v>
      </c>
      <c r="DL233" s="19">
        <f>DL197/$DL$210</f>
        <v>0</v>
      </c>
      <c r="DM233" s="19">
        <f>DM197/$DM$210</f>
        <v>0</v>
      </c>
      <c r="DN233" s="19">
        <f>DN197/$DN$210</f>
        <v>0</v>
      </c>
      <c r="DO233" s="19">
        <f>DO197/$DO$210</f>
        <v>0</v>
      </c>
      <c r="DP233" s="19">
        <f>DP197/$DP$210</f>
        <v>0</v>
      </c>
      <c r="DQ233" s="19">
        <f>DQ197/$DQ$210</f>
        <v>0</v>
      </c>
    </row>
    <row r="234" spans="1:128" s="19" customFormat="1" x14ac:dyDescent="0.3">
      <c r="A234" s="19" t="str">
        <f t="shared" si="343"/>
        <v>beta-Alanine</v>
      </c>
      <c r="N234" s="19" t="e">
        <f>#REF!/$N$210</f>
        <v>#REF!</v>
      </c>
      <c r="O234" s="19">
        <f>CU198/$P$210</f>
        <v>0</v>
      </c>
      <c r="P234" s="19" t="e">
        <f>#REF!/$O$210</f>
        <v>#REF!</v>
      </c>
      <c r="AD234" s="21"/>
      <c r="AJ234" s="11"/>
      <c r="AK234" s="11"/>
      <c r="AL234" s="11"/>
      <c r="AM234" s="11"/>
      <c r="AN234" s="11"/>
      <c r="AO234" s="11"/>
      <c r="BO234" s="19">
        <f t="shared" si="347"/>
        <v>3.7435546746929059E-4</v>
      </c>
      <c r="BP234" s="19">
        <f t="shared" si="348"/>
        <v>0</v>
      </c>
      <c r="BQ234" s="19">
        <f t="shared" si="349"/>
        <v>0</v>
      </c>
      <c r="BR234" s="19">
        <f t="shared" si="350"/>
        <v>0</v>
      </c>
      <c r="BS234" s="17"/>
      <c r="BT234" s="17"/>
      <c r="BZ234" s="17"/>
      <c r="CA234" s="17"/>
      <c r="CH234" s="17"/>
      <c r="CI234" s="17"/>
      <c r="CN234" s="17"/>
      <c r="CO234" s="17"/>
      <c r="DB234" s="19">
        <f t="shared" si="371"/>
        <v>0</v>
      </c>
      <c r="DC234" s="19">
        <f>DC198/$DC$210</f>
        <v>0</v>
      </c>
      <c r="DD234" s="19">
        <f>DD198/$DD$210</f>
        <v>0</v>
      </c>
      <c r="DE234" s="19">
        <f>DE198/$DE$210</f>
        <v>0</v>
      </c>
      <c r="DF234" s="19">
        <f>DF198/$DF$210</f>
        <v>0</v>
      </c>
      <c r="DG234" s="19">
        <f>DG198/$DG$210</f>
        <v>0</v>
      </c>
      <c r="DH234" s="19">
        <f>DH198/$DH$210</f>
        <v>0</v>
      </c>
      <c r="DI234" s="19">
        <f>DI198/$DI$210</f>
        <v>0</v>
      </c>
      <c r="DJ234" s="19">
        <f>DJ198/$DJ$210</f>
        <v>0</v>
      </c>
      <c r="DK234" s="19">
        <f>DK198/$DK$210</f>
        <v>0</v>
      </c>
      <c r="DL234" s="19">
        <f>DL198/$DL$210</f>
        <v>0</v>
      </c>
      <c r="DM234" s="19">
        <f>DM198/$DM$210</f>
        <v>0</v>
      </c>
      <c r="DN234" s="19">
        <f>DN198/$DN$210</f>
        <v>0</v>
      </c>
      <c r="DO234" s="19">
        <f>DO198/$DO$210</f>
        <v>0</v>
      </c>
      <c r="DP234" s="19">
        <f>DP198/$DP$210</f>
        <v>0</v>
      </c>
      <c r="DQ234" s="19">
        <f>DQ198/$DQ$210</f>
        <v>0</v>
      </c>
    </row>
    <row r="235" spans="1:128" x14ac:dyDescent="0.3">
      <c r="A235" s="15"/>
      <c r="N235" s="19"/>
      <c r="O235" s="19"/>
      <c r="P235" s="19"/>
      <c r="AA235"/>
      <c r="AC235" s="19"/>
      <c r="AD235" s="21"/>
      <c r="AG235"/>
      <c r="AI235" s="19"/>
      <c r="AP235" s="19"/>
      <c r="AU235" s="19"/>
      <c r="AV235" s="19"/>
      <c r="AX235" s="19"/>
      <c r="AZ235" s="19"/>
      <c r="BA235"/>
      <c r="BB235" s="19"/>
      <c r="BC235"/>
      <c r="BD235" s="19"/>
      <c r="BE235"/>
      <c r="BF235" s="19"/>
      <c r="BH235" s="19"/>
      <c r="BJ235" s="19"/>
      <c r="BL235" s="19"/>
      <c r="BM235"/>
      <c r="BN235" s="19"/>
      <c r="BO235"/>
      <c r="BP235" s="19"/>
      <c r="BQ235"/>
      <c r="BR235" s="19"/>
      <c r="BT235" s="17"/>
      <c r="BU235"/>
      <c r="BV235" s="19"/>
      <c r="BW235"/>
      <c r="BX235" s="19"/>
      <c r="BY235" s="19"/>
      <c r="BZ235" s="17"/>
      <c r="CA235" s="17"/>
      <c r="CF235" s="15"/>
      <c r="CG235" s="19"/>
      <c r="CH235" s="17"/>
      <c r="CI235" s="17"/>
      <c r="CJ235" s="15"/>
      <c r="CL235"/>
      <c r="CM235" s="19"/>
      <c r="CN235" s="17"/>
      <c r="CO235" s="17"/>
      <c r="CQ235" s="19"/>
      <c r="CR235" s="19"/>
      <c r="CS235" s="19"/>
      <c r="CT235" s="19"/>
      <c r="CU235" s="19"/>
    </row>
    <row r="236" spans="1:128" x14ac:dyDescent="0.3">
      <c r="A236" s="15" t="s">
        <v>209</v>
      </c>
      <c r="K236" s="19">
        <f>SUMIF(K213:K234,"&gt;0",K213:K234)</f>
        <v>50.085004608703798</v>
      </c>
      <c r="L236" s="19">
        <f t="shared" ref="L236:P236" si="372">SUMIF(L213:L233,"&gt;0",L213:L233)</f>
        <v>0</v>
      </c>
      <c r="M236" s="19">
        <f t="shared" si="372"/>
        <v>0</v>
      </c>
      <c r="N236" s="19">
        <f t="shared" si="372"/>
        <v>0</v>
      </c>
      <c r="O236" s="19">
        <f>SUMIF(O213:O234,"&gt;0",O213:O234)</f>
        <v>19.192777313335782</v>
      </c>
      <c r="P236" s="19">
        <f t="shared" si="372"/>
        <v>0</v>
      </c>
      <c r="AA236"/>
      <c r="AC236" s="19">
        <f>SUM(AC213:AC232)</f>
        <v>3.7971127411410648</v>
      </c>
      <c r="AD236" s="21"/>
      <c r="AG236"/>
      <c r="AI236" s="19">
        <f>SUM(AI213:AI232)</f>
        <v>27.158302352913051</v>
      </c>
      <c r="AP236" s="19"/>
      <c r="AU236" s="19">
        <f>SUM(AU213:AU232)</f>
        <v>8.1481390981303701</v>
      </c>
      <c r="AV236" s="19">
        <f>SUM(AV213:AV232)</f>
        <v>6.3033426976937124</v>
      </c>
      <c r="AW236" s="19">
        <f t="shared" ref="AW236:BE236" si="373">SUM(AW213:AW232)</f>
        <v>5.1755947602949739</v>
      </c>
      <c r="AX236" s="19">
        <f>SUM(AX213:AX232)</f>
        <v>2.6635881659563752</v>
      </c>
      <c r="AY236" s="19">
        <f t="shared" si="373"/>
        <v>5.4838418960854494</v>
      </c>
      <c r="AZ236" s="19">
        <f>SUM(AZ213:AZ232)</f>
        <v>1.5841990513615765</v>
      </c>
      <c r="BA236" s="19">
        <f t="shared" si="373"/>
        <v>14.135531250427343</v>
      </c>
      <c r="BB236" s="19">
        <f>SUM(BB213:BB232)</f>
        <v>7.7190140757867205</v>
      </c>
      <c r="BC236" s="19">
        <f t="shared" si="373"/>
        <v>16.464552711908816</v>
      </c>
      <c r="BD236" s="19">
        <f>SUM(BD213:BD232)</f>
        <v>10.923479278450099</v>
      </c>
      <c r="BE236" s="19">
        <f t="shared" si="373"/>
        <v>6.5402693376852197</v>
      </c>
      <c r="BF236" s="19">
        <f>SUM(BF213:BF232)</f>
        <v>8.5804714892584286</v>
      </c>
      <c r="BG236" s="19">
        <f>SUM(BG213:BG232)</f>
        <v>0.54984703067958252</v>
      </c>
      <c r="BH236" s="19">
        <f>SUM(BH213:BH232)</f>
        <v>0</v>
      </c>
      <c r="BI236" s="19">
        <f t="shared" ref="BI236:BQ236" si="374">SUM(BI213:BI232)</f>
        <v>0.37557515934259522</v>
      </c>
      <c r="BJ236" s="19">
        <f>SUM(BJ213:BJ232)</f>
        <v>0.5883647798233248</v>
      </c>
      <c r="BK236" s="19">
        <f t="shared" si="374"/>
        <v>0.36766024739910641</v>
      </c>
      <c r="BL236" s="19">
        <f>SUM(BL213:BL232)</f>
        <v>0.17440710075169502</v>
      </c>
      <c r="BM236" s="19">
        <f>SUM(BM213:BM232)</f>
        <v>6.5077398586810107</v>
      </c>
      <c r="BN236" s="19">
        <f>SUM(BN213:BN232)</f>
        <v>0</v>
      </c>
      <c r="BO236" s="19">
        <f t="shared" si="374"/>
        <v>5.7226365516460911</v>
      </c>
      <c r="BP236" s="19">
        <f>SUM(BP213:BP232)</f>
        <v>0</v>
      </c>
      <c r="BQ236" s="19">
        <f t="shared" si="374"/>
        <v>0</v>
      </c>
      <c r="BR236" s="19">
        <f>SUM(BR213:BR232)</f>
        <v>0</v>
      </c>
      <c r="BS236" s="17">
        <f>SUM(BS213:BS232)</f>
        <v>13.9333124327782</v>
      </c>
      <c r="BT236" s="17"/>
      <c r="BU236" s="19">
        <f>SUM(BU213:BU232)</f>
        <v>5.5240927567605818</v>
      </c>
      <c r="BV236" s="19"/>
      <c r="BW236" s="19">
        <f>SUM(BW213:BW232)</f>
        <v>0</v>
      </c>
      <c r="BX236" s="19"/>
      <c r="BY236" s="19"/>
      <c r="BZ236" s="17">
        <f>SUM(BZ213:BZ232)</f>
        <v>0.28353750688914114</v>
      </c>
      <c r="CA236" s="17"/>
      <c r="CB236" s="19">
        <f>SUM(CB213:CB232)</f>
        <v>9.9372112371170687</v>
      </c>
      <c r="CD236" s="19">
        <f>SUM(CD213:CD232)</f>
        <v>4.9326813331462578</v>
      </c>
      <c r="CF236">
        <f>SUM(CF213:CF232)</f>
        <v>123.17546994785994</v>
      </c>
      <c r="CG236" s="19"/>
      <c r="CH236" s="17">
        <f>SUM(CH213:CH232)</f>
        <v>56.003228126222545</v>
      </c>
      <c r="CI236" s="17"/>
      <c r="CJ236" s="15">
        <f>SUM(CJ213:CJ232)</f>
        <v>266.69920641605336</v>
      </c>
      <c r="CL236" s="19">
        <f t="shared" ref="CL236:CT236" si="375">SUM(CL213:CL232)</f>
        <v>0</v>
      </c>
      <c r="CM236" s="19"/>
      <c r="CN236" s="17">
        <f t="shared" si="375"/>
        <v>29.4124039773764</v>
      </c>
      <c r="CO236" s="17"/>
      <c r="CP236" s="19">
        <f t="shared" si="375"/>
        <v>16.777411516599109</v>
      </c>
      <c r="CQ236" s="19"/>
      <c r="CR236" s="19">
        <f t="shared" si="375"/>
        <v>0</v>
      </c>
      <c r="CS236" s="19"/>
      <c r="CT236" s="19">
        <f t="shared" si="375"/>
        <v>0</v>
      </c>
      <c r="CU236" s="19"/>
      <c r="DB236">
        <f>SUM(DB213:DB234)</f>
        <v>32.043393659979145</v>
      </c>
      <c r="DC236" s="19">
        <f t="shared" ref="DC236:DQ236" si="376">SUM(DC213:DC234)</f>
        <v>20.442451114220688</v>
      </c>
      <c r="DD236" s="19">
        <f t="shared" si="376"/>
        <v>31.578041611784897</v>
      </c>
      <c r="DE236" s="19">
        <f t="shared" si="376"/>
        <v>36.013663040893235</v>
      </c>
      <c r="DF236" s="19">
        <f t="shared" si="376"/>
        <v>23.290650728961875</v>
      </c>
      <c r="DG236" s="19">
        <f t="shared" si="376"/>
        <v>24.271788538764309</v>
      </c>
      <c r="DH236" s="19">
        <f t="shared" si="376"/>
        <v>25.76622433602455</v>
      </c>
      <c r="DI236" s="19">
        <f t="shared" si="376"/>
        <v>22.511499694776631</v>
      </c>
      <c r="DJ236" s="19">
        <f t="shared" si="376"/>
        <v>29.150243476026215</v>
      </c>
      <c r="DK236" s="19">
        <f t="shared" si="376"/>
        <v>21.29839171047859</v>
      </c>
      <c r="DL236" s="19">
        <f t="shared" si="376"/>
        <v>39.283294689976245</v>
      </c>
      <c r="DM236" s="19">
        <f t="shared" si="376"/>
        <v>24.829717798035034</v>
      </c>
      <c r="DN236" s="19">
        <f t="shared" si="376"/>
        <v>34.633444727930481</v>
      </c>
      <c r="DO236" s="19">
        <f t="shared" si="376"/>
        <v>37.523566728308253</v>
      </c>
      <c r="DP236" s="19">
        <f t="shared" si="376"/>
        <v>48.694574980563814</v>
      </c>
      <c r="DQ236" s="19">
        <f t="shared" si="376"/>
        <v>36.215275619815017</v>
      </c>
    </row>
    <row r="237" spans="1:128" x14ac:dyDescent="0.3">
      <c r="A237" s="15"/>
      <c r="N237" s="19"/>
      <c r="O237" s="19"/>
      <c r="P237" s="19"/>
      <c r="AA237"/>
      <c r="AD237" s="21"/>
      <c r="AG237"/>
      <c r="AP237" s="19"/>
      <c r="AV237" s="19"/>
      <c r="AW237"/>
      <c r="AX237" s="19"/>
      <c r="AY237"/>
      <c r="AZ237" s="19"/>
      <c r="BA237"/>
      <c r="BB237" s="19"/>
      <c r="BC237"/>
      <c r="BD237" s="19"/>
      <c r="BE237"/>
      <c r="BF237" s="19"/>
      <c r="BG237"/>
      <c r="BH237" s="19"/>
      <c r="BI237"/>
      <c r="BJ237" s="19"/>
      <c r="BK237"/>
      <c r="BL237" s="19"/>
      <c r="BM237"/>
      <c r="BN237" s="19"/>
      <c r="BO237"/>
      <c r="BP237" s="19"/>
      <c r="BQ237"/>
      <c r="BR237" s="19"/>
      <c r="BT237" s="17"/>
      <c r="BU237"/>
      <c r="BV237" s="19"/>
      <c r="BW237"/>
      <c r="BX237" s="19"/>
      <c r="BY237" s="19"/>
      <c r="BZ237" s="17"/>
      <c r="CA237" s="17"/>
      <c r="CF237"/>
      <c r="CG237" s="19"/>
      <c r="CH237" s="17"/>
      <c r="CI237" s="17"/>
      <c r="CL237"/>
      <c r="CM237" s="19"/>
      <c r="CN237" s="17"/>
      <c r="CO237" s="17"/>
      <c r="CQ237" s="19"/>
      <c r="CS237" s="19"/>
      <c r="CU237" s="19"/>
      <c r="DB237" s="121" t="s">
        <v>461</v>
      </c>
      <c r="DC237" s="121"/>
      <c r="DD237" s="121"/>
      <c r="DE237" s="121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</row>
    <row r="238" spans="1:128" s="7" customFormat="1" x14ac:dyDescent="0.3">
      <c r="A238" s="7" t="s">
        <v>210</v>
      </c>
      <c r="AD238" s="21"/>
      <c r="AJ238" s="11"/>
      <c r="AK238" s="11"/>
      <c r="AL238" s="11"/>
      <c r="AM238" s="11"/>
      <c r="AN238" s="11"/>
      <c r="AO238" s="11"/>
      <c r="BS238" s="17"/>
      <c r="BT238" s="17"/>
      <c r="BZ238" s="17"/>
      <c r="CA238" s="17"/>
      <c r="CH238" s="17"/>
      <c r="CI238" s="17"/>
      <c r="CN238" s="17"/>
      <c r="CO238" s="17"/>
      <c r="DB238" s="11" t="s">
        <v>462</v>
      </c>
      <c r="DC238" s="11" t="s">
        <v>462</v>
      </c>
      <c r="DD238" s="11" t="s">
        <v>466</v>
      </c>
      <c r="DE238" s="11" t="s">
        <v>466</v>
      </c>
      <c r="DF238" s="11" t="s">
        <v>463</v>
      </c>
      <c r="DG238" s="11" t="s">
        <v>463</v>
      </c>
      <c r="DH238" s="11" t="s">
        <v>464</v>
      </c>
      <c r="DI238" s="11" t="s">
        <v>464</v>
      </c>
      <c r="DJ238" s="11" t="s">
        <v>465</v>
      </c>
      <c r="DK238" s="11" t="s">
        <v>465</v>
      </c>
      <c r="DL238" s="11" t="s">
        <v>470</v>
      </c>
      <c r="DM238" s="11" t="s">
        <v>470</v>
      </c>
      <c r="DN238" s="11" t="s">
        <v>468</v>
      </c>
      <c r="DO238" s="11" t="s">
        <v>468</v>
      </c>
      <c r="DP238" s="11" t="s">
        <v>469</v>
      </c>
      <c r="DQ238" s="11" t="s">
        <v>469</v>
      </c>
    </row>
    <row r="239" spans="1:128" x14ac:dyDescent="0.3">
      <c r="A239" s="15" t="str">
        <f t="shared" ref="A239:A258" si="377">A213</f>
        <v>Glutamine</v>
      </c>
      <c r="K239" s="19">
        <f t="shared" ref="K239:K256" si="378">K213/$K$236*100</f>
        <v>3.2510487022570635</v>
      </c>
      <c r="L239" s="19"/>
      <c r="M239" s="19"/>
      <c r="N239" s="19"/>
      <c r="O239" s="19">
        <f t="shared" ref="O239:O257" si="379">O213/$K$236*100</f>
        <v>3.1779731819765602</v>
      </c>
      <c r="P239" s="19"/>
      <c r="AA239"/>
      <c r="AC239" s="19">
        <f t="shared" ref="AC239:AC258" si="380">AC213/$AC$236*100</f>
        <v>40.757935763447051</v>
      </c>
      <c r="AD239" s="21"/>
      <c r="AG239"/>
      <c r="AI239" s="19">
        <f t="shared" ref="AI239:AI258" si="381">AI213/$AI$236*100</f>
        <v>20.091231281726536</v>
      </c>
      <c r="AP239" s="19"/>
      <c r="AU239" s="19">
        <f t="shared" ref="AU239:AU258" si="382">AU213/$AU$236*100</f>
        <v>0</v>
      </c>
      <c r="AV239" s="19">
        <f t="shared" ref="AV239:AV258" si="383">AV213/$AU$236*100</f>
        <v>0</v>
      </c>
      <c r="AW239" s="19">
        <f t="shared" ref="AW239:AW258" si="384">AW213/$AW$236*100</f>
        <v>0</v>
      </c>
      <c r="AX239" s="19">
        <f t="shared" ref="AX239:AX258" si="385">AX213/$AU$236*100</f>
        <v>0</v>
      </c>
      <c r="AY239" s="19">
        <f t="shared" ref="AY239:AY258" si="386">AY213/$AY$236*100</f>
        <v>0</v>
      </c>
      <c r="AZ239" s="19">
        <f t="shared" ref="AZ239:AZ258" si="387">AZ213/$AU$236*100</f>
        <v>0</v>
      </c>
      <c r="BA239" s="19">
        <f t="shared" ref="BA239:BB258" si="388">BA213/$BA$236*100</f>
        <v>0</v>
      </c>
      <c r="BB239" s="19">
        <f t="shared" si="388"/>
        <v>0</v>
      </c>
      <c r="BC239" s="19">
        <f t="shared" ref="BC239:BC258" si="389">BC213/$BC$236*100</f>
        <v>0</v>
      </c>
      <c r="BD239" s="19">
        <f t="shared" ref="BD239:BD258" si="390">BD213/$BA$236*100</f>
        <v>0</v>
      </c>
      <c r="BE239" s="19">
        <f t="shared" ref="BE239:BE258" si="391">BE213/$BE$236*100</f>
        <v>0</v>
      </c>
      <c r="BF239" s="19">
        <f t="shared" ref="BF239:BF258" si="392">BF213/$BA$236*100</f>
        <v>0</v>
      </c>
      <c r="BG239" s="19">
        <f t="shared" ref="BG239:BH258" si="393">BG213/$BG$236*100</f>
        <v>0</v>
      </c>
      <c r="BH239" s="19">
        <f t="shared" si="393"/>
        <v>0</v>
      </c>
      <c r="BI239" s="19">
        <f t="shared" ref="BI239:BI258" si="394">BI213/$BI$236*100</f>
        <v>0</v>
      </c>
      <c r="BJ239" s="19">
        <f t="shared" ref="BJ239:BJ258" si="395">BJ213/$BG$236*100</f>
        <v>0</v>
      </c>
      <c r="BK239" s="19">
        <f t="shared" ref="BK239:BK258" si="396">BK213/$BK$236*100</f>
        <v>0</v>
      </c>
      <c r="BL239" s="19">
        <f t="shared" ref="BL239:BL258" si="397">BL213/$BG$236*100</f>
        <v>0</v>
      </c>
      <c r="BM239" s="19">
        <f t="shared" ref="BM239:BR248" si="398">BM213/$BK$236*100</f>
        <v>0</v>
      </c>
      <c r="BN239" s="19">
        <f t="shared" si="398"/>
        <v>0</v>
      </c>
      <c r="BO239" s="19">
        <f t="shared" si="398"/>
        <v>0</v>
      </c>
      <c r="BP239" s="19">
        <f t="shared" si="398"/>
        <v>0</v>
      </c>
      <c r="BQ239" s="19">
        <f t="shared" si="398"/>
        <v>0</v>
      </c>
      <c r="BR239" s="19">
        <f t="shared" si="398"/>
        <v>0</v>
      </c>
      <c r="BS239" s="17">
        <f t="shared" ref="BS239:BS258" si="399">BS213/$BS$236*100</f>
        <v>0</v>
      </c>
      <c r="BT239" s="17"/>
      <c r="BU239" s="19">
        <f t="shared" ref="BU239:BU258" si="400">BU213/$BU$236*100</f>
        <v>0</v>
      </c>
      <c r="BV239" s="19"/>
      <c r="BW239" s="19" t="e">
        <f t="shared" ref="BW239:BW258" si="401">BW213/$BW$236*100</f>
        <v>#DIV/0!</v>
      </c>
      <c r="BX239" s="19"/>
      <c r="BY239" s="19"/>
      <c r="BZ239" s="17">
        <f t="shared" ref="BZ239:BZ258" si="402">BZ213/$BZ$236*100</f>
        <v>0</v>
      </c>
      <c r="CA239" s="17"/>
      <c r="CB239" s="19">
        <f t="shared" ref="CB239:CB258" si="403">CB213/$CB$236*100</f>
        <v>65.203942733052742</v>
      </c>
      <c r="CD239" s="19">
        <f t="shared" ref="CD239:CD258" si="404">CD213/$CD$236*100</f>
        <v>0</v>
      </c>
      <c r="CF239">
        <f t="shared" ref="CF239:CF258" si="405">CF213/$CF$236*100</f>
        <v>3.566375903135409</v>
      </c>
      <c r="CG239" s="19"/>
      <c r="CH239" s="17">
        <f t="shared" ref="CH239:CH258" si="406">CH213/$CH$236*100</f>
        <v>0</v>
      </c>
      <c r="CI239" s="17"/>
      <c r="CJ239" s="15">
        <f t="shared" ref="CJ239:CJ258" si="407">CJ213/$CJ$236*100</f>
        <v>0</v>
      </c>
      <c r="CL239" s="19" t="e">
        <f t="shared" ref="CL239:CL258" si="408">CL213/$CL$236*100</f>
        <v>#DIV/0!</v>
      </c>
      <c r="CM239" s="19"/>
      <c r="CN239" s="17">
        <f t="shared" ref="CN239:CN258" si="409">CN213/$CN$236*100</f>
        <v>0</v>
      </c>
      <c r="CO239" s="17"/>
      <c r="CP239" s="19">
        <f t="shared" ref="CP239:CP258" si="410">CP213/$CP$236*100</f>
        <v>0</v>
      </c>
      <c r="CQ239" s="19"/>
      <c r="CR239" s="19" t="e">
        <f t="shared" ref="CR239:CR258" si="411">CR213/$CR$236*100</f>
        <v>#DIV/0!</v>
      </c>
      <c r="CS239" s="19"/>
      <c r="CT239" s="19" t="e">
        <f t="shared" ref="CT239:CT258" si="412">CT213/$CT$236*100</f>
        <v>#DIV/0!</v>
      </c>
      <c r="CU239" s="19"/>
      <c r="CZ239"/>
      <c r="DB239" s="19">
        <f>DB213/$DB$236*100</f>
        <v>10.085712846228937</v>
      </c>
      <c r="DC239" s="19">
        <f>DC213/$DC$236*100</f>
        <v>15.809281639832498</v>
      </c>
      <c r="DD239" s="19">
        <f>DD213/$DD$236*100</f>
        <v>20.468683336753337</v>
      </c>
      <c r="DE239" s="19">
        <f>DE213/$DE$236*100</f>
        <v>17.947658737532677</v>
      </c>
      <c r="DF239" s="19">
        <f>DF213/$DF$236*100</f>
        <v>14.341415614124783</v>
      </c>
      <c r="DG239" s="19">
        <f>DG213/$DG$236*100</f>
        <v>13.761692983357948</v>
      </c>
      <c r="DH239" s="19">
        <f>DH213/$DH$236*100</f>
        <v>12.030346076627099</v>
      </c>
      <c r="DI239" s="19">
        <f>DI213/$DI$236*100</f>
        <v>13.769699933510465</v>
      </c>
      <c r="DJ239" s="19">
        <f>DJ213/$DJ$236*100</f>
        <v>10.877116270297433</v>
      </c>
      <c r="DK239" s="19">
        <f>DK213/$DK$236*100</f>
        <v>14.887067150719218</v>
      </c>
      <c r="DL239" s="19">
        <f>DL213/$DL$236*100</f>
        <v>16.354317988924343</v>
      </c>
      <c r="DM239" s="19">
        <f>DM213/$DM$236*100</f>
        <v>25.874297011274805</v>
      </c>
      <c r="DN239" s="19">
        <f>DN213/$DN$236*100</f>
        <v>17.133734930613546</v>
      </c>
      <c r="DO239" s="19">
        <f>DO213/$DO$236*100</f>
        <v>15.81406868912457</v>
      </c>
      <c r="DP239" s="19">
        <f>DP213/$DP$236*100</f>
        <v>13.035801014016984</v>
      </c>
      <c r="DQ239" s="19">
        <f>DQ213/$DQ$236*100</f>
        <v>17.527763603749762</v>
      </c>
    </row>
    <row r="240" spans="1:128" x14ac:dyDescent="0.3">
      <c r="A240" s="15" t="str">
        <f t="shared" si="377"/>
        <v>Isoleucin</v>
      </c>
      <c r="K240" s="19">
        <f t="shared" si="378"/>
        <v>6.5290752577370563</v>
      </c>
      <c r="L240" s="19"/>
      <c r="M240" s="19"/>
      <c r="N240" s="19"/>
      <c r="O240" s="19">
        <f t="shared" si="379"/>
        <v>3.8091949132002978</v>
      </c>
      <c r="P240" s="19"/>
      <c r="AA240"/>
      <c r="AC240" s="19">
        <f t="shared" si="380"/>
        <v>2.4806567167082214</v>
      </c>
      <c r="AD240" s="21"/>
      <c r="AG240"/>
      <c r="AI240" s="19">
        <f t="shared" si="381"/>
        <v>8.3197588309413284</v>
      </c>
      <c r="AP240" s="19"/>
      <c r="AU240" s="19">
        <f t="shared" si="382"/>
        <v>3.8141346291926057</v>
      </c>
      <c r="AV240" s="19">
        <f t="shared" si="383"/>
        <v>0</v>
      </c>
      <c r="AW240" s="19">
        <f t="shared" si="384"/>
        <v>0</v>
      </c>
      <c r="AX240" s="19">
        <f t="shared" si="385"/>
        <v>0.77896637640161304</v>
      </c>
      <c r="AY240" s="19">
        <f t="shared" si="386"/>
        <v>0</v>
      </c>
      <c r="AZ240" s="19">
        <f t="shared" si="387"/>
        <v>0</v>
      </c>
      <c r="BA240" s="19">
        <f t="shared" si="388"/>
        <v>0</v>
      </c>
      <c r="BB240" s="19">
        <f t="shared" si="388"/>
        <v>0</v>
      </c>
      <c r="BC240" s="19">
        <f t="shared" si="389"/>
        <v>0</v>
      </c>
      <c r="BD240" s="19">
        <f t="shared" si="390"/>
        <v>0</v>
      </c>
      <c r="BE240" s="19">
        <f t="shared" si="391"/>
        <v>0</v>
      </c>
      <c r="BF240" s="19">
        <f t="shared" si="392"/>
        <v>0</v>
      </c>
      <c r="BG240" s="19">
        <f t="shared" si="393"/>
        <v>0</v>
      </c>
      <c r="BH240" s="19">
        <f t="shared" si="393"/>
        <v>0</v>
      </c>
      <c r="BI240" s="19">
        <f t="shared" si="394"/>
        <v>0</v>
      </c>
      <c r="BJ240" s="19">
        <f t="shared" si="395"/>
        <v>6.9638527654896425</v>
      </c>
      <c r="BK240" s="19">
        <f t="shared" si="396"/>
        <v>0</v>
      </c>
      <c r="BL240" s="19">
        <f t="shared" si="397"/>
        <v>0</v>
      </c>
      <c r="BM240" s="19">
        <f t="shared" si="398"/>
        <v>0</v>
      </c>
      <c r="BN240" s="19">
        <f t="shared" si="398"/>
        <v>0</v>
      </c>
      <c r="BO240" s="19">
        <f t="shared" si="398"/>
        <v>0</v>
      </c>
      <c r="BP240" s="19">
        <f t="shared" si="398"/>
        <v>0</v>
      </c>
      <c r="BQ240" s="19">
        <f t="shared" si="398"/>
        <v>0</v>
      </c>
      <c r="BR240" s="19">
        <f t="shared" si="398"/>
        <v>0</v>
      </c>
      <c r="BS240" s="17">
        <f t="shared" si="399"/>
        <v>2.3942233695794011</v>
      </c>
      <c r="BT240" s="17"/>
      <c r="BU240" s="19">
        <f t="shared" si="400"/>
        <v>0</v>
      </c>
      <c r="BV240" s="19"/>
      <c r="BW240" s="19" t="e">
        <f t="shared" si="401"/>
        <v>#DIV/0!</v>
      </c>
      <c r="BX240" s="19"/>
      <c r="BY240" s="19"/>
      <c r="BZ240" s="17">
        <f t="shared" si="402"/>
        <v>0</v>
      </c>
      <c r="CA240" s="17"/>
      <c r="CB240" s="19">
        <f t="shared" si="403"/>
        <v>0</v>
      </c>
      <c r="CD240" s="19">
        <f t="shared" si="404"/>
        <v>0</v>
      </c>
      <c r="CF240" s="15">
        <f t="shared" si="405"/>
        <v>0</v>
      </c>
      <c r="CG240" s="19"/>
      <c r="CH240" s="17">
        <f t="shared" si="406"/>
        <v>0</v>
      </c>
      <c r="CI240" s="17"/>
      <c r="CJ240" s="15">
        <f t="shared" si="407"/>
        <v>0</v>
      </c>
      <c r="CL240" s="19" t="e">
        <f t="shared" si="408"/>
        <v>#DIV/0!</v>
      </c>
      <c r="CM240" s="19"/>
      <c r="CN240" s="17">
        <f t="shared" si="409"/>
        <v>0</v>
      </c>
      <c r="CO240" s="17"/>
      <c r="CP240" s="19">
        <f t="shared" si="410"/>
        <v>0</v>
      </c>
      <c r="CQ240" s="19"/>
      <c r="CR240" s="19" t="e">
        <f t="shared" si="411"/>
        <v>#DIV/0!</v>
      </c>
      <c r="CS240" s="19"/>
      <c r="CT240" s="19" t="e">
        <f t="shared" si="412"/>
        <v>#DIV/0!</v>
      </c>
      <c r="CU240" s="19"/>
      <c r="CZ240"/>
      <c r="DB240" s="19">
        <f t="shared" ref="DB240:DB262" si="413">DB214/$DB$236*100</f>
        <v>3.526469249002556</v>
      </c>
      <c r="DC240" s="19">
        <f t="shared" ref="DC240:DC262" si="414">DC214/$DC$236*100</f>
        <v>0</v>
      </c>
      <c r="DD240" s="19">
        <f t="shared" ref="DD240:DD262" si="415">DD214/$DD$236*100</f>
        <v>0</v>
      </c>
      <c r="DE240" s="19">
        <f t="shared" ref="DE240:DE262" si="416">DE214/$DE$236*100</f>
        <v>0</v>
      </c>
      <c r="DF240" s="19">
        <f t="shared" ref="DF240:DF262" si="417">DF214/$DF$236*100</f>
        <v>4.6389161753200829</v>
      </c>
      <c r="DG240" s="19">
        <f t="shared" ref="DG240:DG262" si="418">DG214/$DG$236*100</f>
        <v>0</v>
      </c>
      <c r="DH240" s="19">
        <f t="shared" ref="DH240:DH262" si="419">DH214/$DH$236*100</f>
        <v>0</v>
      </c>
      <c r="DI240" s="19">
        <f t="shared" ref="DI240:DI262" si="420">DI214/$DI$236*100</f>
        <v>0</v>
      </c>
      <c r="DJ240" s="19">
        <f t="shared" ref="DJ240:DJ262" si="421">DJ214/$DJ$236*100</f>
        <v>0</v>
      </c>
      <c r="DK240" s="19">
        <f t="shared" ref="DK240:DK262" si="422">DK214/$DK$236*100</f>
        <v>0</v>
      </c>
      <c r="DL240" s="19">
        <f t="shared" ref="DL240:DL262" si="423">DL214/$DL$236*100</f>
        <v>0</v>
      </c>
      <c r="DM240" s="19">
        <f t="shared" ref="DM240:DM262" si="424">DM214/$DM$236*100</f>
        <v>6.1423004764727462</v>
      </c>
      <c r="DN240" s="19">
        <f t="shared" ref="DN240:DN262" si="425">DN214/$DN$236*100</f>
        <v>5.6728331852118163</v>
      </c>
      <c r="DO240" s="19">
        <f t="shared" ref="DO240:DO262" si="426">DO214/$DO$236*100</f>
        <v>4.8623766463791105</v>
      </c>
      <c r="DP240" s="19">
        <f t="shared" ref="DP240:DP262" si="427">DP214/$DP$236*100</f>
        <v>5.0268043493082164</v>
      </c>
      <c r="DQ240" s="19">
        <f t="shared" ref="DQ240:DQ262" si="428">DQ214/$DQ$236*100</f>
        <v>4.0210468827733177</v>
      </c>
    </row>
    <row r="241" spans="1:121" x14ac:dyDescent="0.3">
      <c r="A241" s="15" t="str">
        <f t="shared" si="377"/>
        <v>4-Hydroxyproline</v>
      </c>
      <c r="K241" s="19">
        <f t="shared" si="378"/>
        <v>-2.0094431516449164E-2</v>
      </c>
      <c r="L241" s="19"/>
      <c r="M241" s="19"/>
      <c r="N241" s="19"/>
      <c r="O241" s="19">
        <f t="shared" si="379"/>
        <v>-1.964275848036514E-2</v>
      </c>
      <c r="P241" s="19"/>
      <c r="AA241"/>
      <c r="AC241" s="19">
        <f t="shared" si="380"/>
        <v>0</v>
      </c>
      <c r="AD241" s="21"/>
      <c r="AG241"/>
      <c r="AI241" s="19">
        <f t="shared" si="381"/>
        <v>3.6765363516340894</v>
      </c>
      <c r="AP241" s="19"/>
      <c r="AU241" s="19">
        <f t="shared" si="382"/>
        <v>0</v>
      </c>
      <c r="AV241" s="19">
        <f t="shared" si="383"/>
        <v>0</v>
      </c>
      <c r="AW241" s="19">
        <f t="shared" si="384"/>
        <v>0</v>
      </c>
      <c r="AX241" s="19">
        <f t="shared" si="385"/>
        <v>0.56757148685452397</v>
      </c>
      <c r="AY241" s="19">
        <f t="shared" si="386"/>
        <v>0</v>
      </c>
      <c r="AZ241" s="19">
        <f t="shared" si="387"/>
        <v>0.40281843462842759</v>
      </c>
      <c r="BA241" s="19">
        <f t="shared" si="388"/>
        <v>0</v>
      </c>
      <c r="BB241" s="19">
        <f t="shared" si="388"/>
        <v>3.7793143591381834E-2</v>
      </c>
      <c r="BC241" s="19">
        <f t="shared" si="389"/>
        <v>0</v>
      </c>
      <c r="BD241" s="19">
        <f t="shared" si="390"/>
        <v>3.6742729890431279E-2</v>
      </c>
      <c r="BE241" s="19">
        <f t="shared" si="391"/>
        <v>0</v>
      </c>
      <c r="BF241" s="19">
        <f t="shared" si="392"/>
        <v>7.6518973818321165E-2</v>
      </c>
      <c r="BG241" s="19">
        <f t="shared" si="393"/>
        <v>0</v>
      </c>
      <c r="BH241" s="19">
        <f t="shared" si="393"/>
        <v>0</v>
      </c>
      <c r="BI241" s="19">
        <f t="shared" si="394"/>
        <v>2.6420616957895975</v>
      </c>
      <c r="BJ241" s="19">
        <f t="shared" si="395"/>
        <v>10.546148591015839</v>
      </c>
      <c r="BK241" s="19">
        <f t="shared" si="396"/>
        <v>0</v>
      </c>
      <c r="BL241" s="19">
        <f t="shared" si="397"/>
        <v>3.6765088718914143</v>
      </c>
      <c r="BM241" s="19">
        <f t="shared" si="398"/>
        <v>0</v>
      </c>
      <c r="BN241" s="19">
        <f t="shared" si="398"/>
        <v>0</v>
      </c>
      <c r="BO241" s="19">
        <f t="shared" si="398"/>
        <v>0</v>
      </c>
      <c r="BP241" s="19">
        <f t="shared" si="398"/>
        <v>0</v>
      </c>
      <c r="BQ241" s="19">
        <f t="shared" si="398"/>
        <v>0</v>
      </c>
      <c r="BR241" s="19">
        <f t="shared" si="398"/>
        <v>0</v>
      </c>
      <c r="BS241" s="17">
        <f t="shared" si="399"/>
        <v>0.34853947827433546</v>
      </c>
      <c r="BT241" s="17"/>
      <c r="BU241" s="19">
        <f t="shared" si="400"/>
        <v>8.0119877321664021E-2</v>
      </c>
      <c r="BV241" s="19"/>
      <c r="BW241" s="19" t="e">
        <f t="shared" si="401"/>
        <v>#DIV/0!</v>
      </c>
      <c r="BX241" s="19"/>
      <c r="BY241" s="19"/>
      <c r="BZ241" s="17">
        <f t="shared" si="402"/>
        <v>0</v>
      </c>
      <c r="CA241" s="17"/>
      <c r="CB241" s="19">
        <f t="shared" si="403"/>
        <v>0</v>
      </c>
      <c r="CD241" s="19">
        <f t="shared" si="404"/>
        <v>0</v>
      </c>
      <c r="CF241" s="15">
        <f t="shared" si="405"/>
        <v>0</v>
      </c>
      <c r="CG241" s="19"/>
      <c r="CH241" s="17">
        <f t="shared" si="406"/>
        <v>0</v>
      </c>
      <c r="CI241" s="17"/>
      <c r="CJ241" s="15">
        <f t="shared" si="407"/>
        <v>0</v>
      </c>
      <c r="CL241" s="19" t="e">
        <f t="shared" si="408"/>
        <v>#DIV/0!</v>
      </c>
      <c r="CM241" s="19"/>
      <c r="CN241" s="17">
        <f t="shared" si="409"/>
        <v>-6.6039806279461877E-2</v>
      </c>
      <c r="CO241" s="17"/>
      <c r="CP241" s="19">
        <f t="shared" si="410"/>
        <v>0</v>
      </c>
      <c r="CQ241" s="19"/>
      <c r="CR241" s="19" t="e">
        <f t="shared" si="411"/>
        <v>#DIV/0!</v>
      </c>
      <c r="CS241" s="19"/>
      <c r="CT241" s="19" t="e">
        <f t="shared" si="412"/>
        <v>#DIV/0!</v>
      </c>
      <c r="CU241" s="19"/>
      <c r="CZ241"/>
      <c r="DB241" s="19">
        <f t="shared" si="413"/>
        <v>0</v>
      </c>
      <c r="DC241" s="19">
        <f t="shared" si="414"/>
        <v>0</v>
      </c>
      <c r="DD241" s="19">
        <f t="shared" si="415"/>
        <v>0</v>
      </c>
      <c r="DE241" s="19">
        <f t="shared" si="416"/>
        <v>0</v>
      </c>
      <c r="DF241" s="19">
        <f t="shared" si="417"/>
        <v>0</v>
      </c>
      <c r="DG241" s="19">
        <f t="shared" si="418"/>
        <v>0</v>
      </c>
      <c r="DH241" s="19">
        <f t="shared" si="419"/>
        <v>0</v>
      </c>
      <c r="DI241" s="19">
        <f t="shared" si="420"/>
        <v>0</v>
      </c>
      <c r="DJ241" s="19">
        <f t="shared" si="421"/>
        <v>0</v>
      </c>
      <c r="DK241" s="19">
        <f t="shared" si="422"/>
        <v>0</v>
      </c>
      <c r="DL241" s="19">
        <f t="shared" si="423"/>
        <v>0</v>
      </c>
      <c r="DM241" s="19">
        <f t="shared" si="424"/>
        <v>0</v>
      </c>
      <c r="DN241" s="19">
        <f t="shared" si="425"/>
        <v>0</v>
      </c>
      <c r="DO241" s="19">
        <f t="shared" si="426"/>
        <v>0</v>
      </c>
      <c r="DP241" s="19">
        <f t="shared" si="427"/>
        <v>0</v>
      </c>
      <c r="DQ241" s="19">
        <f t="shared" si="428"/>
        <v>0</v>
      </c>
    </row>
    <row r="242" spans="1:121" x14ac:dyDescent="0.3">
      <c r="A242" s="15" t="str">
        <f t="shared" si="377"/>
        <v>Valine</v>
      </c>
      <c r="K242" s="19">
        <f t="shared" si="378"/>
        <v>7.3066229031355538</v>
      </c>
      <c r="L242" s="19"/>
      <c r="M242" s="19"/>
      <c r="N242" s="19"/>
      <c r="O242" s="19">
        <f t="shared" si="379"/>
        <v>5.391999999855865</v>
      </c>
      <c r="P242" s="19"/>
      <c r="AA242"/>
      <c r="AC242" s="19">
        <f t="shared" si="380"/>
        <v>19.979725243499129</v>
      </c>
      <c r="AD242" s="21"/>
      <c r="AG242"/>
      <c r="AI242" s="19">
        <f t="shared" si="381"/>
        <v>11.834460027766148</v>
      </c>
      <c r="AP242" s="19"/>
      <c r="AU242" s="19">
        <f t="shared" si="382"/>
        <v>0</v>
      </c>
      <c r="AV242" s="19">
        <f t="shared" si="383"/>
        <v>0</v>
      </c>
      <c r="AW242" s="19">
        <f t="shared" si="384"/>
        <v>0</v>
      </c>
      <c r="AX242" s="19">
        <f t="shared" si="385"/>
        <v>0.1315626126820372</v>
      </c>
      <c r="AY242" s="19">
        <f t="shared" si="386"/>
        <v>0</v>
      </c>
      <c r="AZ242" s="19">
        <f t="shared" si="387"/>
        <v>0</v>
      </c>
      <c r="BA242" s="19">
        <f t="shared" si="388"/>
        <v>0</v>
      </c>
      <c r="BB242" s="19">
        <f t="shared" si="388"/>
        <v>0</v>
      </c>
      <c r="BC242" s="19">
        <f t="shared" si="389"/>
        <v>0</v>
      </c>
      <c r="BD242" s="19">
        <f t="shared" si="390"/>
        <v>0</v>
      </c>
      <c r="BE242" s="19">
        <f t="shared" si="391"/>
        <v>0</v>
      </c>
      <c r="BF242" s="19">
        <f t="shared" si="392"/>
        <v>0</v>
      </c>
      <c r="BG242" s="19">
        <f t="shared" si="393"/>
        <v>0</v>
      </c>
      <c r="BH242" s="19">
        <f t="shared" si="393"/>
        <v>0</v>
      </c>
      <c r="BI242" s="19">
        <f t="shared" si="394"/>
        <v>0</v>
      </c>
      <c r="BJ242" s="19">
        <f t="shared" si="395"/>
        <v>0</v>
      </c>
      <c r="BK242" s="19">
        <f t="shared" si="396"/>
        <v>0</v>
      </c>
      <c r="BL242" s="19">
        <f t="shared" si="397"/>
        <v>0</v>
      </c>
      <c r="BM242" s="19">
        <f t="shared" si="398"/>
        <v>0</v>
      </c>
      <c r="BN242" s="19">
        <f t="shared" si="398"/>
        <v>0</v>
      </c>
      <c r="BO242" s="19">
        <f t="shared" si="398"/>
        <v>0</v>
      </c>
      <c r="BP242" s="19">
        <f t="shared" si="398"/>
        <v>0</v>
      </c>
      <c r="BQ242" s="19">
        <f t="shared" si="398"/>
        <v>0</v>
      </c>
      <c r="BR242" s="19">
        <f t="shared" si="398"/>
        <v>0</v>
      </c>
      <c r="BS242" s="17">
        <f t="shared" si="399"/>
        <v>2.2026390282356139</v>
      </c>
      <c r="BT242" s="17"/>
      <c r="BU242" s="19">
        <f t="shared" si="400"/>
        <v>0</v>
      </c>
      <c r="BV242" s="19"/>
      <c r="BW242" s="19" t="e">
        <f t="shared" si="401"/>
        <v>#DIV/0!</v>
      </c>
      <c r="BX242" s="19"/>
      <c r="BY242" s="19"/>
      <c r="BZ242" s="17">
        <f t="shared" si="402"/>
        <v>0</v>
      </c>
      <c r="CA242" s="17"/>
      <c r="CB242" s="19">
        <f t="shared" si="403"/>
        <v>0</v>
      </c>
      <c r="CD242" s="19">
        <f t="shared" si="404"/>
        <v>0</v>
      </c>
      <c r="CF242" s="15">
        <f t="shared" si="405"/>
        <v>0.6713923354402106</v>
      </c>
      <c r="CG242" s="19"/>
      <c r="CH242" s="17">
        <f t="shared" si="406"/>
        <v>1.5003544569014453</v>
      </c>
      <c r="CI242" s="17"/>
      <c r="CJ242" s="15">
        <f t="shared" si="407"/>
        <v>0.32251496200998342</v>
      </c>
      <c r="CL242" s="19" t="e">
        <f t="shared" si="408"/>
        <v>#DIV/0!</v>
      </c>
      <c r="CM242" s="19"/>
      <c r="CN242" s="17">
        <f t="shared" si="409"/>
        <v>1.3544616037495818</v>
      </c>
      <c r="CO242" s="17"/>
      <c r="CP242" s="19">
        <f t="shared" si="410"/>
        <v>2.3799528697216599</v>
      </c>
      <c r="CQ242" s="19"/>
      <c r="CR242" s="19" t="e">
        <f t="shared" si="411"/>
        <v>#DIV/0!</v>
      </c>
      <c r="CS242" s="19"/>
      <c r="CT242" s="19" t="e">
        <f t="shared" si="412"/>
        <v>#DIV/0!</v>
      </c>
      <c r="CU242" s="19"/>
      <c r="CZ242"/>
      <c r="DB242" s="19">
        <f t="shared" si="413"/>
        <v>7.0413612196727415</v>
      </c>
      <c r="DC242" s="19">
        <f t="shared" si="414"/>
        <v>5.3177080925442155</v>
      </c>
      <c r="DD242" s="19">
        <f t="shared" si="415"/>
        <v>6.125601696675</v>
      </c>
      <c r="DE242" s="19">
        <f t="shared" si="416"/>
        <v>4.8136441903864693</v>
      </c>
      <c r="DF242" s="19">
        <f t="shared" si="417"/>
        <v>8.5439017143553659</v>
      </c>
      <c r="DG242" s="19">
        <f t="shared" si="418"/>
        <v>2.6955960600804785</v>
      </c>
      <c r="DH242" s="19">
        <f t="shared" si="419"/>
        <v>10.309636867694399</v>
      </c>
      <c r="DI242" s="19">
        <f t="shared" si="420"/>
        <v>6.7384648325842926</v>
      </c>
      <c r="DJ242" s="19">
        <f t="shared" si="421"/>
        <v>10.271274730562418</v>
      </c>
      <c r="DK242" s="19">
        <f t="shared" si="422"/>
        <v>6.2818014973315934</v>
      </c>
      <c r="DL242" s="19">
        <f t="shared" si="423"/>
        <v>5.5457202949947524</v>
      </c>
      <c r="DM242" s="19">
        <f t="shared" si="424"/>
        <v>3.6034905322404893</v>
      </c>
      <c r="DN242" s="19">
        <f t="shared" si="425"/>
        <v>4.1759853949254273</v>
      </c>
      <c r="DO242" s="19">
        <f t="shared" si="426"/>
        <v>5.5643396454799285</v>
      </c>
      <c r="DP242" s="19">
        <f t="shared" si="427"/>
        <v>5.6988447196081138</v>
      </c>
      <c r="DQ242" s="19">
        <f t="shared" si="428"/>
        <v>5.7722668376635502</v>
      </c>
    </row>
    <row r="243" spans="1:121" x14ac:dyDescent="0.3">
      <c r="A243" s="15" t="str">
        <f t="shared" si="377"/>
        <v>Aspartic acid</v>
      </c>
      <c r="K243" s="19">
        <f t="shared" si="378"/>
        <v>0.69375598699986962</v>
      </c>
      <c r="L243" s="19"/>
      <c r="M243" s="19"/>
      <c r="N243" s="19"/>
      <c r="O243" s="19">
        <f t="shared" si="379"/>
        <v>-5.2269738642323352E-3</v>
      </c>
      <c r="P243" s="19"/>
      <c r="AA243"/>
      <c r="AC243" s="19">
        <f t="shared" si="380"/>
        <v>2.016329077355917</v>
      </c>
      <c r="AD243" s="21"/>
      <c r="AG243"/>
      <c r="AI243" s="19">
        <f t="shared" si="381"/>
        <v>10.029541613536013</v>
      </c>
      <c r="AP243" s="19"/>
      <c r="AU243" s="19">
        <f t="shared" si="382"/>
        <v>0.63427533953612125</v>
      </c>
      <c r="AV243" s="19">
        <f t="shared" si="383"/>
        <v>0.33565684590925277</v>
      </c>
      <c r="AW243" s="19">
        <f t="shared" si="384"/>
        <v>1.9609518521448326</v>
      </c>
      <c r="AX243" s="19">
        <f t="shared" si="385"/>
        <v>1.6165830888439001</v>
      </c>
      <c r="AY243" s="19">
        <f t="shared" si="386"/>
        <v>2.1583298086592078</v>
      </c>
      <c r="AZ243" s="19">
        <f t="shared" si="387"/>
        <v>1.9911848569250379</v>
      </c>
      <c r="BA243" s="19">
        <f t="shared" si="388"/>
        <v>0.707830454427407</v>
      </c>
      <c r="BB243" s="19">
        <f t="shared" si="388"/>
        <v>0.89544789327107432</v>
      </c>
      <c r="BC243" s="19">
        <f t="shared" si="389"/>
        <v>0.5807070514925774</v>
      </c>
      <c r="BD243" s="19">
        <f t="shared" si="390"/>
        <v>0.71861893740709026</v>
      </c>
      <c r="BE243" s="19">
        <f t="shared" si="391"/>
        <v>1.045983762791173</v>
      </c>
      <c r="BF243" s="19">
        <f t="shared" si="392"/>
        <v>0.82500414652062115</v>
      </c>
      <c r="BG243" s="19">
        <f t="shared" si="393"/>
        <v>0</v>
      </c>
      <c r="BH243" s="19">
        <f t="shared" si="393"/>
        <v>0</v>
      </c>
      <c r="BI243" s="19">
        <f t="shared" si="394"/>
        <v>12.478669624566319</v>
      </c>
      <c r="BJ243" s="19">
        <f t="shared" si="395"/>
        <v>14.247075579568694</v>
      </c>
      <c r="BK243" s="19">
        <f t="shared" si="396"/>
        <v>8.4329854805009035</v>
      </c>
      <c r="BL243" s="19">
        <f t="shared" si="397"/>
        <v>8.4999852833017133</v>
      </c>
      <c r="BM243" s="19">
        <f t="shared" si="398"/>
        <v>19.301160337438159</v>
      </c>
      <c r="BN243" s="19">
        <f t="shared" si="398"/>
        <v>0</v>
      </c>
      <c r="BO243" s="19">
        <f t="shared" si="398"/>
        <v>15.287405068151253</v>
      </c>
      <c r="BP243" s="19">
        <f t="shared" si="398"/>
        <v>0</v>
      </c>
      <c r="BQ243" s="19">
        <f t="shared" si="398"/>
        <v>0</v>
      </c>
      <c r="BR243" s="19">
        <f t="shared" si="398"/>
        <v>0</v>
      </c>
      <c r="BS243" s="17">
        <f t="shared" si="399"/>
        <v>0.77710082578712725</v>
      </c>
      <c r="BT243" s="17"/>
      <c r="BU243" s="19">
        <f t="shared" si="400"/>
        <v>3.3418936575026565</v>
      </c>
      <c r="BV243" s="19"/>
      <c r="BW243" s="19" t="e">
        <f t="shared" si="401"/>
        <v>#DIV/0!</v>
      </c>
      <c r="BX243" s="19"/>
      <c r="BY243" s="19"/>
      <c r="BZ243" s="17">
        <f t="shared" si="402"/>
        <v>31.574574910303582</v>
      </c>
      <c r="CA243" s="17"/>
      <c r="CB243" s="19">
        <f t="shared" si="403"/>
        <v>0.60955697270989295</v>
      </c>
      <c r="CD243" s="19">
        <f t="shared" si="404"/>
        <v>1.4713706923342782</v>
      </c>
      <c r="CF243" s="15">
        <f t="shared" si="405"/>
        <v>0</v>
      </c>
      <c r="CG243" s="19"/>
      <c r="CH243" s="17">
        <f t="shared" si="406"/>
        <v>0</v>
      </c>
      <c r="CI243" s="17"/>
      <c r="CJ243" s="15">
        <f t="shared" si="407"/>
        <v>0</v>
      </c>
      <c r="CL243" s="19" t="e">
        <f t="shared" si="408"/>
        <v>#DIV/0!</v>
      </c>
      <c r="CM243" s="19"/>
      <c r="CN243" s="17">
        <f t="shared" si="409"/>
        <v>0</v>
      </c>
      <c r="CO243" s="17"/>
      <c r="CP243" s="19">
        <f t="shared" si="410"/>
        <v>0</v>
      </c>
      <c r="CQ243" s="19"/>
      <c r="CR243" s="19" t="e">
        <f t="shared" si="411"/>
        <v>#DIV/0!</v>
      </c>
      <c r="CS243" s="19"/>
      <c r="CT243" s="19" t="e">
        <f t="shared" si="412"/>
        <v>#DIV/0!</v>
      </c>
      <c r="CU243" s="19"/>
      <c r="CZ243"/>
      <c r="DB243" s="19">
        <f t="shared" si="413"/>
        <v>18.622143651087857</v>
      </c>
      <c r="DC243" s="19">
        <f t="shared" si="414"/>
        <v>26.315446469956814</v>
      </c>
      <c r="DD243" s="19">
        <f t="shared" si="415"/>
        <v>17.460667262057608</v>
      </c>
      <c r="DE243" s="19">
        <f t="shared" si="416"/>
        <v>20.820491835724564</v>
      </c>
      <c r="DF243" s="19">
        <f t="shared" si="417"/>
        <v>20.313474441246424</v>
      </c>
      <c r="DG243" s="19">
        <f t="shared" si="418"/>
        <v>23.393310375638556</v>
      </c>
      <c r="DH243" s="19">
        <f t="shared" si="419"/>
        <v>20.595596961864491</v>
      </c>
      <c r="DI243" s="19">
        <f t="shared" si="420"/>
        <v>23.444057215024639</v>
      </c>
      <c r="DJ243" s="19">
        <f t="shared" si="421"/>
        <v>20.4271336786346</v>
      </c>
      <c r="DK243" s="19">
        <f t="shared" si="422"/>
        <v>22.948465723341467</v>
      </c>
      <c r="DL243" s="19">
        <f t="shared" si="423"/>
        <v>16.16719808266954</v>
      </c>
      <c r="DM243" s="19">
        <f t="shared" si="424"/>
        <v>14.015733173662765</v>
      </c>
      <c r="DN243" s="19">
        <f t="shared" si="425"/>
        <v>20.373607186592857</v>
      </c>
      <c r="DO243" s="19">
        <f t="shared" si="426"/>
        <v>18.461268499212068</v>
      </c>
      <c r="DP243" s="19">
        <f t="shared" si="427"/>
        <v>19.053910018010182</v>
      </c>
      <c r="DQ243" s="19">
        <f t="shared" si="428"/>
        <v>17.614025803092865</v>
      </c>
    </row>
    <row r="244" spans="1:121" x14ac:dyDescent="0.3">
      <c r="A244" s="15" t="str">
        <f t="shared" si="377"/>
        <v>Histidine</v>
      </c>
      <c r="K244" s="19">
        <f t="shared" si="378"/>
        <v>0</v>
      </c>
      <c r="L244" s="19"/>
      <c r="M244" s="19"/>
      <c r="N244" s="19"/>
      <c r="O244" s="19">
        <f t="shared" si="379"/>
        <v>0</v>
      </c>
      <c r="P244" s="19"/>
      <c r="AA244"/>
      <c r="AC244" s="19">
        <f t="shared" si="380"/>
        <v>0</v>
      </c>
      <c r="AD244" s="21"/>
      <c r="AG244"/>
      <c r="AI244" s="19">
        <f t="shared" si="381"/>
        <v>0</v>
      </c>
      <c r="AP244" s="19"/>
      <c r="AU244" s="19">
        <f t="shared" si="382"/>
        <v>0</v>
      </c>
      <c r="AV244" s="19">
        <f t="shared" si="383"/>
        <v>0</v>
      </c>
      <c r="AW244" s="19">
        <f t="shared" si="384"/>
        <v>0</v>
      </c>
      <c r="AX244" s="19">
        <f t="shared" si="385"/>
        <v>0</v>
      </c>
      <c r="AY244" s="19">
        <f t="shared" si="386"/>
        <v>0</v>
      </c>
      <c r="AZ244" s="19">
        <f t="shared" si="387"/>
        <v>0</v>
      </c>
      <c r="BA244" s="19">
        <f t="shared" si="388"/>
        <v>0</v>
      </c>
      <c r="BB244" s="19">
        <f t="shared" si="388"/>
        <v>0</v>
      </c>
      <c r="BC244" s="19">
        <f t="shared" si="389"/>
        <v>0</v>
      </c>
      <c r="BD244" s="19">
        <f t="shared" si="390"/>
        <v>0</v>
      </c>
      <c r="BE244" s="19">
        <f t="shared" si="391"/>
        <v>0</v>
      </c>
      <c r="BF244" s="19">
        <f t="shared" si="392"/>
        <v>0</v>
      </c>
      <c r="BG244" s="19">
        <f t="shared" si="393"/>
        <v>0</v>
      </c>
      <c r="BH244" s="19">
        <f t="shared" si="393"/>
        <v>0</v>
      </c>
      <c r="BI244" s="19">
        <f t="shared" si="394"/>
        <v>0</v>
      </c>
      <c r="BJ244" s="19">
        <f t="shared" si="395"/>
        <v>0</v>
      </c>
      <c r="BK244" s="19">
        <f t="shared" si="396"/>
        <v>0</v>
      </c>
      <c r="BL244" s="19">
        <f t="shared" si="397"/>
        <v>0</v>
      </c>
      <c r="BM244" s="19">
        <f t="shared" si="398"/>
        <v>0</v>
      </c>
      <c r="BN244" s="19">
        <f t="shared" si="398"/>
        <v>0</v>
      </c>
      <c r="BO244" s="19">
        <f t="shared" si="398"/>
        <v>0</v>
      </c>
      <c r="BP244" s="19">
        <f t="shared" si="398"/>
        <v>0</v>
      </c>
      <c r="BQ244" s="19">
        <f t="shared" si="398"/>
        <v>0</v>
      </c>
      <c r="BR244" s="19">
        <f t="shared" si="398"/>
        <v>0</v>
      </c>
      <c r="BS244" s="17">
        <f t="shared" si="399"/>
        <v>0</v>
      </c>
      <c r="BT244" s="17"/>
      <c r="BU244" s="19">
        <f t="shared" si="400"/>
        <v>0</v>
      </c>
      <c r="BV244" s="19"/>
      <c r="BW244" s="19" t="e">
        <f t="shared" si="401"/>
        <v>#DIV/0!</v>
      </c>
      <c r="BX244" s="19"/>
      <c r="BY244" s="19"/>
      <c r="BZ244" s="17">
        <f t="shared" si="402"/>
        <v>0</v>
      </c>
      <c r="CA244" s="17"/>
      <c r="CB244" s="19">
        <f t="shared" si="403"/>
        <v>0</v>
      </c>
      <c r="CD244" s="19">
        <f t="shared" si="404"/>
        <v>0</v>
      </c>
      <c r="CF244" s="15">
        <f t="shared" si="405"/>
        <v>0</v>
      </c>
      <c r="CG244" s="19"/>
      <c r="CH244" s="17">
        <f t="shared" si="406"/>
        <v>0</v>
      </c>
      <c r="CI244" s="17"/>
      <c r="CJ244" s="15">
        <f t="shared" si="407"/>
        <v>0</v>
      </c>
      <c r="CL244" s="19" t="e">
        <f t="shared" si="408"/>
        <v>#DIV/0!</v>
      </c>
      <c r="CM244" s="19"/>
      <c r="CN244" s="17">
        <f t="shared" si="409"/>
        <v>0</v>
      </c>
      <c r="CO244" s="17"/>
      <c r="CP244" s="19">
        <f t="shared" si="410"/>
        <v>0</v>
      </c>
      <c r="CQ244" s="19"/>
      <c r="CR244" s="19" t="e">
        <f t="shared" si="411"/>
        <v>#DIV/0!</v>
      </c>
      <c r="CS244" s="19"/>
      <c r="CT244" s="19" t="e">
        <f t="shared" si="412"/>
        <v>#DIV/0!</v>
      </c>
      <c r="CU244" s="19"/>
      <c r="CZ244"/>
      <c r="DB244" s="19">
        <f t="shared" si="413"/>
        <v>0</v>
      </c>
      <c r="DC244" s="19">
        <f t="shared" si="414"/>
        <v>0</v>
      </c>
      <c r="DD244" s="19">
        <f t="shared" si="415"/>
        <v>0</v>
      </c>
      <c r="DE244" s="19">
        <f t="shared" si="416"/>
        <v>0</v>
      </c>
      <c r="DF244" s="19">
        <f t="shared" si="417"/>
        <v>0</v>
      </c>
      <c r="DG244" s="19">
        <f t="shared" si="418"/>
        <v>0</v>
      </c>
      <c r="DH244" s="19">
        <f t="shared" si="419"/>
        <v>0</v>
      </c>
      <c r="DI244" s="19">
        <f t="shared" si="420"/>
        <v>0</v>
      </c>
      <c r="DJ244" s="19">
        <f t="shared" si="421"/>
        <v>0</v>
      </c>
      <c r="DK244" s="19">
        <f t="shared" si="422"/>
        <v>0</v>
      </c>
      <c r="DL244" s="19">
        <f t="shared" si="423"/>
        <v>0</v>
      </c>
      <c r="DM244" s="19">
        <f t="shared" si="424"/>
        <v>0</v>
      </c>
      <c r="DN244" s="19">
        <f t="shared" si="425"/>
        <v>0</v>
      </c>
      <c r="DO244" s="19">
        <f t="shared" si="426"/>
        <v>0</v>
      </c>
      <c r="DP244" s="19">
        <f t="shared" si="427"/>
        <v>0</v>
      </c>
      <c r="DQ244" s="19">
        <f t="shared" si="428"/>
        <v>0</v>
      </c>
    </row>
    <row r="245" spans="1:121" x14ac:dyDescent="0.3">
      <c r="A245" s="15" t="str">
        <f t="shared" si="377"/>
        <v>Phenylalanine</v>
      </c>
      <c r="K245" s="19">
        <f t="shared" si="378"/>
        <v>3.1284787540818169</v>
      </c>
      <c r="L245" s="19"/>
      <c r="M245" s="19"/>
      <c r="N245" s="19"/>
      <c r="O245" s="19">
        <f t="shared" si="379"/>
        <v>4.1352138336403987</v>
      </c>
      <c r="P245" s="19"/>
      <c r="AA245"/>
      <c r="AC245" s="19">
        <f t="shared" si="380"/>
        <v>26.525476070285375</v>
      </c>
      <c r="AD245" s="21"/>
      <c r="AG245"/>
      <c r="AI245" s="19">
        <f t="shared" si="381"/>
        <v>2.3977244043189709</v>
      </c>
      <c r="AP245" s="19"/>
      <c r="AU245" s="19">
        <f t="shared" si="382"/>
        <v>0</v>
      </c>
      <c r="AV245" s="19">
        <f t="shared" si="383"/>
        <v>0</v>
      </c>
      <c r="AW245" s="19">
        <f t="shared" si="384"/>
        <v>1.084987127453364</v>
      </c>
      <c r="AX245" s="19">
        <f t="shared" si="385"/>
        <v>1.0350492907403941</v>
      </c>
      <c r="AY245" s="19">
        <f t="shared" si="386"/>
        <v>0</v>
      </c>
      <c r="AZ245" s="19">
        <f t="shared" si="387"/>
        <v>0</v>
      </c>
      <c r="BA245" s="19">
        <f t="shared" si="388"/>
        <v>0</v>
      </c>
      <c r="BB245" s="19">
        <f t="shared" si="388"/>
        <v>0</v>
      </c>
      <c r="BC245" s="19">
        <f t="shared" si="389"/>
        <v>0</v>
      </c>
      <c r="BD245" s="19">
        <f t="shared" si="390"/>
        <v>0</v>
      </c>
      <c r="BE245" s="19">
        <f t="shared" si="391"/>
        <v>0</v>
      </c>
      <c r="BF245" s="19">
        <f t="shared" si="392"/>
        <v>0</v>
      </c>
      <c r="BG245" s="19">
        <f t="shared" si="393"/>
        <v>0</v>
      </c>
      <c r="BH245" s="19">
        <f t="shared" si="393"/>
        <v>0</v>
      </c>
      <c r="BI245" s="19">
        <f t="shared" si="394"/>
        <v>0</v>
      </c>
      <c r="BJ245" s="19">
        <f t="shared" si="395"/>
        <v>16.492530248045544</v>
      </c>
      <c r="BK245" s="19">
        <f t="shared" si="396"/>
        <v>0</v>
      </c>
      <c r="BL245" s="19">
        <f t="shared" si="397"/>
        <v>0</v>
      </c>
      <c r="BM245" s="19">
        <f t="shared" si="398"/>
        <v>0</v>
      </c>
      <c r="BN245" s="19">
        <f t="shared" si="398"/>
        <v>0</v>
      </c>
      <c r="BO245" s="19">
        <f t="shared" si="398"/>
        <v>0</v>
      </c>
      <c r="BP245" s="19">
        <f t="shared" si="398"/>
        <v>0</v>
      </c>
      <c r="BQ245" s="19">
        <f t="shared" si="398"/>
        <v>0</v>
      </c>
      <c r="BR245" s="19">
        <f t="shared" si="398"/>
        <v>0</v>
      </c>
      <c r="BS245" s="17">
        <f t="shared" si="399"/>
        <v>0.37917126159246284</v>
      </c>
      <c r="BT245" s="17"/>
      <c r="BU245" s="19">
        <f t="shared" si="400"/>
        <v>0</v>
      </c>
      <c r="BV245" s="19"/>
      <c r="BW245" s="19" t="e">
        <f t="shared" si="401"/>
        <v>#DIV/0!</v>
      </c>
      <c r="BX245" s="19"/>
      <c r="BY245" s="19"/>
      <c r="BZ245" s="17">
        <f t="shared" si="402"/>
        <v>0</v>
      </c>
      <c r="CA245" s="17"/>
      <c r="CB245" s="19">
        <f t="shared" si="403"/>
        <v>0</v>
      </c>
      <c r="CD245" s="19">
        <f t="shared" si="404"/>
        <v>0</v>
      </c>
      <c r="CF245" s="15">
        <f t="shared" si="405"/>
        <v>0</v>
      </c>
      <c r="CG245" s="19"/>
      <c r="CH245" s="17">
        <f t="shared" si="406"/>
        <v>0</v>
      </c>
      <c r="CI245" s="17"/>
      <c r="CJ245" s="15">
        <f t="shared" si="407"/>
        <v>0</v>
      </c>
      <c r="CL245" s="19" t="e">
        <f t="shared" si="408"/>
        <v>#DIV/0!</v>
      </c>
      <c r="CM245" s="19"/>
      <c r="CN245" s="17">
        <f t="shared" si="409"/>
        <v>0</v>
      </c>
      <c r="CO245" s="17"/>
      <c r="CP245" s="19">
        <f t="shared" si="410"/>
        <v>0</v>
      </c>
      <c r="CQ245" s="19"/>
      <c r="CR245" s="19" t="e">
        <f t="shared" si="411"/>
        <v>#DIV/0!</v>
      </c>
      <c r="CS245" s="19"/>
      <c r="CT245" s="19" t="e">
        <f t="shared" si="412"/>
        <v>#DIV/0!</v>
      </c>
      <c r="CU245" s="19"/>
      <c r="CZ245"/>
      <c r="DB245" s="19">
        <f t="shared" si="413"/>
        <v>3.8277109314051621</v>
      </c>
      <c r="DC245" s="19">
        <f t="shared" si="414"/>
        <v>5.894233528862606</v>
      </c>
      <c r="DD245" s="19">
        <f t="shared" si="415"/>
        <v>2.0397068247494996</v>
      </c>
      <c r="DE245" s="19">
        <f t="shared" si="416"/>
        <v>3.8785653688009827</v>
      </c>
      <c r="DF245" s="19">
        <f t="shared" si="417"/>
        <v>5.6106898149058519</v>
      </c>
      <c r="DG245" s="19">
        <f t="shared" si="418"/>
        <v>6.1093892408190973</v>
      </c>
      <c r="DH245" s="19">
        <f t="shared" si="419"/>
        <v>5.5964441827229958</v>
      </c>
      <c r="DI245" s="19">
        <f t="shared" si="420"/>
        <v>7.6099090793880828</v>
      </c>
      <c r="DJ245" s="19">
        <f t="shared" si="421"/>
        <v>5.3042764688096353</v>
      </c>
      <c r="DK245" s="19">
        <f t="shared" si="422"/>
        <v>5.6792648767116383</v>
      </c>
      <c r="DL245" s="19">
        <f t="shared" si="423"/>
        <v>3.3911667275823163</v>
      </c>
      <c r="DM245" s="19">
        <f t="shared" si="424"/>
        <v>4.3920328339492549</v>
      </c>
      <c r="DN245" s="19">
        <f t="shared" si="425"/>
        <v>4.009685696803265</v>
      </c>
      <c r="DO245" s="19">
        <f t="shared" si="426"/>
        <v>4.6708574038693067</v>
      </c>
      <c r="DP245" s="19">
        <f t="shared" si="427"/>
        <v>4.2019063056432993</v>
      </c>
      <c r="DQ245" s="19">
        <f t="shared" si="428"/>
        <v>5.2756758923173406</v>
      </c>
    </row>
    <row r="246" spans="1:121" x14ac:dyDescent="0.3">
      <c r="A246" s="15" t="str">
        <f t="shared" si="377"/>
        <v>Thyrosine</v>
      </c>
      <c r="K246" s="19">
        <f t="shared" si="378"/>
        <v>1.0489074812116888</v>
      </c>
      <c r="L246" s="19"/>
      <c r="M246" s="19"/>
      <c r="N246" s="19"/>
      <c r="O246" s="19">
        <f t="shared" si="379"/>
        <v>5.2694091740180022</v>
      </c>
      <c r="P246" s="19"/>
      <c r="AA246"/>
      <c r="AC246" s="19">
        <f t="shared" si="380"/>
        <v>0</v>
      </c>
      <c r="AD246" s="21"/>
      <c r="AG246"/>
      <c r="AI246" s="19">
        <f t="shared" si="381"/>
        <v>-0.49359179979281037</v>
      </c>
      <c r="AP246" s="19"/>
      <c r="AU246" s="19">
        <f t="shared" si="382"/>
        <v>0</v>
      </c>
      <c r="AV246" s="19">
        <f t="shared" si="383"/>
        <v>0</v>
      </c>
      <c r="AW246" s="19">
        <f t="shared" si="384"/>
        <v>0</v>
      </c>
      <c r="AX246" s="19">
        <f t="shared" si="385"/>
        <v>0</v>
      </c>
      <c r="AY246" s="19">
        <f t="shared" si="386"/>
        <v>0</v>
      </c>
      <c r="AZ246" s="19">
        <f t="shared" si="387"/>
        <v>0</v>
      </c>
      <c r="BA246" s="19">
        <f t="shared" si="388"/>
        <v>0</v>
      </c>
      <c r="BB246" s="19">
        <f t="shared" si="388"/>
        <v>0</v>
      </c>
      <c r="BC246" s="19">
        <f t="shared" si="389"/>
        <v>0</v>
      </c>
      <c r="BD246" s="19">
        <f t="shared" si="390"/>
        <v>0</v>
      </c>
      <c r="BE246" s="19">
        <f t="shared" si="391"/>
        <v>0</v>
      </c>
      <c r="BF246" s="19">
        <f t="shared" si="392"/>
        <v>0</v>
      </c>
      <c r="BG246" s="19">
        <f t="shared" si="393"/>
        <v>0</v>
      </c>
      <c r="BH246" s="19">
        <f t="shared" si="393"/>
        <v>0</v>
      </c>
      <c r="BI246" s="19">
        <f t="shared" si="394"/>
        <v>0</v>
      </c>
      <c r="BJ246" s="19">
        <f t="shared" si="395"/>
        <v>0</v>
      </c>
      <c r="BK246" s="19">
        <f t="shared" si="396"/>
        <v>0</v>
      </c>
      <c r="BL246" s="19">
        <f t="shared" si="397"/>
        <v>0</v>
      </c>
      <c r="BM246" s="19">
        <f t="shared" si="398"/>
        <v>0</v>
      </c>
      <c r="BN246" s="19">
        <f t="shared" si="398"/>
        <v>0</v>
      </c>
      <c r="BO246" s="19">
        <f t="shared" si="398"/>
        <v>0</v>
      </c>
      <c r="BP246" s="19">
        <f t="shared" si="398"/>
        <v>0</v>
      </c>
      <c r="BQ246" s="19">
        <f t="shared" si="398"/>
        <v>0</v>
      </c>
      <c r="BR246" s="19">
        <f t="shared" si="398"/>
        <v>0</v>
      </c>
      <c r="BS246" s="17">
        <f t="shared" si="399"/>
        <v>0</v>
      </c>
      <c r="BT246" s="17"/>
      <c r="BU246" s="19">
        <f t="shared" si="400"/>
        <v>0</v>
      </c>
      <c r="BV246" s="19"/>
      <c r="BW246" s="19" t="e">
        <f t="shared" si="401"/>
        <v>#DIV/0!</v>
      </c>
      <c r="BX246" s="19"/>
      <c r="BY246" s="19"/>
      <c r="BZ246" s="17">
        <f t="shared" si="402"/>
        <v>0</v>
      </c>
      <c r="CA246" s="17"/>
      <c r="CB246" s="19">
        <f t="shared" si="403"/>
        <v>0</v>
      </c>
      <c r="CD246" s="19">
        <f t="shared" si="404"/>
        <v>17.991758449098448</v>
      </c>
      <c r="CF246" s="15">
        <f t="shared" si="405"/>
        <v>0.5679090085073234</v>
      </c>
      <c r="CG246" s="19"/>
      <c r="CH246" s="17">
        <f t="shared" si="406"/>
        <v>1.9060765937506015</v>
      </c>
      <c r="CI246" s="17"/>
      <c r="CJ246" s="15">
        <f t="shared" si="407"/>
        <v>0.48463198948830488</v>
      </c>
      <c r="CL246" s="19" t="e">
        <f t="shared" si="408"/>
        <v>#DIV/0!</v>
      </c>
      <c r="CM246" s="19"/>
      <c r="CN246" s="17">
        <f t="shared" si="409"/>
        <v>6.6000586108277988</v>
      </c>
      <c r="CO246" s="17"/>
      <c r="CP246" s="19">
        <f t="shared" si="410"/>
        <v>0</v>
      </c>
      <c r="CQ246" s="19"/>
      <c r="CR246" s="19" t="e">
        <f t="shared" si="411"/>
        <v>#DIV/0!</v>
      </c>
      <c r="CS246" s="19"/>
      <c r="CT246" s="19" t="e">
        <f t="shared" si="412"/>
        <v>#DIV/0!</v>
      </c>
      <c r="CU246" s="19"/>
      <c r="CZ246"/>
      <c r="DB246" s="19">
        <f t="shared" si="413"/>
        <v>0</v>
      </c>
      <c r="DC246" s="19">
        <f t="shared" si="414"/>
        <v>6.259973605170793</v>
      </c>
      <c r="DD246" s="19">
        <f t="shared" si="415"/>
        <v>7.7715016098701319</v>
      </c>
      <c r="DE246" s="19">
        <f t="shared" si="416"/>
        <v>9.3164802336665709</v>
      </c>
      <c r="DF246" s="19">
        <f t="shared" si="417"/>
        <v>10.356499074619229</v>
      </c>
      <c r="DG246" s="19">
        <f t="shared" si="418"/>
        <v>17.353258181058099</v>
      </c>
      <c r="DH246" s="19">
        <f t="shared" si="419"/>
        <v>5.8146792143935313</v>
      </c>
      <c r="DI246" s="19">
        <f t="shared" si="420"/>
        <v>16.664701570131463</v>
      </c>
      <c r="DJ246" s="19">
        <f t="shared" si="421"/>
        <v>6.2416922907631891</v>
      </c>
      <c r="DK246" s="19">
        <f t="shared" si="422"/>
        <v>15.155464138708471</v>
      </c>
      <c r="DL246" s="19">
        <f t="shared" si="423"/>
        <v>8.845368441221872</v>
      </c>
      <c r="DM246" s="19">
        <f t="shared" si="424"/>
        <v>11.912415114333891</v>
      </c>
      <c r="DN246" s="19">
        <f t="shared" si="425"/>
        <v>10.583616194320465</v>
      </c>
      <c r="DO246" s="19">
        <f t="shared" si="426"/>
        <v>14.147178703208477</v>
      </c>
      <c r="DP246" s="19">
        <f t="shared" si="427"/>
        <v>9.9217605421111674</v>
      </c>
      <c r="DQ246" s="19">
        <f t="shared" si="428"/>
        <v>10.725488731881057</v>
      </c>
    </row>
    <row r="247" spans="1:121" x14ac:dyDescent="0.3">
      <c r="A247" s="15" t="str">
        <f t="shared" si="377"/>
        <v>Asparagine</v>
      </c>
      <c r="K247" s="19">
        <f t="shared" si="378"/>
        <v>0.25836286894445082</v>
      </c>
      <c r="L247" s="19"/>
      <c r="M247" s="19"/>
      <c r="N247" s="19"/>
      <c r="O247" s="19">
        <f t="shared" si="379"/>
        <v>0.2525555117503947</v>
      </c>
      <c r="P247" s="19"/>
      <c r="AA247"/>
      <c r="AC247" s="19">
        <f t="shared" si="380"/>
        <v>3.2390585870913147</v>
      </c>
      <c r="AD247" s="21"/>
      <c r="AG247"/>
      <c r="AI247" s="19">
        <f t="shared" si="381"/>
        <v>2.2022278193130118</v>
      </c>
      <c r="AP247" s="19"/>
      <c r="AU247" s="19">
        <f t="shared" si="382"/>
        <v>4.5539337974561676</v>
      </c>
      <c r="AV247" s="19">
        <f t="shared" si="383"/>
        <v>0</v>
      </c>
      <c r="AW247" s="19">
        <f t="shared" si="384"/>
        <v>5.3844489817212944</v>
      </c>
      <c r="AX247" s="19">
        <f t="shared" si="385"/>
        <v>0</v>
      </c>
      <c r="AY247" s="19">
        <f t="shared" si="386"/>
        <v>4.7375640491188724</v>
      </c>
      <c r="AZ247" s="19">
        <f t="shared" si="387"/>
        <v>0</v>
      </c>
      <c r="BA247" s="19">
        <f t="shared" si="388"/>
        <v>1.973323741328084</v>
      </c>
      <c r="BB247" s="19">
        <f t="shared" si="388"/>
        <v>0</v>
      </c>
      <c r="BC247" s="19">
        <f t="shared" si="389"/>
        <v>1.7299670769303259</v>
      </c>
      <c r="BD247" s="19">
        <f t="shared" si="390"/>
        <v>0</v>
      </c>
      <c r="BE247" s="19">
        <f t="shared" si="391"/>
        <v>4.1620818832315569</v>
      </c>
      <c r="BF247" s="19">
        <f t="shared" si="392"/>
        <v>0</v>
      </c>
      <c r="BG247" s="19">
        <f t="shared" si="393"/>
        <v>53.221518097160455</v>
      </c>
      <c r="BH247" s="19">
        <f t="shared" si="393"/>
        <v>0</v>
      </c>
      <c r="BI247" s="19">
        <f t="shared" si="394"/>
        <v>0</v>
      </c>
      <c r="BJ247" s="19">
        <f t="shared" si="395"/>
        <v>0</v>
      </c>
      <c r="BK247" s="19">
        <f t="shared" si="396"/>
        <v>79.290262223460545</v>
      </c>
      <c r="BL247" s="19">
        <f t="shared" si="397"/>
        <v>0</v>
      </c>
      <c r="BM247" s="19">
        <f t="shared" si="398"/>
        <v>85.362514445561573</v>
      </c>
      <c r="BN247" s="19">
        <f t="shared" si="398"/>
        <v>0</v>
      </c>
      <c r="BO247" s="19">
        <f t="shared" si="398"/>
        <v>0</v>
      </c>
      <c r="BP247" s="19">
        <f t="shared" si="398"/>
        <v>0</v>
      </c>
      <c r="BQ247" s="19">
        <f t="shared" si="398"/>
        <v>0</v>
      </c>
      <c r="BR247" s="19">
        <f t="shared" si="398"/>
        <v>0</v>
      </c>
      <c r="BS247" s="17">
        <f t="shared" si="399"/>
        <v>0</v>
      </c>
      <c r="BT247" s="17"/>
      <c r="BU247" s="19">
        <f t="shared" si="400"/>
        <v>0</v>
      </c>
      <c r="BV247" s="19"/>
      <c r="BW247" s="19" t="e">
        <f t="shared" si="401"/>
        <v>#DIV/0!</v>
      </c>
      <c r="BX247" s="19"/>
      <c r="BY247" s="19"/>
      <c r="BZ247" s="17">
        <f t="shared" si="402"/>
        <v>0</v>
      </c>
      <c r="CA247" s="17"/>
      <c r="CB247" s="19">
        <f t="shared" si="403"/>
        <v>9.3269183387449655</v>
      </c>
      <c r="CD247" s="19">
        <f t="shared" si="404"/>
        <v>20.627647977440819</v>
      </c>
      <c r="CF247" s="15">
        <f t="shared" si="405"/>
        <v>0</v>
      </c>
      <c r="CG247" s="19"/>
      <c r="CH247" s="17">
        <f t="shared" si="406"/>
        <v>0</v>
      </c>
      <c r="CI247" s="17"/>
      <c r="CJ247" s="15">
        <f t="shared" si="407"/>
        <v>0</v>
      </c>
      <c r="CL247" s="19" t="e">
        <f t="shared" si="408"/>
        <v>#DIV/0!</v>
      </c>
      <c r="CM247" s="19"/>
      <c r="CN247" s="17">
        <f t="shared" si="409"/>
        <v>0</v>
      </c>
      <c r="CO247" s="17"/>
      <c r="CP247" s="19">
        <f t="shared" si="410"/>
        <v>0</v>
      </c>
      <c r="CQ247" s="19"/>
      <c r="CR247" s="19" t="e">
        <f t="shared" si="411"/>
        <v>#DIV/0!</v>
      </c>
      <c r="CS247" s="19"/>
      <c r="CT247" s="19" t="e">
        <f t="shared" si="412"/>
        <v>#DIV/0!</v>
      </c>
      <c r="CU247" s="19"/>
      <c r="CZ247"/>
      <c r="DB247" s="19">
        <f t="shared" si="413"/>
        <v>0.80151789313169453</v>
      </c>
      <c r="DC247" s="19">
        <f t="shared" si="414"/>
        <v>1.2563734765284329</v>
      </c>
      <c r="DD247" s="19">
        <f t="shared" si="415"/>
        <v>1.6266590367371596</v>
      </c>
      <c r="DE247" s="19">
        <f t="shared" si="416"/>
        <v>1.4263116387784678</v>
      </c>
      <c r="DF247" s="19">
        <f t="shared" si="417"/>
        <v>1.139721247552397</v>
      </c>
      <c r="DG247" s="19">
        <f t="shared" si="418"/>
        <v>1.0936503283523986</v>
      </c>
      <c r="DH247" s="19">
        <f t="shared" si="419"/>
        <v>0.95605910935573146</v>
      </c>
      <c r="DI247" s="19">
        <f t="shared" si="420"/>
        <v>1.0942866456771634</v>
      </c>
      <c r="DJ247" s="19">
        <f t="shared" si="421"/>
        <v>0.86441121705909174</v>
      </c>
      <c r="DK247" s="19">
        <f t="shared" si="422"/>
        <v>1.1830845156389724</v>
      </c>
      <c r="DL247" s="19">
        <f t="shared" si="423"/>
        <v>1.2996878552803153</v>
      </c>
      <c r="DM247" s="19">
        <f t="shared" si="424"/>
        <v>2.0562465284241078</v>
      </c>
      <c r="DN247" s="19">
        <f t="shared" si="425"/>
        <v>1.3616286059737537</v>
      </c>
      <c r="DO247" s="19">
        <f t="shared" si="426"/>
        <v>1.2567539063226769</v>
      </c>
      <c r="DP247" s="19">
        <f t="shared" si="427"/>
        <v>1.0359632406097681</v>
      </c>
      <c r="DQ247" s="19">
        <f t="shared" si="428"/>
        <v>1.3929423104922898</v>
      </c>
    </row>
    <row r="248" spans="1:121" x14ac:dyDescent="0.3">
      <c r="A248" s="15" t="str">
        <f t="shared" si="377"/>
        <v>Glycine</v>
      </c>
      <c r="K248" s="19">
        <f t="shared" si="378"/>
        <v>6.4729725950325152</v>
      </c>
      <c r="L248" s="19"/>
      <c r="M248" s="19"/>
      <c r="N248" s="19"/>
      <c r="O248" s="19">
        <f t="shared" si="379"/>
        <v>1.5266800724196206</v>
      </c>
      <c r="P248" s="19"/>
      <c r="AA248"/>
      <c r="AC248" s="19">
        <f t="shared" si="380"/>
        <v>17.203579955989262</v>
      </c>
      <c r="AD248" s="21"/>
      <c r="AG248"/>
      <c r="AI248" s="19">
        <f t="shared" si="381"/>
        <v>13.100234072634803</v>
      </c>
      <c r="AP248" s="19"/>
      <c r="AU248" s="19">
        <f t="shared" si="382"/>
        <v>0</v>
      </c>
      <c r="AV248" s="19">
        <f t="shared" si="383"/>
        <v>0</v>
      </c>
      <c r="AW248" s="19">
        <f t="shared" si="384"/>
        <v>0</v>
      </c>
      <c r="AX248" s="19">
        <f t="shared" si="385"/>
        <v>0</v>
      </c>
      <c r="AY248" s="19">
        <f t="shared" si="386"/>
        <v>0</v>
      </c>
      <c r="AZ248" s="19">
        <f t="shared" si="387"/>
        <v>0</v>
      </c>
      <c r="BA248" s="19">
        <f t="shared" si="388"/>
        <v>0</v>
      </c>
      <c r="BB248" s="19">
        <f t="shared" si="388"/>
        <v>0</v>
      </c>
      <c r="BC248" s="19">
        <f t="shared" si="389"/>
        <v>0</v>
      </c>
      <c r="BD248" s="19">
        <f t="shared" si="390"/>
        <v>0</v>
      </c>
      <c r="BE248" s="19">
        <f t="shared" si="391"/>
        <v>0</v>
      </c>
      <c r="BF248" s="19">
        <f t="shared" si="392"/>
        <v>0</v>
      </c>
      <c r="BG248" s="19">
        <f t="shared" si="393"/>
        <v>0</v>
      </c>
      <c r="BH248" s="19">
        <f t="shared" si="393"/>
        <v>0</v>
      </c>
      <c r="BI248" s="19">
        <f t="shared" si="394"/>
        <v>0</v>
      </c>
      <c r="BJ248" s="19">
        <f t="shared" si="395"/>
        <v>0</v>
      </c>
      <c r="BK248" s="19">
        <f t="shared" si="396"/>
        <v>0</v>
      </c>
      <c r="BL248" s="19">
        <f t="shared" si="397"/>
        <v>0</v>
      </c>
      <c r="BM248" s="19">
        <f t="shared" si="398"/>
        <v>0</v>
      </c>
      <c r="BN248" s="19">
        <f t="shared" si="398"/>
        <v>0</v>
      </c>
      <c r="BO248" s="19">
        <f t="shared" si="398"/>
        <v>0</v>
      </c>
      <c r="BP248" s="19">
        <f t="shared" si="398"/>
        <v>0</v>
      </c>
      <c r="BQ248" s="19">
        <f t="shared" si="398"/>
        <v>0</v>
      </c>
      <c r="BR248" s="19">
        <f t="shared" si="398"/>
        <v>0</v>
      </c>
      <c r="BS248" s="17">
        <f t="shared" si="399"/>
        <v>0</v>
      </c>
      <c r="BT248" s="17"/>
      <c r="BU248" s="19">
        <f t="shared" si="400"/>
        <v>0</v>
      </c>
      <c r="BV248" s="19"/>
      <c r="BW248" s="19" t="e">
        <f t="shared" si="401"/>
        <v>#DIV/0!</v>
      </c>
      <c r="BX248" s="19"/>
      <c r="BY248" s="19"/>
      <c r="BZ248" s="17">
        <f t="shared" si="402"/>
        <v>0</v>
      </c>
      <c r="CA248" s="17"/>
      <c r="CB248" s="19">
        <f t="shared" si="403"/>
        <v>0</v>
      </c>
      <c r="CD248" s="19">
        <f t="shared" si="404"/>
        <v>0</v>
      </c>
      <c r="CF248" s="15">
        <f t="shared" si="405"/>
        <v>0.89567246726846106</v>
      </c>
      <c r="CG248" s="19"/>
      <c r="CH248" s="17">
        <f t="shared" si="406"/>
        <v>1.5483515482520476</v>
      </c>
      <c r="CI248" s="17"/>
      <c r="CJ248" s="15">
        <f t="shared" si="407"/>
        <v>0.48520938311738243</v>
      </c>
      <c r="CL248" s="19" t="e">
        <f t="shared" si="408"/>
        <v>#DIV/0!</v>
      </c>
      <c r="CM248" s="19"/>
      <c r="CN248" s="17">
        <f t="shared" si="409"/>
        <v>2.7725856846750241</v>
      </c>
      <c r="CO248" s="17"/>
      <c r="CP248" s="19">
        <f t="shared" si="410"/>
        <v>6.3097070676125506</v>
      </c>
      <c r="CQ248" s="19"/>
      <c r="CR248" s="19" t="e">
        <f t="shared" si="411"/>
        <v>#DIV/0!</v>
      </c>
      <c r="CS248" s="19"/>
      <c r="CT248" s="19" t="e">
        <f t="shared" si="412"/>
        <v>#DIV/0!</v>
      </c>
      <c r="CU248" s="19"/>
      <c r="CZ248"/>
      <c r="DB248" s="19">
        <f t="shared" si="413"/>
        <v>8.2894388202910072</v>
      </c>
      <c r="DC248" s="19">
        <f t="shared" si="414"/>
        <v>5.9986713321297014</v>
      </c>
      <c r="DD248" s="19">
        <f t="shared" si="415"/>
        <v>4.5706472758070626</v>
      </c>
      <c r="DE248" s="19">
        <f t="shared" si="416"/>
        <v>7.9721539512587523</v>
      </c>
      <c r="DF248" s="19">
        <f t="shared" si="417"/>
        <v>6.9848945029089462</v>
      </c>
      <c r="DG248" s="19">
        <f t="shared" si="418"/>
        <v>6.7998805839780765</v>
      </c>
      <c r="DH248" s="19">
        <f t="shared" si="419"/>
        <v>10.118035723213218</v>
      </c>
      <c r="DI248" s="19">
        <f t="shared" si="420"/>
        <v>2.5160008240922522</v>
      </c>
      <c r="DJ248" s="19">
        <f t="shared" si="421"/>
        <v>8.5187835130124103</v>
      </c>
      <c r="DK248" s="19">
        <f t="shared" si="422"/>
        <v>7.5846227933755141</v>
      </c>
      <c r="DL248" s="19">
        <f t="shared" si="423"/>
        <v>3.7114757878950737</v>
      </c>
      <c r="DM248" s="19">
        <f t="shared" si="424"/>
        <v>5.583125028963007</v>
      </c>
      <c r="DN248" s="19">
        <f t="shared" si="425"/>
        <v>4.2105558548359969</v>
      </c>
      <c r="DO248" s="19">
        <f t="shared" si="426"/>
        <v>8.4378033094317679</v>
      </c>
      <c r="DP248" s="19">
        <f t="shared" si="427"/>
        <v>5.1665409785816987</v>
      </c>
      <c r="DQ248" s="19">
        <f t="shared" si="428"/>
        <v>7.6179881297910024</v>
      </c>
    </row>
    <row r="249" spans="1:121" x14ac:dyDescent="0.3">
      <c r="A249" s="15" t="str">
        <f t="shared" si="377"/>
        <v>Tryptophan</v>
      </c>
      <c r="K249" s="19">
        <f t="shared" si="378"/>
        <v>-0.11979274364098079</v>
      </c>
      <c r="L249" s="19"/>
      <c r="M249" s="19"/>
      <c r="N249" s="19"/>
      <c r="O249" s="19">
        <f t="shared" si="379"/>
        <v>-0.11710009955314656</v>
      </c>
      <c r="P249" s="19"/>
      <c r="AA249"/>
      <c r="AC249" s="19">
        <f t="shared" si="380"/>
        <v>0</v>
      </c>
      <c r="AD249" s="21"/>
      <c r="AG249"/>
      <c r="AI249" s="19">
        <f t="shared" si="381"/>
        <v>-0.74030995496702168</v>
      </c>
      <c r="AP249" s="19"/>
      <c r="AU249" s="19">
        <f t="shared" si="382"/>
        <v>0</v>
      </c>
      <c r="AV249" s="19">
        <f t="shared" si="383"/>
        <v>0</v>
      </c>
      <c r="AW249" s="19">
        <f t="shared" si="384"/>
        <v>0</v>
      </c>
      <c r="AX249" s="19">
        <f t="shared" si="385"/>
        <v>0</v>
      </c>
      <c r="AY249" s="19">
        <f t="shared" si="386"/>
        <v>0</v>
      </c>
      <c r="AZ249" s="19">
        <f t="shared" si="387"/>
        <v>0</v>
      </c>
      <c r="BA249" s="19">
        <f t="shared" si="388"/>
        <v>0</v>
      </c>
      <c r="BB249" s="19">
        <f t="shared" si="388"/>
        <v>0</v>
      </c>
      <c r="BC249" s="19">
        <f t="shared" si="389"/>
        <v>1.4928413380766434</v>
      </c>
      <c r="BD249" s="19">
        <f t="shared" si="390"/>
        <v>0</v>
      </c>
      <c r="BE249" s="19">
        <f t="shared" si="391"/>
        <v>0</v>
      </c>
      <c r="BF249" s="19">
        <f t="shared" si="392"/>
        <v>0</v>
      </c>
      <c r="BG249" s="19">
        <f t="shared" si="393"/>
        <v>0</v>
      </c>
      <c r="BH249" s="19">
        <f t="shared" si="393"/>
        <v>0</v>
      </c>
      <c r="BI249" s="19">
        <f t="shared" si="394"/>
        <v>0</v>
      </c>
      <c r="BJ249" s="19">
        <f t="shared" si="395"/>
        <v>0</v>
      </c>
      <c r="BK249" s="19">
        <f t="shared" si="396"/>
        <v>0</v>
      </c>
      <c r="BL249" s="19">
        <f t="shared" si="397"/>
        <v>0</v>
      </c>
      <c r="BM249" s="19">
        <f t="shared" ref="BM249:BR258" si="429">BM223/$BK$236*100</f>
        <v>0</v>
      </c>
      <c r="BN249" s="19">
        <f t="shared" si="429"/>
        <v>0</v>
      </c>
      <c r="BO249" s="19">
        <f t="shared" si="429"/>
        <v>0</v>
      </c>
      <c r="BP249" s="19">
        <f t="shared" si="429"/>
        <v>0</v>
      </c>
      <c r="BQ249" s="19">
        <f t="shared" si="429"/>
        <v>0</v>
      </c>
      <c r="BR249" s="19">
        <f t="shared" si="429"/>
        <v>0</v>
      </c>
      <c r="BS249" s="17">
        <f t="shared" si="399"/>
        <v>0</v>
      </c>
      <c r="BT249" s="17"/>
      <c r="BU249" s="19">
        <f t="shared" si="400"/>
        <v>0</v>
      </c>
      <c r="BV249" s="19"/>
      <c r="BW249" s="19" t="e">
        <f t="shared" si="401"/>
        <v>#DIV/0!</v>
      </c>
      <c r="BX249" s="19"/>
      <c r="BY249" s="19"/>
      <c r="BZ249" s="17">
        <f t="shared" si="402"/>
        <v>0</v>
      </c>
      <c r="CA249" s="17"/>
      <c r="CB249" s="19">
        <f t="shared" si="403"/>
        <v>0</v>
      </c>
      <c r="CD249" s="19">
        <f t="shared" si="404"/>
        <v>5.5378731603113076</v>
      </c>
      <c r="CF249" s="15">
        <f t="shared" si="405"/>
        <v>0</v>
      </c>
      <c r="CG249" s="19"/>
      <c r="CH249" s="17">
        <f t="shared" si="406"/>
        <v>0</v>
      </c>
      <c r="CI249" s="17"/>
      <c r="CJ249" s="15">
        <f t="shared" si="407"/>
        <v>0</v>
      </c>
      <c r="CL249" s="19" t="e">
        <f t="shared" si="408"/>
        <v>#DIV/0!</v>
      </c>
      <c r="CM249" s="19"/>
      <c r="CN249" s="17">
        <f t="shared" si="409"/>
        <v>0</v>
      </c>
      <c r="CO249" s="17"/>
      <c r="CP249" s="19">
        <f t="shared" si="410"/>
        <v>0</v>
      </c>
      <c r="CQ249" s="19"/>
      <c r="CR249" s="19" t="e">
        <f t="shared" si="411"/>
        <v>#DIV/0!</v>
      </c>
      <c r="CS249" s="19"/>
      <c r="CT249" s="19" t="e">
        <f t="shared" si="412"/>
        <v>#DIV/0!</v>
      </c>
      <c r="CU249" s="19"/>
      <c r="CZ249"/>
      <c r="DB249" s="19">
        <f t="shared" si="413"/>
        <v>0</v>
      </c>
      <c r="DC249" s="19">
        <f t="shared" si="414"/>
        <v>0</v>
      </c>
      <c r="DD249" s="19">
        <f t="shared" si="415"/>
        <v>0</v>
      </c>
      <c r="DE249" s="19">
        <f t="shared" si="416"/>
        <v>0</v>
      </c>
      <c r="DF249" s="19">
        <f t="shared" si="417"/>
        <v>0</v>
      </c>
      <c r="DG249" s="19">
        <f t="shared" si="418"/>
        <v>0</v>
      </c>
      <c r="DH249" s="19">
        <f t="shared" si="419"/>
        <v>0</v>
      </c>
      <c r="DI249" s="19">
        <f t="shared" si="420"/>
        <v>0</v>
      </c>
      <c r="DJ249" s="19">
        <f t="shared" si="421"/>
        <v>0</v>
      </c>
      <c r="DK249" s="19">
        <f t="shared" si="422"/>
        <v>0</v>
      </c>
      <c r="DL249" s="19">
        <f t="shared" si="423"/>
        <v>0</v>
      </c>
      <c r="DM249" s="19">
        <f t="shared" si="424"/>
        <v>0</v>
      </c>
      <c r="DN249" s="19">
        <f t="shared" si="425"/>
        <v>0</v>
      </c>
      <c r="DO249" s="19">
        <f t="shared" si="426"/>
        <v>0</v>
      </c>
      <c r="DP249" s="19">
        <f t="shared" si="427"/>
        <v>0</v>
      </c>
      <c r="DQ249" s="19">
        <f t="shared" si="428"/>
        <v>0</v>
      </c>
    </row>
    <row r="250" spans="1:121" x14ac:dyDescent="0.3">
      <c r="A250" s="15" t="str">
        <f t="shared" si="377"/>
        <v>Threonine</v>
      </c>
      <c r="K250" s="19">
        <f t="shared" si="378"/>
        <v>5.4484092120048233</v>
      </c>
      <c r="L250" s="19"/>
      <c r="M250" s="19"/>
      <c r="N250" s="19"/>
      <c r="O250" s="19">
        <f t="shared" si="379"/>
        <v>1.8979470175648532</v>
      </c>
      <c r="P250" s="19"/>
      <c r="AA250"/>
      <c r="AC250" s="19">
        <f t="shared" si="380"/>
        <v>15.928845660585065</v>
      </c>
      <c r="AD250" s="21"/>
      <c r="AG250"/>
      <c r="AI250" s="19">
        <f t="shared" si="381"/>
        <v>11.399723191848686</v>
      </c>
      <c r="AP250" s="19"/>
      <c r="AU250" s="19">
        <f t="shared" si="382"/>
        <v>0</v>
      </c>
      <c r="AV250" s="19">
        <f t="shared" si="383"/>
        <v>0</v>
      </c>
      <c r="AW250" s="19">
        <f t="shared" si="384"/>
        <v>0</v>
      </c>
      <c r="AX250" s="19">
        <f t="shared" si="385"/>
        <v>0.17416195934236356</v>
      </c>
      <c r="AY250" s="19">
        <f t="shared" si="386"/>
        <v>0</v>
      </c>
      <c r="AZ250" s="19">
        <f t="shared" si="387"/>
        <v>0</v>
      </c>
      <c r="BA250" s="19">
        <f t="shared" si="388"/>
        <v>0</v>
      </c>
      <c r="BB250" s="19">
        <f t="shared" si="388"/>
        <v>0</v>
      </c>
      <c r="BC250" s="19">
        <f t="shared" si="389"/>
        <v>0</v>
      </c>
      <c r="BD250" s="19">
        <f t="shared" si="390"/>
        <v>0</v>
      </c>
      <c r="BE250" s="19">
        <f t="shared" si="391"/>
        <v>0</v>
      </c>
      <c r="BF250" s="19">
        <f t="shared" si="392"/>
        <v>0</v>
      </c>
      <c r="BG250" s="19">
        <f t="shared" si="393"/>
        <v>0</v>
      </c>
      <c r="BH250" s="19">
        <f t="shared" si="393"/>
        <v>0</v>
      </c>
      <c r="BI250" s="19">
        <f t="shared" si="394"/>
        <v>0</v>
      </c>
      <c r="BJ250" s="19">
        <f t="shared" si="395"/>
        <v>0.51157394837751025</v>
      </c>
      <c r="BK250" s="19">
        <f t="shared" si="396"/>
        <v>0</v>
      </c>
      <c r="BL250" s="19">
        <f t="shared" si="397"/>
        <v>0</v>
      </c>
      <c r="BM250" s="19">
        <f t="shared" si="429"/>
        <v>0</v>
      </c>
      <c r="BN250" s="19">
        <f t="shared" si="429"/>
        <v>0</v>
      </c>
      <c r="BO250" s="19">
        <f t="shared" si="429"/>
        <v>0</v>
      </c>
      <c r="BP250" s="19">
        <f t="shared" si="429"/>
        <v>0</v>
      </c>
      <c r="BQ250" s="19">
        <f t="shared" si="429"/>
        <v>0</v>
      </c>
      <c r="BR250" s="19">
        <f t="shared" si="429"/>
        <v>0</v>
      </c>
      <c r="BS250" s="17">
        <f t="shared" si="399"/>
        <v>0</v>
      </c>
      <c r="BT250" s="17"/>
      <c r="BU250" s="19">
        <f t="shared" si="400"/>
        <v>0</v>
      </c>
      <c r="BV250" s="19"/>
      <c r="BW250" s="19" t="e">
        <f t="shared" si="401"/>
        <v>#DIV/0!</v>
      </c>
      <c r="BX250" s="19"/>
      <c r="BY250" s="19"/>
      <c r="BZ250" s="17">
        <f t="shared" si="402"/>
        <v>0</v>
      </c>
      <c r="CA250" s="17"/>
      <c r="CB250" s="19">
        <f t="shared" si="403"/>
        <v>-1.0691287141624701</v>
      </c>
      <c r="CD250" s="19">
        <f t="shared" si="404"/>
        <v>0</v>
      </c>
      <c r="CF250" s="15">
        <f t="shared" si="405"/>
        <v>0.75890887416723085</v>
      </c>
      <c r="CG250" s="19"/>
      <c r="CH250" s="17">
        <f t="shared" si="406"/>
        <v>1.6262587977709759</v>
      </c>
      <c r="CI250" s="17"/>
      <c r="CJ250" s="15">
        <f t="shared" si="407"/>
        <v>0.34199028130084852</v>
      </c>
      <c r="CL250" s="19" t="e">
        <f t="shared" si="408"/>
        <v>#DIV/0!</v>
      </c>
      <c r="CM250" s="19"/>
      <c r="CN250" s="17">
        <f t="shared" si="409"/>
        <v>2.1417992750336583</v>
      </c>
      <c r="CO250" s="17"/>
      <c r="CP250" s="19">
        <f t="shared" si="410"/>
        <v>3.3179817333195025</v>
      </c>
      <c r="CQ250" s="19"/>
      <c r="CR250" s="19" t="e">
        <f t="shared" si="411"/>
        <v>#DIV/0!</v>
      </c>
      <c r="CS250" s="19"/>
      <c r="CT250" s="19" t="e">
        <f t="shared" si="412"/>
        <v>#DIV/0!</v>
      </c>
      <c r="CU250" s="19"/>
      <c r="CZ250"/>
      <c r="DB250" s="19">
        <f t="shared" si="413"/>
        <v>5.1917445409410723</v>
      </c>
      <c r="DC250" s="19">
        <f t="shared" si="414"/>
        <v>5.9752009070432033</v>
      </c>
      <c r="DD250" s="19">
        <f t="shared" si="415"/>
        <v>5.1311388345796987</v>
      </c>
      <c r="DE250" s="19">
        <f t="shared" si="416"/>
        <v>5.0564752809397664</v>
      </c>
      <c r="DF250" s="19">
        <f t="shared" si="417"/>
        <v>4.2148372506282366</v>
      </c>
      <c r="DG250" s="19">
        <f t="shared" si="418"/>
        <v>4.9920728908832546</v>
      </c>
      <c r="DH250" s="19">
        <f t="shared" si="419"/>
        <v>7.0613941583649487</v>
      </c>
      <c r="DI250" s="19">
        <f t="shared" si="420"/>
        <v>5.3069423512928493</v>
      </c>
      <c r="DJ250" s="19">
        <f t="shared" si="421"/>
        <v>6.1832577899205887</v>
      </c>
      <c r="DK250" s="19">
        <f t="shared" si="422"/>
        <v>5.6889356876888177</v>
      </c>
      <c r="DL250" s="19">
        <f t="shared" si="423"/>
        <v>4.8016705721480779</v>
      </c>
      <c r="DM250" s="19">
        <f t="shared" si="424"/>
        <v>1.2132985925698632</v>
      </c>
      <c r="DN250" s="19">
        <f t="shared" si="425"/>
        <v>4.9544934885847063</v>
      </c>
      <c r="DO250" s="19">
        <f t="shared" si="426"/>
        <v>7.0270850282102879</v>
      </c>
      <c r="DP250" s="19">
        <f t="shared" si="427"/>
        <v>5.8016714111720349</v>
      </c>
      <c r="DQ250" s="19">
        <f t="shared" si="428"/>
        <v>6.5401416378308044</v>
      </c>
    </row>
    <row r="251" spans="1:121" x14ac:dyDescent="0.3">
      <c r="A251" s="15" t="str">
        <f t="shared" si="377"/>
        <v>Arginine</v>
      </c>
      <c r="K251" s="19">
        <f t="shared" si="378"/>
        <v>0.2953424318170727</v>
      </c>
      <c r="L251" s="19"/>
      <c r="M251" s="19"/>
      <c r="N251" s="19"/>
      <c r="O251" s="19">
        <f t="shared" si="379"/>
        <v>0.28870386566733836</v>
      </c>
      <c r="P251" s="19"/>
      <c r="AA251"/>
      <c r="AC251" s="19">
        <f t="shared" si="380"/>
        <v>3.7026661138183927</v>
      </c>
      <c r="AD251" s="21"/>
      <c r="AG251"/>
      <c r="AI251" s="19">
        <f t="shared" si="381"/>
        <v>1.8251935447244392</v>
      </c>
      <c r="AP251" s="19"/>
      <c r="AU251" s="19">
        <f t="shared" si="382"/>
        <v>0</v>
      </c>
      <c r="AV251" s="19">
        <f t="shared" si="383"/>
        <v>0</v>
      </c>
      <c r="AW251" s="19">
        <f t="shared" si="384"/>
        <v>0</v>
      </c>
      <c r="AX251" s="19">
        <f t="shared" si="385"/>
        <v>0</v>
      </c>
      <c r="AY251" s="19">
        <f t="shared" si="386"/>
        <v>0</v>
      </c>
      <c r="AZ251" s="19">
        <f t="shared" si="387"/>
        <v>0</v>
      </c>
      <c r="BA251" s="19">
        <f t="shared" si="388"/>
        <v>0</v>
      </c>
      <c r="BB251" s="19">
        <f t="shared" si="388"/>
        <v>0</v>
      </c>
      <c r="BC251" s="19">
        <f t="shared" si="389"/>
        <v>0</v>
      </c>
      <c r="BD251" s="19">
        <f t="shared" si="390"/>
        <v>0</v>
      </c>
      <c r="BE251" s="19">
        <f t="shared" si="391"/>
        <v>0</v>
      </c>
      <c r="BF251" s="19">
        <f t="shared" si="392"/>
        <v>0</v>
      </c>
      <c r="BG251" s="19">
        <f t="shared" si="393"/>
        <v>0</v>
      </c>
      <c r="BH251" s="19">
        <f t="shared" si="393"/>
        <v>0</v>
      </c>
      <c r="BI251" s="19">
        <f t="shared" si="394"/>
        <v>0</v>
      </c>
      <c r="BJ251" s="19">
        <f t="shared" si="395"/>
        <v>0</v>
      </c>
      <c r="BK251" s="19">
        <f t="shared" si="396"/>
        <v>0</v>
      </c>
      <c r="BL251" s="19">
        <f t="shared" si="397"/>
        <v>0</v>
      </c>
      <c r="BM251" s="19">
        <f t="shared" si="429"/>
        <v>0</v>
      </c>
      <c r="BN251" s="19">
        <f t="shared" si="429"/>
        <v>0</v>
      </c>
      <c r="BO251" s="19">
        <f t="shared" si="429"/>
        <v>0</v>
      </c>
      <c r="BP251" s="19">
        <f t="shared" si="429"/>
        <v>0</v>
      </c>
      <c r="BQ251" s="19">
        <f t="shared" si="429"/>
        <v>0</v>
      </c>
      <c r="BR251" s="19">
        <f t="shared" si="429"/>
        <v>0</v>
      </c>
      <c r="BS251" s="17">
        <f t="shared" si="399"/>
        <v>0</v>
      </c>
      <c r="BT251" s="17"/>
      <c r="BU251" s="19">
        <f t="shared" si="400"/>
        <v>0</v>
      </c>
      <c r="BV251" s="19"/>
      <c r="BW251" s="19" t="e">
        <f t="shared" si="401"/>
        <v>#DIV/0!</v>
      </c>
      <c r="BX251" s="19"/>
      <c r="BY251" s="19"/>
      <c r="BZ251" s="17">
        <f t="shared" si="402"/>
        <v>0</v>
      </c>
      <c r="CA251" s="17"/>
      <c r="CB251" s="19">
        <f t="shared" si="403"/>
        <v>0</v>
      </c>
      <c r="CD251" s="19">
        <f t="shared" si="404"/>
        <v>0</v>
      </c>
      <c r="CF251" s="15">
        <f t="shared" si="405"/>
        <v>1.1854060039351513</v>
      </c>
      <c r="CG251" s="19"/>
      <c r="CH251" s="17">
        <f t="shared" si="406"/>
        <v>6.5263680224468477</v>
      </c>
      <c r="CI251" s="17"/>
      <c r="CJ251" s="15">
        <f t="shared" si="407"/>
        <v>1.0207570185122061</v>
      </c>
      <c r="CL251" s="19" t="e">
        <f t="shared" si="408"/>
        <v>#DIV/0!</v>
      </c>
      <c r="CM251" s="19"/>
      <c r="CN251" s="17">
        <f t="shared" si="409"/>
        <v>3.308906960586508</v>
      </c>
      <c r="CO251" s="17"/>
      <c r="CP251" s="19">
        <f t="shared" si="410"/>
        <v>6.2943252743224178</v>
      </c>
      <c r="CQ251" s="19"/>
      <c r="CR251" s="19" t="e">
        <f t="shared" si="411"/>
        <v>#DIV/0!</v>
      </c>
      <c r="CS251" s="19"/>
      <c r="CT251" s="19" t="e">
        <f t="shared" si="412"/>
        <v>#DIV/0!</v>
      </c>
      <c r="CU251" s="19"/>
      <c r="CZ251"/>
      <c r="DB251" s="19">
        <f t="shared" si="413"/>
        <v>0.91623941423760702</v>
      </c>
      <c r="DC251" s="19">
        <f t="shared" si="414"/>
        <v>1.4361986277066652</v>
      </c>
      <c r="DD251" s="19">
        <f t="shared" si="415"/>
        <v>3.8441605281464972</v>
      </c>
      <c r="DE251" s="19">
        <f t="shared" si="416"/>
        <v>3.9172814868641597</v>
      </c>
      <c r="DF251" s="19">
        <f t="shared" si="417"/>
        <v>1.3028499266203968</v>
      </c>
      <c r="DG251" s="19">
        <f t="shared" si="418"/>
        <v>1.2501848615196491</v>
      </c>
      <c r="DH251" s="19">
        <f t="shared" si="419"/>
        <v>1.092900165846572</v>
      </c>
      <c r="DI251" s="19">
        <f t="shared" si="420"/>
        <v>1.2509122551535377</v>
      </c>
      <c r="DJ251" s="19">
        <f t="shared" si="421"/>
        <v>0.98813468041755548</v>
      </c>
      <c r="DK251" s="19">
        <f t="shared" si="422"/>
        <v>1.3524197936084368</v>
      </c>
      <c r="DL251" s="19">
        <f t="shared" si="423"/>
        <v>2.6833893154808082</v>
      </c>
      <c r="DM251" s="19">
        <f t="shared" si="424"/>
        <v>4.3096426911710672</v>
      </c>
      <c r="DN251" s="19">
        <f t="shared" si="425"/>
        <v>2.9148149736407465</v>
      </c>
      <c r="DO251" s="19">
        <f t="shared" si="426"/>
        <v>3.2081921143953465</v>
      </c>
      <c r="DP251" s="19">
        <f t="shared" si="427"/>
        <v>3.6571132978754672</v>
      </c>
      <c r="DQ251" s="19">
        <f t="shared" si="428"/>
        <v>2.6700966125597625</v>
      </c>
    </row>
    <row r="252" spans="1:121" x14ac:dyDescent="0.3">
      <c r="A252" s="15" t="str">
        <f t="shared" si="377"/>
        <v>Methionine</v>
      </c>
      <c r="K252" s="19">
        <f t="shared" si="378"/>
        <v>-7.0268151054148271</v>
      </c>
      <c r="L252" s="19"/>
      <c r="M252" s="19"/>
      <c r="N252" s="19"/>
      <c r="O252" s="19">
        <f t="shared" si="379"/>
        <v>-6.8688697109374708</v>
      </c>
      <c r="P252" s="19"/>
      <c r="AA252"/>
      <c r="AC252" s="19">
        <f t="shared" si="380"/>
        <v>-88.094182806084333</v>
      </c>
      <c r="AD252" s="21"/>
      <c r="AG252"/>
      <c r="AI252" s="19">
        <f t="shared" si="381"/>
        <v>-43.425177653846134</v>
      </c>
      <c r="AP252" s="19"/>
      <c r="AU252" s="19">
        <f t="shared" si="382"/>
        <v>89.703134170535776</v>
      </c>
      <c r="AV252" s="19">
        <f t="shared" si="383"/>
        <v>77.023634911150282</v>
      </c>
      <c r="AW252" s="19">
        <f t="shared" si="384"/>
        <v>78.40010084427459</v>
      </c>
      <c r="AX252" s="19">
        <f t="shared" si="385"/>
        <v>27.288424468176519</v>
      </c>
      <c r="AY252" s="19">
        <f t="shared" si="386"/>
        <v>76.239293878375364</v>
      </c>
      <c r="AZ252" s="19">
        <f t="shared" si="387"/>
        <v>17.048461205954666</v>
      </c>
      <c r="BA252" s="19">
        <f t="shared" si="388"/>
        <v>91.293087792255449</v>
      </c>
      <c r="BB252" s="19">
        <f t="shared" si="388"/>
        <v>53.673932468225019</v>
      </c>
      <c r="BC252" s="19">
        <f t="shared" si="389"/>
        <v>91.390190689914988</v>
      </c>
      <c r="BD252" s="19">
        <f t="shared" si="390"/>
        <v>76.521389272783779</v>
      </c>
      <c r="BE252" s="19">
        <f t="shared" si="391"/>
        <v>82.831007126568196</v>
      </c>
      <c r="BF252" s="19">
        <f t="shared" si="392"/>
        <v>59.799920194704661</v>
      </c>
      <c r="BG252" s="19">
        <f t="shared" si="393"/>
        <v>0</v>
      </c>
      <c r="BH252" s="19">
        <f t="shared" si="393"/>
        <v>0</v>
      </c>
      <c r="BI252" s="19">
        <f t="shared" si="394"/>
        <v>0</v>
      </c>
      <c r="BJ252" s="19">
        <f t="shared" si="395"/>
        <v>0</v>
      </c>
      <c r="BK252" s="19">
        <f t="shared" si="396"/>
        <v>0</v>
      </c>
      <c r="BL252" s="19">
        <f t="shared" si="397"/>
        <v>0</v>
      </c>
      <c r="BM252" s="19">
        <f t="shared" si="429"/>
        <v>1442.9847428190737</v>
      </c>
      <c r="BN252" s="19">
        <f t="shared" si="429"/>
        <v>0</v>
      </c>
      <c r="BO252" s="19">
        <f t="shared" si="429"/>
        <v>1317.0701110753678</v>
      </c>
      <c r="BP252" s="19">
        <f t="shared" si="429"/>
        <v>0</v>
      </c>
      <c r="BQ252" s="19">
        <f t="shared" si="429"/>
        <v>0</v>
      </c>
      <c r="BR252" s="19">
        <f t="shared" si="429"/>
        <v>0</v>
      </c>
      <c r="BS252" s="17">
        <f t="shared" si="399"/>
        <v>86.987809179706105</v>
      </c>
      <c r="BT252" s="17"/>
      <c r="BU252" s="19">
        <f t="shared" si="400"/>
        <v>76.352117986772825</v>
      </c>
      <c r="BV252" s="19"/>
      <c r="BW252" s="19" t="e">
        <f t="shared" si="401"/>
        <v>#DIV/0!</v>
      </c>
      <c r="BX252" s="19"/>
      <c r="BY252" s="19"/>
      <c r="BZ252" s="17">
        <f t="shared" si="402"/>
        <v>0</v>
      </c>
      <c r="CA252" s="17"/>
      <c r="CB252" s="19">
        <f t="shared" si="403"/>
        <v>0</v>
      </c>
      <c r="CD252" s="19">
        <f t="shared" si="404"/>
        <v>0</v>
      </c>
      <c r="CF252" s="15">
        <f t="shared" si="405"/>
        <v>83.140306366551741</v>
      </c>
      <c r="CG252" s="19"/>
      <c r="CH252" s="17">
        <f t="shared" si="406"/>
        <v>67.648664089882033</v>
      </c>
      <c r="CI252" s="17"/>
      <c r="CJ252" s="15">
        <f t="shared" si="407"/>
        <v>93.494860987307732</v>
      </c>
      <c r="CL252" s="19" t="e">
        <f t="shared" si="408"/>
        <v>#DIV/0!</v>
      </c>
      <c r="CM252" s="19"/>
      <c r="CN252" s="17">
        <f t="shared" si="409"/>
        <v>53.685684898118346</v>
      </c>
      <c r="CO252" s="17"/>
      <c r="CP252" s="19">
        <f t="shared" si="410"/>
        <v>27.59558278322999</v>
      </c>
      <c r="CQ252" s="19"/>
      <c r="CR252" s="19" t="e">
        <f t="shared" si="411"/>
        <v>#DIV/0!</v>
      </c>
      <c r="CS252" s="19"/>
      <c r="CT252" s="19" t="e">
        <f t="shared" si="412"/>
        <v>#DIV/0!</v>
      </c>
      <c r="CU252" s="19"/>
      <c r="CZ252"/>
      <c r="DB252" s="19">
        <f t="shared" si="413"/>
        <v>0</v>
      </c>
      <c r="DC252" s="19">
        <f t="shared" si="414"/>
        <v>0</v>
      </c>
      <c r="DD252" s="19">
        <f t="shared" si="415"/>
        <v>0</v>
      </c>
      <c r="DE252" s="19">
        <f t="shared" si="416"/>
        <v>0</v>
      </c>
      <c r="DF252" s="19">
        <f t="shared" si="417"/>
        <v>0</v>
      </c>
      <c r="DG252" s="19">
        <f t="shared" si="418"/>
        <v>0</v>
      </c>
      <c r="DH252" s="19">
        <f t="shared" si="419"/>
        <v>0</v>
      </c>
      <c r="DI252" s="19">
        <f t="shared" si="420"/>
        <v>0</v>
      </c>
      <c r="DJ252" s="19">
        <f t="shared" si="421"/>
        <v>0</v>
      </c>
      <c r="DK252" s="19">
        <f t="shared" si="422"/>
        <v>0</v>
      </c>
      <c r="DL252" s="19">
        <f t="shared" si="423"/>
        <v>0</v>
      </c>
      <c r="DM252" s="19">
        <f t="shared" si="424"/>
        <v>0</v>
      </c>
      <c r="DN252" s="19">
        <f t="shared" si="425"/>
        <v>0</v>
      </c>
      <c r="DO252" s="19">
        <f t="shared" si="426"/>
        <v>0</v>
      </c>
      <c r="DP252" s="19">
        <f t="shared" si="427"/>
        <v>0</v>
      </c>
      <c r="DQ252" s="19">
        <f t="shared" si="428"/>
        <v>0</v>
      </c>
    </row>
    <row r="253" spans="1:121" x14ac:dyDescent="0.3">
      <c r="A253" s="15" t="str">
        <f t="shared" si="377"/>
        <v>Cysteine</v>
      </c>
      <c r="K253" s="19">
        <f t="shared" si="378"/>
        <v>1.4534058613033425</v>
      </c>
      <c r="L253" s="19"/>
      <c r="M253" s="19"/>
      <c r="N253" s="19"/>
      <c r="O253" s="19">
        <f t="shared" si="379"/>
        <v>-0.27765199735099177</v>
      </c>
      <c r="P253" s="19"/>
      <c r="AA253"/>
      <c r="AC253" s="19">
        <f t="shared" si="380"/>
        <v>18.956181307345705</v>
      </c>
      <c r="AD253" s="21"/>
      <c r="AG253"/>
      <c r="AI253" s="19">
        <f t="shared" si="381"/>
        <v>13.184950275942118</v>
      </c>
      <c r="AP253" s="19"/>
      <c r="AU253" s="19">
        <f t="shared" si="382"/>
        <v>0.31895789523760404</v>
      </c>
      <c r="AV253" s="19">
        <f t="shared" si="383"/>
        <v>0</v>
      </c>
      <c r="AW253" s="19">
        <f t="shared" si="384"/>
        <v>0</v>
      </c>
      <c r="AX253" s="19">
        <f t="shared" si="385"/>
        <v>0</v>
      </c>
      <c r="AY253" s="19">
        <f t="shared" si="386"/>
        <v>0</v>
      </c>
      <c r="AZ253" s="19">
        <f t="shared" si="387"/>
        <v>0</v>
      </c>
      <c r="BA253" s="19">
        <f t="shared" si="388"/>
        <v>0</v>
      </c>
      <c r="BB253" s="19">
        <f t="shared" si="388"/>
        <v>0</v>
      </c>
      <c r="BC253" s="19">
        <f t="shared" si="389"/>
        <v>0</v>
      </c>
      <c r="BD253" s="19">
        <f t="shared" si="390"/>
        <v>0</v>
      </c>
      <c r="BE253" s="19">
        <f t="shared" si="391"/>
        <v>0</v>
      </c>
      <c r="BF253" s="19">
        <f t="shared" si="392"/>
        <v>0</v>
      </c>
      <c r="BG253" s="19">
        <f t="shared" si="393"/>
        <v>0</v>
      </c>
      <c r="BH253" s="19">
        <f t="shared" si="393"/>
        <v>0</v>
      </c>
      <c r="BI253" s="19">
        <f t="shared" si="394"/>
        <v>0.89417093537336834</v>
      </c>
      <c r="BJ253" s="19">
        <f t="shared" si="395"/>
        <v>0</v>
      </c>
      <c r="BK253" s="19">
        <f t="shared" si="396"/>
        <v>0</v>
      </c>
      <c r="BL253" s="19">
        <f t="shared" si="397"/>
        <v>0</v>
      </c>
      <c r="BM253" s="19">
        <f t="shared" si="429"/>
        <v>0</v>
      </c>
      <c r="BN253" s="19">
        <f t="shared" si="429"/>
        <v>0</v>
      </c>
      <c r="BO253" s="19">
        <f t="shared" si="429"/>
        <v>0</v>
      </c>
      <c r="BP253" s="19">
        <f t="shared" si="429"/>
        <v>0</v>
      </c>
      <c r="BQ253" s="19">
        <f t="shared" si="429"/>
        <v>0</v>
      </c>
      <c r="BR253" s="19">
        <f t="shared" si="429"/>
        <v>0</v>
      </c>
      <c r="BS253" s="17">
        <f t="shared" si="399"/>
        <v>0</v>
      </c>
      <c r="BT253" s="17"/>
      <c r="BU253" s="19">
        <f t="shared" si="400"/>
        <v>0</v>
      </c>
      <c r="BV253" s="19"/>
      <c r="BW253" s="19" t="e">
        <f t="shared" si="401"/>
        <v>#DIV/0!</v>
      </c>
      <c r="BX253" s="19"/>
      <c r="BY253" s="19"/>
      <c r="BZ253" s="17">
        <f t="shared" si="402"/>
        <v>0</v>
      </c>
      <c r="CA253" s="17"/>
      <c r="CB253" s="19">
        <f t="shared" si="403"/>
        <v>2.6879168384545049</v>
      </c>
      <c r="CD253" s="19">
        <f t="shared" si="404"/>
        <v>3.6522602267936084</v>
      </c>
      <c r="CF253" s="15">
        <f t="shared" si="405"/>
        <v>0.21349766513765597</v>
      </c>
      <c r="CG253" s="19"/>
      <c r="CH253" s="17">
        <f t="shared" si="406"/>
        <v>0</v>
      </c>
      <c r="CI253" s="17"/>
      <c r="CJ253" s="15">
        <f t="shared" si="407"/>
        <v>0</v>
      </c>
      <c r="CL253" s="19" t="e">
        <f t="shared" si="408"/>
        <v>#DIV/0!</v>
      </c>
      <c r="CM253" s="19"/>
      <c r="CN253" s="17">
        <f t="shared" si="409"/>
        <v>0</v>
      </c>
      <c r="CO253" s="17"/>
      <c r="CP253" s="19">
        <f t="shared" si="410"/>
        <v>0</v>
      </c>
      <c r="CQ253" s="19"/>
      <c r="CR253" s="19" t="e">
        <f t="shared" si="411"/>
        <v>#DIV/0!</v>
      </c>
      <c r="CS253" s="19"/>
      <c r="CT253" s="19" t="e">
        <f t="shared" si="412"/>
        <v>#DIV/0!</v>
      </c>
      <c r="CU253" s="19"/>
      <c r="CZ253"/>
      <c r="DB253" s="19">
        <f t="shared" si="413"/>
        <v>0</v>
      </c>
      <c r="DC253" s="19">
        <f t="shared" si="414"/>
        <v>0</v>
      </c>
      <c r="DD253" s="19">
        <f t="shared" si="415"/>
        <v>0</v>
      </c>
      <c r="DE253" s="19">
        <f t="shared" si="416"/>
        <v>0</v>
      </c>
      <c r="DF253" s="19">
        <f t="shared" si="417"/>
        <v>0</v>
      </c>
      <c r="DG253" s="19">
        <f t="shared" si="418"/>
        <v>0</v>
      </c>
      <c r="DH253" s="19">
        <f t="shared" si="419"/>
        <v>0</v>
      </c>
      <c r="DI253" s="19">
        <f t="shared" si="420"/>
        <v>0</v>
      </c>
      <c r="DJ253" s="19">
        <f t="shared" si="421"/>
        <v>0</v>
      </c>
      <c r="DK253" s="19">
        <f t="shared" si="422"/>
        <v>0</v>
      </c>
      <c r="DL253" s="19">
        <f t="shared" si="423"/>
        <v>0</v>
      </c>
      <c r="DM253" s="19">
        <f t="shared" si="424"/>
        <v>0</v>
      </c>
      <c r="DN253" s="19">
        <f t="shared" si="425"/>
        <v>0</v>
      </c>
      <c r="DO253" s="19">
        <f t="shared" si="426"/>
        <v>0</v>
      </c>
      <c r="DP253" s="19">
        <f t="shared" si="427"/>
        <v>0</v>
      </c>
      <c r="DQ253" s="19">
        <f t="shared" si="428"/>
        <v>0</v>
      </c>
    </row>
    <row r="254" spans="1:121" x14ac:dyDescent="0.3">
      <c r="A254" s="15" t="str">
        <f t="shared" si="377"/>
        <v>Alanine</v>
      </c>
      <c r="K254" s="19">
        <f t="shared" si="378"/>
        <v>14.036755417398611</v>
      </c>
      <c r="L254" s="19"/>
      <c r="M254" s="19"/>
      <c r="N254" s="19"/>
      <c r="O254" s="19">
        <f t="shared" si="379"/>
        <v>7.3262517097040831</v>
      </c>
      <c r="P254" s="19"/>
      <c r="AA254"/>
      <c r="AC254" s="19">
        <f t="shared" si="380"/>
        <v>19.119491011662568</v>
      </c>
      <c r="AD254" s="21"/>
      <c r="AG254"/>
      <c r="AI254" s="19">
        <f t="shared" si="381"/>
        <v>12.528529293777622</v>
      </c>
      <c r="AP254" s="19"/>
      <c r="AU254" s="19">
        <f t="shared" si="382"/>
        <v>0.97556416804171708</v>
      </c>
      <c r="AV254" s="19">
        <f t="shared" si="383"/>
        <v>0</v>
      </c>
      <c r="AW254" s="19">
        <f t="shared" si="384"/>
        <v>1.941722007059852</v>
      </c>
      <c r="AX254" s="19">
        <f t="shared" si="385"/>
        <v>0</v>
      </c>
      <c r="AY254" s="19">
        <f t="shared" si="386"/>
        <v>3.0515284699843592</v>
      </c>
      <c r="AZ254" s="19">
        <f t="shared" si="387"/>
        <v>0</v>
      </c>
      <c r="BA254" s="19">
        <f t="shared" si="388"/>
        <v>1.162639769966807</v>
      </c>
      <c r="BB254" s="19">
        <f t="shared" si="388"/>
        <v>0</v>
      </c>
      <c r="BC254" s="19">
        <f t="shared" si="389"/>
        <v>0.71242730939272358</v>
      </c>
      <c r="BD254" s="19">
        <f t="shared" si="390"/>
        <v>0</v>
      </c>
      <c r="BE254" s="19">
        <f t="shared" si="391"/>
        <v>1.7636084231079479</v>
      </c>
      <c r="BF254" s="19">
        <f t="shared" si="392"/>
        <v>0</v>
      </c>
      <c r="BG254" s="19">
        <f t="shared" si="393"/>
        <v>0</v>
      </c>
      <c r="BH254" s="19">
        <f t="shared" si="393"/>
        <v>0</v>
      </c>
      <c r="BI254" s="19">
        <f t="shared" si="394"/>
        <v>27.827717048190181</v>
      </c>
      <c r="BJ254" s="19">
        <f t="shared" si="395"/>
        <v>33.46183730944928</v>
      </c>
      <c r="BK254" s="19">
        <f t="shared" si="396"/>
        <v>12.276752296038564</v>
      </c>
      <c r="BL254" s="19">
        <f t="shared" si="397"/>
        <v>0</v>
      </c>
      <c r="BM254" s="19">
        <f t="shared" si="429"/>
        <v>23.90096214405575</v>
      </c>
      <c r="BN254" s="19">
        <f t="shared" si="429"/>
        <v>0</v>
      </c>
      <c r="BO254" s="19">
        <f t="shared" si="429"/>
        <v>15.280091589878589</v>
      </c>
      <c r="BP254" s="19">
        <f t="shared" si="429"/>
        <v>0</v>
      </c>
      <c r="BQ254" s="19">
        <f t="shared" si="429"/>
        <v>0</v>
      </c>
      <c r="BR254" s="19">
        <f t="shared" si="429"/>
        <v>0</v>
      </c>
      <c r="BS254" s="17">
        <f t="shared" si="399"/>
        <v>0.15292751154238649</v>
      </c>
      <c r="BT254" s="17"/>
      <c r="BU254" s="19">
        <f t="shared" si="400"/>
        <v>3.3588101317471315</v>
      </c>
      <c r="BV254" s="19"/>
      <c r="BW254" s="19" t="e">
        <f t="shared" si="401"/>
        <v>#DIV/0!</v>
      </c>
      <c r="BX254" s="19"/>
      <c r="BY254" s="19"/>
      <c r="BZ254" s="17">
        <f t="shared" si="402"/>
        <v>68.425425089696418</v>
      </c>
      <c r="CA254" s="17"/>
      <c r="CB254" s="19">
        <f t="shared" si="403"/>
        <v>2.6094528377114297</v>
      </c>
      <c r="CD254" s="19">
        <f t="shared" si="404"/>
        <v>8.4463360528241296</v>
      </c>
      <c r="CF254" s="15">
        <f t="shared" si="405"/>
        <v>3.6315529559454682</v>
      </c>
      <c r="CG254" s="19"/>
      <c r="CH254" s="17">
        <f t="shared" si="406"/>
        <v>8.2039194776300306</v>
      </c>
      <c r="CI254" s="17"/>
      <c r="CJ254" s="15">
        <f t="shared" si="407"/>
        <v>1.7219657510557405</v>
      </c>
      <c r="CL254" s="19" t="e">
        <f t="shared" si="408"/>
        <v>#DIV/0!</v>
      </c>
      <c r="CM254" s="19"/>
      <c r="CN254" s="17">
        <f t="shared" si="409"/>
        <v>9.914486725605693</v>
      </c>
      <c r="CO254" s="17"/>
      <c r="CP254" s="19">
        <f t="shared" si="410"/>
        <v>17.871676319521878</v>
      </c>
      <c r="CQ254" s="19"/>
      <c r="CR254" s="19" t="e">
        <f t="shared" si="411"/>
        <v>#DIV/0!</v>
      </c>
      <c r="CS254" s="19"/>
      <c r="CT254" s="19" t="e">
        <f t="shared" si="412"/>
        <v>#DIV/0!</v>
      </c>
      <c r="CU254" s="19"/>
      <c r="CZ254"/>
      <c r="DB254" s="19">
        <f t="shared" si="413"/>
        <v>11.086308801777307</v>
      </c>
      <c r="DC254" s="19">
        <f t="shared" si="414"/>
        <v>16.755109298087216</v>
      </c>
      <c r="DD254" s="19">
        <f t="shared" si="415"/>
        <v>7.3157370938401689</v>
      </c>
      <c r="DE254" s="19">
        <f t="shared" si="416"/>
        <v>8.9688998682768766</v>
      </c>
      <c r="DF254" s="19">
        <f t="shared" si="417"/>
        <v>13.29404940756069</v>
      </c>
      <c r="DG254" s="19">
        <f t="shared" si="418"/>
        <v>17.170000379609128</v>
      </c>
      <c r="DH254" s="19">
        <f t="shared" si="419"/>
        <v>12.249457490293912</v>
      </c>
      <c r="DI254" s="19">
        <f t="shared" si="420"/>
        <v>11.400079240405789</v>
      </c>
      <c r="DJ254" s="19">
        <f t="shared" si="421"/>
        <v>17.050296173463369</v>
      </c>
      <c r="DK254" s="19">
        <f t="shared" si="422"/>
        <v>7.7175743153497764</v>
      </c>
      <c r="DL254" s="19">
        <f t="shared" si="423"/>
        <v>10.300518542022436</v>
      </c>
      <c r="DM254" s="19">
        <f t="shared" si="424"/>
        <v>6.905329395768911</v>
      </c>
      <c r="DN254" s="19">
        <f t="shared" si="425"/>
        <v>6.4801583006063135</v>
      </c>
      <c r="DO254" s="19">
        <f t="shared" si="426"/>
        <v>8.8000620016494953</v>
      </c>
      <c r="DP254" s="19">
        <f t="shared" si="427"/>
        <v>8.6299233786671792</v>
      </c>
      <c r="DQ254" s="19">
        <f t="shared" si="428"/>
        <v>8.0460249407407076</v>
      </c>
    </row>
    <row r="255" spans="1:121" x14ac:dyDescent="0.3">
      <c r="A255" s="15" t="str">
        <f t="shared" si="377"/>
        <v>Glutamic acid</v>
      </c>
      <c r="K255" s="19">
        <f t="shared" si="378"/>
        <v>34.395746921902742</v>
      </c>
      <c r="L255" s="19"/>
      <c r="M255" s="19"/>
      <c r="N255" s="19"/>
      <c r="O255" s="19">
        <f t="shared" si="379"/>
        <v>0.49202869624473061</v>
      </c>
      <c r="P255" s="19"/>
      <c r="AA255"/>
      <c r="AC255" s="19">
        <f t="shared" si="380"/>
        <v>8.389529030077945</v>
      </c>
      <c r="AD255" s="21"/>
      <c r="AG255"/>
      <c r="AI255" s="19">
        <f t="shared" si="381"/>
        <v>10.11894803929502</v>
      </c>
      <c r="AP255" s="19"/>
      <c r="AU255" s="19">
        <f t="shared" si="382"/>
        <v>0</v>
      </c>
      <c r="AV255" s="19">
        <f t="shared" si="383"/>
        <v>0</v>
      </c>
      <c r="AW255" s="19">
        <f t="shared" si="384"/>
        <v>11.227789187346067</v>
      </c>
      <c r="AX255" s="19">
        <f t="shared" si="385"/>
        <v>0</v>
      </c>
      <c r="AY255" s="19">
        <f t="shared" si="386"/>
        <v>11.629747976165055</v>
      </c>
      <c r="AZ255" s="19">
        <f t="shared" si="387"/>
        <v>0</v>
      </c>
      <c r="BA255" s="19">
        <f t="shared" si="388"/>
        <v>4.8631182420222574</v>
      </c>
      <c r="BB255" s="19">
        <f t="shared" si="388"/>
        <v>0</v>
      </c>
      <c r="BC255" s="19">
        <f t="shared" si="389"/>
        <v>4.0938665341927454</v>
      </c>
      <c r="BD255" s="19">
        <f t="shared" si="390"/>
        <v>0</v>
      </c>
      <c r="BE255" s="19">
        <f t="shared" si="391"/>
        <v>10.197318804301114</v>
      </c>
      <c r="BF255" s="19">
        <f t="shared" si="392"/>
        <v>0</v>
      </c>
      <c r="BG255" s="19">
        <f t="shared" si="393"/>
        <v>0</v>
      </c>
      <c r="BH255" s="19">
        <f t="shared" si="393"/>
        <v>0</v>
      </c>
      <c r="BI255" s="19">
        <f t="shared" si="394"/>
        <v>0</v>
      </c>
      <c r="BJ255" s="19">
        <f t="shared" si="395"/>
        <v>0</v>
      </c>
      <c r="BK255" s="19">
        <f t="shared" si="396"/>
        <v>0</v>
      </c>
      <c r="BL255" s="19">
        <f t="shared" si="397"/>
        <v>0</v>
      </c>
      <c r="BM255" s="19">
        <f t="shared" si="429"/>
        <v>185.87861124694575</v>
      </c>
      <c r="BN255" s="19">
        <f t="shared" si="429"/>
        <v>0</v>
      </c>
      <c r="BO255" s="19">
        <f t="shared" si="429"/>
        <v>178.41763433374061</v>
      </c>
      <c r="BP255" s="19">
        <f t="shared" si="429"/>
        <v>0</v>
      </c>
      <c r="BQ255" s="19">
        <f t="shared" si="429"/>
        <v>0</v>
      </c>
      <c r="BR255" s="19">
        <f t="shared" si="429"/>
        <v>0</v>
      </c>
      <c r="BS255" s="17">
        <f t="shared" si="399"/>
        <v>4.2561497598826357</v>
      </c>
      <c r="BT255" s="17"/>
      <c r="BU255" s="19">
        <f t="shared" si="400"/>
        <v>14.117744509880234</v>
      </c>
      <c r="BV255" s="19"/>
      <c r="BW255" s="19" t="e">
        <f t="shared" si="401"/>
        <v>#DIV/0!</v>
      </c>
      <c r="BX255" s="19"/>
      <c r="BY255" s="19"/>
      <c r="BZ255" s="17">
        <f t="shared" si="402"/>
        <v>0</v>
      </c>
      <c r="CA255" s="17"/>
      <c r="CB255" s="19">
        <f t="shared" si="403"/>
        <v>19.952479598238483</v>
      </c>
      <c r="CD255" s="19">
        <f t="shared" si="404"/>
        <v>40.884488235786606</v>
      </c>
      <c r="CF255" s="15">
        <f t="shared" si="405"/>
        <v>3.5338641392254648</v>
      </c>
      <c r="CG255" s="19"/>
      <c r="CH255" s="17">
        <f t="shared" si="406"/>
        <v>6.6018765850357708</v>
      </c>
      <c r="CI255" s="17"/>
      <c r="CJ255" s="15">
        <f t="shared" si="407"/>
        <v>1.2348611901793842</v>
      </c>
      <c r="CL255" s="19" t="e">
        <f t="shared" si="408"/>
        <v>#DIV/0!</v>
      </c>
      <c r="CM255" s="19"/>
      <c r="CN255" s="17">
        <f t="shared" si="409"/>
        <v>11.822450742834539</v>
      </c>
      <c r="CO255" s="17"/>
      <c r="CP255" s="19">
        <f t="shared" si="410"/>
        <v>21.830865958258148</v>
      </c>
      <c r="CQ255" s="19"/>
      <c r="CR255" s="19" t="e">
        <f t="shared" si="411"/>
        <v>#DIV/0!</v>
      </c>
      <c r="CS255" s="19"/>
      <c r="CT255" s="19" t="e">
        <f t="shared" si="412"/>
        <v>#DIV/0!</v>
      </c>
      <c r="CU255" s="19"/>
      <c r="CZ255"/>
      <c r="DB255" s="19">
        <f t="shared" si="413"/>
        <v>21.24930630327507</v>
      </c>
      <c r="DC255" s="19">
        <f t="shared" si="414"/>
        <v>2.4476670470122031</v>
      </c>
      <c r="DD255" s="19">
        <f t="shared" si="415"/>
        <v>3.4173651406536711</v>
      </c>
      <c r="DE255" s="19">
        <f t="shared" si="416"/>
        <v>2.7787406071756724</v>
      </c>
      <c r="DF255" s="19">
        <f t="shared" si="417"/>
        <v>2.2204051522338135</v>
      </c>
      <c r="DG255" s="19">
        <f t="shared" si="418"/>
        <v>2.1306497786461844</v>
      </c>
      <c r="DH255" s="19">
        <f t="shared" si="419"/>
        <v>1.86259453950905</v>
      </c>
      <c r="DI255" s="19">
        <f t="shared" si="420"/>
        <v>2.1318894521798635</v>
      </c>
      <c r="DJ255" s="19">
        <f t="shared" si="421"/>
        <v>1.684046098226724</v>
      </c>
      <c r="DK255" s="19">
        <f t="shared" si="422"/>
        <v>2.3048854794049554</v>
      </c>
      <c r="DL255" s="19">
        <f t="shared" si="423"/>
        <v>10.430521377071504</v>
      </c>
      <c r="DM255" s="19">
        <f t="shared" si="424"/>
        <v>4.0059798795370618</v>
      </c>
      <c r="DN255" s="19">
        <f t="shared" si="425"/>
        <v>10.123416765259153</v>
      </c>
      <c r="DO255" s="19">
        <f t="shared" si="426"/>
        <v>2.448408200410034</v>
      </c>
      <c r="DP255" s="19">
        <f t="shared" si="427"/>
        <v>10.303936400544925</v>
      </c>
      <c r="DQ255" s="19">
        <f t="shared" si="428"/>
        <v>2.7137304754330827</v>
      </c>
    </row>
    <row r="256" spans="1:121" x14ac:dyDescent="0.3">
      <c r="A256" s="15" t="str">
        <f t="shared" si="377"/>
        <v>Serine</v>
      </c>
      <c r="K256" s="19">
        <f t="shared" si="378"/>
        <v>6.326820692181764</v>
      </c>
      <c r="L256" s="19"/>
      <c r="M256" s="19"/>
      <c r="N256" s="19"/>
      <c r="O256" s="19">
        <f t="shared" si="379"/>
        <v>2.0054453622319541</v>
      </c>
      <c r="P256" s="19"/>
      <c r="AA256"/>
      <c r="AC256" s="19">
        <f t="shared" si="380"/>
        <v>9.7947082682183719</v>
      </c>
      <c r="AD256" s="21"/>
      <c r="AG256"/>
      <c r="AI256" s="19">
        <f t="shared" si="381"/>
        <v>14.264612643535694</v>
      </c>
      <c r="AP256" s="19"/>
      <c r="AU256" s="19">
        <f t="shared" si="382"/>
        <v>0</v>
      </c>
      <c r="AV256" s="19">
        <f t="shared" si="383"/>
        <v>0</v>
      </c>
      <c r="AW256" s="19">
        <f t="shared" si="384"/>
        <v>0</v>
      </c>
      <c r="AX256" s="19">
        <f t="shared" si="385"/>
        <v>1.0972081523401633</v>
      </c>
      <c r="AY256" s="19">
        <f t="shared" si="386"/>
        <v>2.1835358176971393</v>
      </c>
      <c r="AZ256" s="19">
        <f t="shared" si="387"/>
        <v>0</v>
      </c>
      <c r="BA256" s="19">
        <f t="shared" si="388"/>
        <v>0</v>
      </c>
      <c r="BB256" s="19">
        <f t="shared" si="388"/>
        <v>0</v>
      </c>
      <c r="BC256" s="19">
        <f t="shared" si="389"/>
        <v>0</v>
      </c>
      <c r="BD256" s="19">
        <f t="shared" si="390"/>
        <v>0</v>
      </c>
      <c r="BE256" s="19">
        <f t="shared" si="391"/>
        <v>0</v>
      </c>
      <c r="BF256" s="19">
        <f t="shared" si="392"/>
        <v>0</v>
      </c>
      <c r="BG256" s="19">
        <f t="shared" si="393"/>
        <v>3.5466318455229073</v>
      </c>
      <c r="BH256" s="19">
        <f t="shared" si="393"/>
        <v>0</v>
      </c>
      <c r="BI256" s="19">
        <f t="shared" si="394"/>
        <v>40.366444243265121</v>
      </c>
      <c r="BJ256" s="19">
        <f t="shared" si="395"/>
        <v>24.782156996781662</v>
      </c>
      <c r="BK256" s="19">
        <f t="shared" si="396"/>
        <v>0</v>
      </c>
      <c r="BL256" s="19">
        <f t="shared" si="397"/>
        <v>19.542709736139493</v>
      </c>
      <c r="BM256" s="19">
        <f t="shared" si="429"/>
        <v>12.61375399238737</v>
      </c>
      <c r="BN256" s="19">
        <f t="shared" si="429"/>
        <v>0</v>
      </c>
      <c r="BO256" s="19">
        <f t="shared" si="429"/>
        <v>30.446063725107049</v>
      </c>
      <c r="BP256" s="19">
        <f t="shared" si="429"/>
        <v>0</v>
      </c>
      <c r="BQ256" s="19">
        <f t="shared" si="429"/>
        <v>0</v>
      </c>
      <c r="BR256" s="19">
        <f t="shared" si="429"/>
        <v>0</v>
      </c>
      <c r="BS256" s="17">
        <f t="shared" si="399"/>
        <v>2.5014395853999272</v>
      </c>
      <c r="BT256" s="17"/>
      <c r="BU256" s="19">
        <f t="shared" si="400"/>
        <v>2.7493138367754821</v>
      </c>
      <c r="BV256" s="19"/>
      <c r="BW256" s="19" t="e">
        <f t="shared" si="401"/>
        <v>#DIV/0!</v>
      </c>
      <c r="BX256" s="19"/>
      <c r="BY256" s="19"/>
      <c r="BZ256" s="17">
        <f t="shared" si="402"/>
        <v>0</v>
      </c>
      <c r="CA256" s="17"/>
      <c r="CB256" s="19">
        <f t="shared" si="403"/>
        <v>0.67886139525045364</v>
      </c>
      <c r="CD256" s="19">
        <f t="shared" si="404"/>
        <v>1.3882652054107987</v>
      </c>
      <c r="CF256" s="15">
        <f t="shared" si="405"/>
        <v>1.5668073987771658</v>
      </c>
      <c r="CG256" s="19"/>
      <c r="CH256" s="17">
        <f t="shared" si="406"/>
        <v>3.3436585356817621</v>
      </c>
      <c r="CI256" s="17"/>
      <c r="CJ256" s="15">
        <f t="shared" si="407"/>
        <v>0.75822027141282611</v>
      </c>
      <c r="CL256" s="19" t="e">
        <f t="shared" si="408"/>
        <v>#DIV/0!</v>
      </c>
      <c r="CM256" s="19"/>
      <c r="CN256" s="17">
        <f t="shared" si="409"/>
        <v>6.3928084399015592</v>
      </c>
      <c r="CO256" s="17"/>
      <c r="CP256" s="19">
        <f t="shared" si="410"/>
        <v>10.91316717169807</v>
      </c>
      <c r="CQ256" s="19"/>
      <c r="CR256" s="19" t="e">
        <f t="shared" si="411"/>
        <v>#DIV/0!</v>
      </c>
      <c r="CS256" s="19"/>
      <c r="CT256" s="19" t="e">
        <f t="shared" si="412"/>
        <v>#DIV/0!</v>
      </c>
      <c r="CU256" s="19"/>
      <c r="CZ256"/>
      <c r="DB256" s="19">
        <f t="shared" si="413"/>
        <v>7.1840283627371715</v>
      </c>
      <c r="DC256" s="19">
        <f t="shared" si="414"/>
        <v>6.5341359751256487</v>
      </c>
      <c r="DD256" s="19">
        <f t="shared" si="415"/>
        <v>7.4838911747871339</v>
      </c>
      <c r="DE256" s="19">
        <f t="shared" si="416"/>
        <v>5.7216369433650671</v>
      </c>
      <c r="DF256" s="19">
        <f t="shared" si="417"/>
        <v>6.9839006102987673</v>
      </c>
      <c r="DG256" s="19">
        <f t="shared" si="418"/>
        <v>3.25031433605713</v>
      </c>
      <c r="DH256" s="19">
        <f t="shared" si="419"/>
        <v>12.312855510114042</v>
      </c>
      <c r="DI256" s="19">
        <f t="shared" si="420"/>
        <v>8.0730566005596067</v>
      </c>
      <c r="DJ256" s="19">
        <f t="shared" si="421"/>
        <v>9.3774217940990923</v>
      </c>
      <c r="DK256" s="19">
        <f t="shared" si="422"/>
        <v>9.2164140281211377</v>
      </c>
      <c r="DL256" s="19">
        <f t="shared" si="423"/>
        <v>6.6536812238438863</v>
      </c>
      <c r="DM256" s="19">
        <f t="shared" si="424"/>
        <v>9.5532287624509191</v>
      </c>
      <c r="DN256" s="19">
        <f t="shared" si="425"/>
        <v>8.005469422631954</v>
      </c>
      <c r="DO256" s="19">
        <f t="shared" si="426"/>
        <v>5.3016058523069187</v>
      </c>
      <c r="DP256" s="19">
        <f t="shared" si="427"/>
        <v>8.4658243438509508</v>
      </c>
      <c r="DQ256" s="19">
        <f t="shared" si="428"/>
        <v>10.082808141674436</v>
      </c>
    </row>
    <row r="257" spans="1:121" x14ac:dyDescent="0.3">
      <c r="A257" s="15" t="str">
        <f t="shared" si="377"/>
        <v>Lysine</v>
      </c>
      <c r="K257" s="19">
        <f t="shared" ref="K257:N260" si="430">K231/$K$236*100</f>
        <v>9.3542949139916232</v>
      </c>
      <c r="L257" s="19" t="e">
        <f t="shared" si="430"/>
        <v>#REF!</v>
      </c>
      <c r="M257" s="19" t="e">
        <f t="shared" si="430"/>
        <v>#REF!</v>
      </c>
      <c r="N257" s="19" t="e">
        <f t="shared" si="430"/>
        <v>#REF!</v>
      </c>
      <c r="O257" s="19">
        <f t="shared" si="379"/>
        <v>2.6563434641405275</v>
      </c>
      <c r="P257" s="19"/>
      <c r="AA257"/>
      <c r="AC257" s="19">
        <f t="shared" si="380"/>
        <v>0</v>
      </c>
      <c r="AD257" s="21"/>
      <c r="AG257"/>
      <c r="AI257" s="19">
        <f t="shared" si="381"/>
        <v>9.6854080176115058</v>
      </c>
      <c r="AP257" s="19"/>
      <c r="AU257" s="19">
        <f t="shared" si="382"/>
        <v>0</v>
      </c>
      <c r="AV257" s="19">
        <f t="shared" si="383"/>
        <v>0</v>
      </c>
      <c r="AW257" s="19">
        <f t="shared" si="384"/>
        <v>0</v>
      </c>
      <c r="AX257" s="19">
        <f t="shared" si="385"/>
        <v>0</v>
      </c>
      <c r="AY257" s="19">
        <f t="shared" si="386"/>
        <v>0</v>
      </c>
      <c r="AZ257" s="19">
        <f t="shared" si="387"/>
        <v>0</v>
      </c>
      <c r="BA257" s="19">
        <f t="shared" si="388"/>
        <v>0</v>
      </c>
      <c r="BB257" s="19">
        <f t="shared" si="388"/>
        <v>0</v>
      </c>
      <c r="BC257" s="19">
        <f t="shared" si="389"/>
        <v>0</v>
      </c>
      <c r="BD257" s="19">
        <f t="shared" si="390"/>
        <v>0</v>
      </c>
      <c r="BE257" s="19">
        <f t="shared" si="391"/>
        <v>0</v>
      </c>
      <c r="BF257" s="19">
        <f t="shared" si="392"/>
        <v>0</v>
      </c>
      <c r="BG257" s="19">
        <f t="shared" si="393"/>
        <v>43.231850057316642</v>
      </c>
      <c r="BH257" s="19">
        <f t="shared" si="393"/>
        <v>0</v>
      </c>
      <c r="BI257" s="19">
        <f t="shared" si="394"/>
        <v>15.790936452815412</v>
      </c>
      <c r="BJ257" s="19">
        <f t="shared" si="395"/>
        <v>0</v>
      </c>
      <c r="BK257" s="19">
        <f t="shared" si="396"/>
        <v>0</v>
      </c>
      <c r="BL257" s="19">
        <f t="shared" si="397"/>
        <v>0</v>
      </c>
      <c r="BM257" s="19">
        <f t="shared" si="429"/>
        <v>0</v>
      </c>
      <c r="BN257" s="19">
        <f t="shared" si="429"/>
        <v>0</v>
      </c>
      <c r="BO257" s="19">
        <f t="shared" si="429"/>
        <v>0</v>
      </c>
      <c r="BP257" s="19">
        <f t="shared" si="429"/>
        <v>0</v>
      </c>
      <c r="BQ257" s="19">
        <f t="shared" si="429"/>
        <v>0</v>
      </c>
      <c r="BR257" s="19">
        <f t="shared" si="429"/>
        <v>0</v>
      </c>
      <c r="BS257" s="17">
        <f t="shared" si="399"/>
        <v>0</v>
      </c>
      <c r="BT257" s="17"/>
      <c r="BU257" s="19">
        <f t="shared" si="400"/>
        <v>0</v>
      </c>
      <c r="BV257" s="19"/>
      <c r="BW257" s="19" t="e">
        <f t="shared" si="401"/>
        <v>#DIV/0!</v>
      </c>
      <c r="BX257" s="19"/>
      <c r="BY257" s="19"/>
      <c r="BZ257" s="17">
        <f t="shared" si="402"/>
        <v>0</v>
      </c>
      <c r="CA257" s="17"/>
      <c r="CB257" s="19">
        <f t="shared" si="403"/>
        <v>0</v>
      </c>
      <c r="CD257" s="19">
        <f t="shared" si="404"/>
        <v>0</v>
      </c>
      <c r="CF257" s="15">
        <f t="shared" si="405"/>
        <v>0.26830688190871271</v>
      </c>
      <c r="CG257" s="19"/>
      <c r="CH257" s="17">
        <f t="shared" si="406"/>
        <v>1.0944718926484835</v>
      </c>
      <c r="CI257" s="17"/>
      <c r="CJ257" s="15">
        <f t="shared" si="407"/>
        <v>0.13498816561558405</v>
      </c>
      <c r="CL257" s="19" t="e">
        <f t="shared" si="408"/>
        <v>#DIV/0!</v>
      </c>
      <c r="CM257" s="19"/>
      <c r="CN257" s="17">
        <f t="shared" si="409"/>
        <v>2.0727968649467554</v>
      </c>
      <c r="CO257" s="17"/>
      <c r="CP257" s="19">
        <f t="shared" si="410"/>
        <v>3.4867408223157863</v>
      </c>
      <c r="CQ257" s="19"/>
      <c r="CR257" s="19" t="e">
        <f t="shared" si="411"/>
        <v>#DIV/0!</v>
      </c>
      <c r="CS257" s="19"/>
      <c r="CT257" s="19" t="e">
        <f t="shared" si="412"/>
        <v>#DIV/0!</v>
      </c>
      <c r="CU257" s="19"/>
      <c r="CZ257"/>
      <c r="DB257" s="19">
        <f t="shared" si="413"/>
        <v>0.11647803621700034</v>
      </c>
      <c r="DC257" s="19">
        <f t="shared" si="414"/>
        <v>0</v>
      </c>
      <c r="DD257" s="19">
        <f t="shared" si="415"/>
        <v>0</v>
      </c>
      <c r="DE257" s="19">
        <f t="shared" si="416"/>
        <v>0</v>
      </c>
      <c r="DF257" s="19">
        <f t="shared" si="417"/>
        <v>5.4445067625009121E-2</v>
      </c>
      <c r="DG257" s="19">
        <f t="shared" si="418"/>
        <v>0</v>
      </c>
      <c r="DH257" s="19">
        <f t="shared" si="419"/>
        <v>0</v>
      </c>
      <c r="DI257" s="19">
        <f t="shared" si="420"/>
        <v>0</v>
      </c>
      <c r="DJ257" s="19">
        <f t="shared" si="421"/>
        <v>0</v>
      </c>
      <c r="DK257" s="19">
        <f t="shared" si="422"/>
        <v>0</v>
      </c>
      <c r="DL257" s="19">
        <f t="shared" si="423"/>
        <v>0</v>
      </c>
      <c r="DM257" s="19">
        <f t="shared" si="424"/>
        <v>0</v>
      </c>
      <c r="DN257" s="19">
        <f t="shared" si="425"/>
        <v>0</v>
      </c>
      <c r="DO257" s="19">
        <f t="shared" si="426"/>
        <v>0</v>
      </c>
      <c r="DP257" s="19">
        <f t="shared" si="427"/>
        <v>0</v>
      </c>
      <c r="DQ257" s="19">
        <f t="shared" si="428"/>
        <v>0</v>
      </c>
    </row>
    <row r="258" spans="1:121" x14ac:dyDescent="0.3">
      <c r="A258" s="15" t="str">
        <f t="shared" si="377"/>
        <v>Leucine</v>
      </c>
      <c r="K258" s="19">
        <f t="shared" si="430"/>
        <v>-0.47872864499157314</v>
      </c>
      <c r="L258" s="19" t="e">
        <f t="shared" si="430"/>
        <v>#REF!</v>
      </c>
      <c r="M258" s="19" t="e">
        <f t="shared" si="430"/>
        <v>#REF!</v>
      </c>
      <c r="N258" s="19">
        <f t="shared" si="430"/>
        <v>-0.47872864499157314</v>
      </c>
      <c r="O258" s="19" t="e">
        <f>O232/$K$236*100</f>
        <v>#REF!</v>
      </c>
      <c r="P258" s="19"/>
      <c r="AA258"/>
      <c r="AC258" s="19">
        <f t="shared" si="380"/>
        <v>0</v>
      </c>
      <c r="AD258" s="21"/>
      <c r="AG258"/>
      <c r="AI258" s="19">
        <f t="shared" si="381"/>
        <v>0</v>
      </c>
      <c r="AP258" s="19"/>
      <c r="AU258" s="19">
        <f t="shared" si="382"/>
        <v>0</v>
      </c>
      <c r="AV258" s="19">
        <f t="shared" si="383"/>
        <v>0</v>
      </c>
      <c r="AW258" s="19">
        <f t="shared" si="384"/>
        <v>0</v>
      </c>
      <c r="AX258" s="19">
        <f t="shared" si="385"/>
        <v>0</v>
      </c>
      <c r="AY258" s="19">
        <f t="shared" si="386"/>
        <v>0</v>
      </c>
      <c r="AZ258" s="19">
        <f t="shared" si="387"/>
        <v>0</v>
      </c>
      <c r="BA258" s="19">
        <f t="shared" si="388"/>
        <v>0</v>
      </c>
      <c r="BB258" s="19">
        <f t="shared" si="388"/>
        <v>0</v>
      </c>
      <c r="BC258" s="19">
        <f t="shared" si="389"/>
        <v>0</v>
      </c>
      <c r="BD258" s="19">
        <f t="shared" si="390"/>
        <v>0</v>
      </c>
      <c r="BE258" s="19">
        <f t="shared" si="391"/>
        <v>0</v>
      </c>
      <c r="BF258" s="19">
        <f t="shared" si="392"/>
        <v>0</v>
      </c>
      <c r="BG258" s="19">
        <f t="shared" si="393"/>
        <v>0</v>
      </c>
      <c r="BH258" s="19">
        <f t="shared" si="393"/>
        <v>0</v>
      </c>
      <c r="BI258" s="19">
        <f t="shared" si="394"/>
        <v>0</v>
      </c>
      <c r="BJ258" s="19">
        <f t="shared" si="395"/>
        <v>0</v>
      </c>
      <c r="BK258" s="19">
        <f t="shared" si="396"/>
        <v>0</v>
      </c>
      <c r="BL258" s="19">
        <f t="shared" si="397"/>
        <v>0</v>
      </c>
      <c r="BM258" s="19">
        <f t="shared" si="429"/>
        <v>0</v>
      </c>
      <c r="BN258" s="19">
        <f t="shared" si="429"/>
        <v>0</v>
      </c>
      <c r="BO258" s="19">
        <f t="shared" si="429"/>
        <v>0</v>
      </c>
      <c r="BP258" s="19">
        <f t="shared" si="429"/>
        <v>0</v>
      </c>
      <c r="BQ258" s="19">
        <f t="shared" si="429"/>
        <v>0</v>
      </c>
      <c r="BR258" s="19">
        <f t="shared" si="429"/>
        <v>0</v>
      </c>
      <c r="BS258" s="17">
        <f t="shared" si="399"/>
        <v>0</v>
      </c>
      <c r="BT258" s="17"/>
      <c r="BU258" s="19">
        <f t="shared" si="400"/>
        <v>0</v>
      </c>
      <c r="BV258" s="19"/>
      <c r="BW258" s="19" t="e">
        <f t="shared" si="401"/>
        <v>#DIV/0!</v>
      </c>
      <c r="BX258" s="19"/>
      <c r="BY258" s="19"/>
      <c r="BZ258" s="17">
        <f t="shared" si="402"/>
        <v>0</v>
      </c>
      <c r="CA258" s="17"/>
      <c r="CB258" s="19">
        <f t="shared" si="403"/>
        <v>0</v>
      </c>
      <c r="CD258" s="19">
        <f t="shared" si="404"/>
        <v>0</v>
      </c>
      <c r="CF258" s="15">
        <f t="shared" si="405"/>
        <v>0</v>
      </c>
      <c r="CG258" s="19"/>
      <c r="CH258" s="17">
        <f t="shared" si="406"/>
        <v>0</v>
      </c>
      <c r="CI258" s="17"/>
      <c r="CJ258" s="15">
        <f t="shared" si="407"/>
        <v>0</v>
      </c>
      <c r="CL258" s="19" t="e">
        <f t="shared" si="408"/>
        <v>#DIV/0!</v>
      </c>
      <c r="CM258" s="19"/>
      <c r="CN258" s="17">
        <f t="shared" si="409"/>
        <v>0</v>
      </c>
      <c r="CO258" s="17"/>
      <c r="CP258" s="19">
        <f t="shared" si="410"/>
        <v>0</v>
      </c>
      <c r="CQ258" s="19"/>
      <c r="CR258" s="19" t="e">
        <f t="shared" si="411"/>
        <v>#DIV/0!</v>
      </c>
      <c r="CS258" s="19"/>
      <c r="CT258" s="19" t="e">
        <f t="shared" si="412"/>
        <v>#DIV/0!</v>
      </c>
      <c r="CU258" s="19"/>
      <c r="CZ258"/>
      <c r="DB258" s="19">
        <f t="shared" si="413"/>
        <v>2.0615399299948258</v>
      </c>
      <c r="DC258" s="19">
        <f t="shared" si="414"/>
        <v>0</v>
      </c>
      <c r="DD258" s="19">
        <f t="shared" si="415"/>
        <v>12.744240185343047</v>
      </c>
      <c r="DE258" s="19">
        <f t="shared" si="416"/>
        <v>7.3816598572299901</v>
      </c>
      <c r="DF258" s="19">
        <f t="shared" si="417"/>
        <v>0</v>
      </c>
      <c r="DG258" s="19">
        <f t="shared" si="418"/>
        <v>0</v>
      </c>
      <c r="DH258" s="19">
        <f t="shared" si="419"/>
        <v>0</v>
      </c>
      <c r="DI258" s="19">
        <f t="shared" si="420"/>
        <v>0</v>
      </c>
      <c r="DJ258" s="19">
        <f t="shared" si="421"/>
        <v>2.2121552947339036</v>
      </c>
      <c r="DK258" s="19">
        <f t="shared" si="422"/>
        <v>0</v>
      </c>
      <c r="DL258" s="19">
        <f t="shared" si="423"/>
        <v>9.8152837908650703</v>
      </c>
      <c r="DM258" s="19">
        <f t="shared" si="424"/>
        <v>0.43287997918109489</v>
      </c>
      <c r="DN258" s="19">
        <f t="shared" si="425"/>
        <v>0</v>
      </c>
      <c r="DO258" s="19">
        <f t="shared" si="426"/>
        <v>0</v>
      </c>
      <c r="DP258" s="19">
        <f t="shared" si="427"/>
        <v>0</v>
      </c>
      <c r="DQ258" s="19">
        <f t="shared" si="428"/>
        <v>0</v>
      </c>
    </row>
    <row r="259" spans="1:121" s="19" customFormat="1" x14ac:dyDescent="0.3">
      <c r="A259" s="19" t="str">
        <f>A233</f>
        <v>Proline</v>
      </c>
      <c r="K259" s="19">
        <f t="shared" si="430"/>
        <v>0</v>
      </c>
      <c r="L259" s="19">
        <f t="shared" si="430"/>
        <v>0</v>
      </c>
      <c r="M259" s="19">
        <f t="shared" si="430"/>
        <v>0</v>
      </c>
      <c r="N259" s="19" t="e">
        <f t="shared" si="430"/>
        <v>#REF!</v>
      </c>
      <c r="O259" s="19">
        <f>O233/$K$236*100</f>
        <v>9.065960122269931E-2</v>
      </c>
      <c r="AD259" s="21"/>
      <c r="AJ259" s="11"/>
      <c r="AK259" s="11"/>
      <c r="AL259" s="11"/>
      <c r="AM259" s="11"/>
      <c r="AN259" s="11"/>
      <c r="AO259" s="11"/>
      <c r="BS259" s="17"/>
      <c r="BT259" s="17"/>
      <c r="BZ259" s="17"/>
      <c r="CA259" s="17"/>
      <c r="CH259" s="17"/>
      <c r="CI259" s="17"/>
      <c r="CN259" s="17"/>
      <c r="CO259" s="17"/>
      <c r="DB259" s="19">
        <f t="shared" si="413"/>
        <v>0</v>
      </c>
      <c r="DC259" s="19">
        <f t="shared" si="414"/>
        <v>0</v>
      </c>
      <c r="DD259" s="19">
        <f t="shared" si="415"/>
        <v>0</v>
      </c>
      <c r="DE259" s="19">
        <f t="shared" si="416"/>
        <v>0</v>
      </c>
      <c r="DF259" s="19">
        <f t="shared" si="417"/>
        <v>0</v>
      </c>
      <c r="DG259" s="19">
        <f t="shared" si="418"/>
        <v>0</v>
      </c>
      <c r="DH259" s="19">
        <f t="shared" si="419"/>
        <v>0</v>
      </c>
      <c r="DI259" s="19">
        <f t="shared" si="420"/>
        <v>0</v>
      </c>
      <c r="DJ259" s="19">
        <f t="shared" si="421"/>
        <v>0</v>
      </c>
      <c r="DK259" s="19">
        <f t="shared" si="422"/>
        <v>0</v>
      </c>
      <c r="DL259" s="19">
        <f t="shared" si="423"/>
        <v>0</v>
      </c>
      <c r="DM259" s="19">
        <f t="shared" si="424"/>
        <v>0</v>
      </c>
      <c r="DN259" s="19">
        <f t="shared" si="425"/>
        <v>0</v>
      </c>
      <c r="DO259" s="19">
        <f t="shared" si="426"/>
        <v>0</v>
      </c>
      <c r="DP259" s="19">
        <f t="shared" si="427"/>
        <v>0</v>
      </c>
      <c r="DQ259" s="19">
        <f t="shared" si="428"/>
        <v>0</v>
      </c>
    </row>
    <row r="260" spans="1:121" s="19" customFormat="1" x14ac:dyDescent="0.3">
      <c r="A260" s="19" t="str">
        <f>A234</f>
        <v>beta-Alanine</v>
      </c>
      <c r="K260" s="19">
        <f t="shared" si="430"/>
        <v>0</v>
      </c>
      <c r="L260" s="19">
        <f t="shared" si="430"/>
        <v>0</v>
      </c>
      <c r="M260" s="19">
        <f t="shared" si="430"/>
        <v>0</v>
      </c>
      <c r="N260" s="19" t="e">
        <f t="shared" si="430"/>
        <v>#REF!</v>
      </c>
      <c r="O260" s="19">
        <f>O234/$K$236*100</f>
        <v>0</v>
      </c>
      <c r="AD260" s="21"/>
      <c r="AJ260" s="11"/>
      <c r="AK260" s="11"/>
      <c r="AL260" s="11"/>
      <c r="AM260" s="11"/>
      <c r="AN260" s="11"/>
      <c r="AO260" s="11"/>
      <c r="BS260" s="17"/>
      <c r="BT260" s="17"/>
      <c r="BZ260" s="17"/>
      <c r="CA260" s="17"/>
      <c r="CH260" s="17"/>
      <c r="CI260" s="17"/>
      <c r="CN260" s="17"/>
      <c r="CO260" s="17"/>
      <c r="DB260" s="19">
        <f t="shared" si="413"/>
        <v>0</v>
      </c>
      <c r="DC260" s="19">
        <f t="shared" si="414"/>
        <v>0</v>
      </c>
      <c r="DD260" s="19">
        <f t="shared" si="415"/>
        <v>0</v>
      </c>
      <c r="DE260" s="19">
        <f t="shared" si="416"/>
        <v>0</v>
      </c>
      <c r="DF260" s="19">
        <f t="shared" si="417"/>
        <v>0</v>
      </c>
      <c r="DG260" s="19">
        <f t="shared" si="418"/>
        <v>0</v>
      </c>
      <c r="DH260" s="19">
        <f t="shared" si="419"/>
        <v>0</v>
      </c>
      <c r="DI260" s="19">
        <f t="shared" si="420"/>
        <v>0</v>
      </c>
      <c r="DJ260" s="19">
        <f t="shared" si="421"/>
        <v>0</v>
      </c>
      <c r="DK260" s="19">
        <f t="shared" si="422"/>
        <v>0</v>
      </c>
      <c r="DL260" s="19">
        <f t="shared" si="423"/>
        <v>0</v>
      </c>
      <c r="DM260" s="19">
        <f t="shared" si="424"/>
        <v>0</v>
      </c>
      <c r="DN260" s="19">
        <f t="shared" si="425"/>
        <v>0</v>
      </c>
      <c r="DO260" s="19">
        <f t="shared" si="426"/>
        <v>0</v>
      </c>
      <c r="DP260" s="19">
        <f t="shared" si="427"/>
        <v>0</v>
      </c>
      <c r="DQ260" s="19">
        <f t="shared" si="428"/>
        <v>0</v>
      </c>
    </row>
    <row r="261" spans="1:121" x14ac:dyDescent="0.3">
      <c r="A261" s="15"/>
      <c r="K261" s="19"/>
      <c r="L261" s="19"/>
      <c r="M261" s="19"/>
      <c r="N261" s="19"/>
      <c r="O261" s="19"/>
      <c r="P261" s="19"/>
      <c r="AA261"/>
      <c r="AC261" s="19"/>
      <c r="AD261" s="21"/>
      <c r="AG261"/>
      <c r="AI261" s="19"/>
      <c r="AP261" s="19"/>
      <c r="AU261" s="19"/>
      <c r="AV261" s="19"/>
      <c r="AX261" s="19"/>
      <c r="AZ261" s="19"/>
      <c r="BA261"/>
      <c r="BB261" s="19"/>
      <c r="BC261"/>
      <c r="BD261" s="19"/>
      <c r="BE261"/>
      <c r="BF261" s="19"/>
      <c r="BG261"/>
      <c r="BH261" s="19"/>
      <c r="BI261"/>
      <c r="BJ261" s="19"/>
      <c r="BK261"/>
      <c r="BL261" s="19"/>
      <c r="BN261" s="19"/>
      <c r="BP261" s="19"/>
      <c r="BR261" s="19"/>
      <c r="BT261" s="17"/>
      <c r="BU261"/>
      <c r="BV261" s="19"/>
      <c r="BW261"/>
      <c r="BX261" s="19"/>
      <c r="BY261" s="19"/>
      <c r="BZ261" s="17"/>
      <c r="CA261" s="17"/>
      <c r="CF261"/>
      <c r="CG261" s="19"/>
      <c r="CH261" s="17"/>
      <c r="CI261" s="17"/>
      <c r="CJ261" s="15"/>
      <c r="CL261"/>
      <c r="CM261" s="19"/>
      <c r="CN261" s="17"/>
      <c r="CO261" s="17"/>
      <c r="CQ261" s="19"/>
      <c r="CS261" s="19"/>
      <c r="CT261" s="19"/>
      <c r="CU261" s="19"/>
      <c r="CZ261"/>
      <c r="DB261" s="19"/>
      <c r="DF261" s="19"/>
      <c r="DG261" s="19"/>
      <c r="DH261" s="19"/>
      <c r="DI261" s="19"/>
      <c r="DJ261" s="19"/>
      <c r="DK261" s="19"/>
      <c r="DN261" s="19"/>
      <c r="DO261" s="19"/>
      <c r="DP261" s="19"/>
      <c r="DQ261" s="19"/>
    </row>
    <row r="262" spans="1:121" x14ac:dyDescent="0.3">
      <c r="A262" s="15" t="str">
        <f>A236</f>
        <v>Total</v>
      </c>
      <c r="K262" s="19">
        <f>K236/$K$236*100</f>
        <v>100</v>
      </c>
      <c r="L262" s="19" t="e">
        <f>L236/$L$236*100</f>
        <v>#DIV/0!</v>
      </c>
      <c r="M262" s="19" t="e">
        <f>M236/$M$236*100</f>
        <v>#DIV/0!</v>
      </c>
      <c r="N262" s="19"/>
      <c r="O262" s="19">
        <f>O236/$O$236*100</f>
        <v>100</v>
      </c>
      <c r="P262" s="19"/>
      <c r="AA262"/>
      <c r="AC262" s="19">
        <f>AC236/$AC$236*100</f>
        <v>100</v>
      </c>
      <c r="AD262" s="21"/>
      <c r="AG262"/>
      <c r="AI262" s="19">
        <f>AI236/$AI$236*100</f>
        <v>100</v>
      </c>
      <c r="AP262" s="19"/>
      <c r="AU262" s="19">
        <f>AU236/AU$236*100</f>
        <v>100</v>
      </c>
      <c r="AV262" s="19">
        <f t="shared" ref="AV262:BO262" si="431">AV236/AV$236*100</f>
        <v>100</v>
      </c>
      <c r="AW262" s="19">
        <f t="shared" si="431"/>
        <v>100</v>
      </c>
      <c r="AX262" s="19">
        <f t="shared" si="431"/>
        <v>100</v>
      </c>
      <c r="AY262" s="19">
        <f t="shared" si="431"/>
        <v>100</v>
      </c>
      <c r="AZ262" s="19">
        <f t="shared" si="431"/>
        <v>100</v>
      </c>
      <c r="BA262" s="19">
        <f t="shared" si="431"/>
        <v>100</v>
      </c>
      <c r="BB262" s="19">
        <f t="shared" si="431"/>
        <v>100</v>
      </c>
      <c r="BC262" s="19">
        <f t="shared" si="431"/>
        <v>100</v>
      </c>
      <c r="BD262" s="19">
        <f t="shared" si="431"/>
        <v>100</v>
      </c>
      <c r="BE262" s="19">
        <f t="shared" si="431"/>
        <v>100</v>
      </c>
      <c r="BF262" s="19">
        <f t="shared" si="431"/>
        <v>100</v>
      </c>
      <c r="BG262" s="19">
        <f t="shared" si="431"/>
        <v>100</v>
      </c>
      <c r="BH262" s="19" t="e">
        <f>BH236/BH$236*100</f>
        <v>#DIV/0!</v>
      </c>
      <c r="BI262" s="19">
        <f t="shared" si="431"/>
        <v>100</v>
      </c>
      <c r="BJ262" s="19">
        <f>BJ236/BJ$236*100</f>
        <v>100</v>
      </c>
      <c r="BK262" s="19">
        <f t="shared" si="431"/>
        <v>100</v>
      </c>
      <c r="BL262" s="19">
        <f>BL236/BL$236*100</f>
        <v>100</v>
      </c>
      <c r="BM262" s="19">
        <f t="shared" si="431"/>
        <v>100</v>
      </c>
      <c r="BN262" s="19" t="e">
        <f>BN236/BN$236*100</f>
        <v>#DIV/0!</v>
      </c>
      <c r="BO262" s="19">
        <f t="shared" si="431"/>
        <v>100</v>
      </c>
      <c r="BP262" s="19" t="e">
        <f>BP236/BP$236*100</f>
        <v>#DIV/0!</v>
      </c>
      <c r="BQ262" s="19">
        <f>BQ236/$BK$236*100</f>
        <v>0</v>
      </c>
      <c r="BR262" s="19" t="e">
        <f>BR236/BR$236*100</f>
        <v>#DIV/0!</v>
      </c>
      <c r="BS262" s="17">
        <f>BS236/$BS$236*100</f>
        <v>100</v>
      </c>
      <c r="BT262" s="17"/>
      <c r="BU262" s="19">
        <f>BU236/$BU$236*100</f>
        <v>100</v>
      </c>
      <c r="BV262" s="19"/>
      <c r="BW262" s="19" t="e">
        <f>BW236/$BW$236*100</f>
        <v>#DIV/0!</v>
      </c>
      <c r="BX262" s="19"/>
      <c r="BY262" s="19"/>
      <c r="BZ262" s="17">
        <f>BZ236/$BZ$236*100</f>
        <v>100</v>
      </c>
      <c r="CA262" s="17"/>
      <c r="CB262" s="19">
        <f>CB236/$CB$236*100</f>
        <v>100</v>
      </c>
      <c r="CD262" s="19">
        <f>CD236/$CD$236*100</f>
        <v>100</v>
      </c>
      <c r="CF262" s="15">
        <f>CF236/$CF$236*100</f>
        <v>100</v>
      </c>
      <c r="CG262" s="19"/>
      <c r="CH262" s="17">
        <f>CH236/$CH$236*100</f>
        <v>100</v>
      </c>
      <c r="CI262" s="17"/>
      <c r="CJ262" s="15">
        <f>CJ236/$CJ$236*100</f>
        <v>100</v>
      </c>
      <c r="CL262" s="19" t="e">
        <f>CL236/$CL$236*100</f>
        <v>#DIV/0!</v>
      </c>
      <c r="CM262" s="19"/>
      <c r="CN262" s="17">
        <f>CN236/$CN$236*100</f>
        <v>100</v>
      </c>
      <c r="CO262" s="17"/>
      <c r="CP262" s="19">
        <f>CP236/$CP$236*100</f>
        <v>100</v>
      </c>
      <c r="CQ262" s="19"/>
      <c r="CR262" s="19" t="e">
        <f>CR236/$CR$236*100</f>
        <v>#DIV/0!</v>
      </c>
      <c r="CS262" s="19"/>
      <c r="CT262" s="19" t="e">
        <f>CT236/$CT$236*100</f>
        <v>#DIV/0!</v>
      </c>
      <c r="CU262" s="19"/>
      <c r="CZ262"/>
      <c r="DB262" s="19">
        <f t="shared" si="413"/>
        <v>100</v>
      </c>
      <c r="DC262" s="19">
        <f t="shared" si="414"/>
        <v>100</v>
      </c>
      <c r="DD262" s="19">
        <f t="shared" si="415"/>
        <v>100</v>
      </c>
      <c r="DE262" s="19">
        <f t="shared" si="416"/>
        <v>100</v>
      </c>
      <c r="DF262" s="19">
        <f t="shared" si="417"/>
        <v>100</v>
      </c>
      <c r="DG262" s="19">
        <f t="shared" si="418"/>
        <v>100</v>
      </c>
      <c r="DH262" s="19">
        <f t="shared" si="419"/>
        <v>100</v>
      </c>
      <c r="DI262" s="19">
        <f t="shared" si="420"/>
        <v>100</v>
      </c>
      <c r="DJ262" s="19">
        <f t="shared" si="421"/>
        <v>100</v>
      </c>
      <c r="DK262" s="19">
        <f t="shared" si="422"/>
        <v>100</v>
      </c>
      <c r="DL262" s="19">
        <f t="shared" si="423"/>
        <v>100</v>
      </c>
      <c r="DM262" s="19">
        <f t="shared" si="424"/>
        <v>100</v>
      </c>
      <c r="DN262" s="19">
        <f t="shared" si="425"/>
        <v>100</v>
      </c>
      <c r="DO262" s="19">
        <f t="shared" si="426"/>
        <v>100</v>
      </c>
      <c r="DP262" s="19">
        <f t="shared" si="427"/>
        <v>100</v>
      </c>
      <c r="DQ262" s="19">
        <f t="shared" si="428"/>
        <v>100</v>
      </c>
    </row>
    <row r="263" spans="1:121" x14ac:dyDescent="0.3">
      <c r="B263" t="s">
        <v>209</v>
      </c>
      <c r="K263" t="s">
        <v>211</v>
      </c>
      <c r="L263" t="s">
        <v>211</v>
      </c>
      <c r="N263" s="7" t="s">
        <v>144</v>
      </c>
      <c r="O263" s="7"/>
      <c r="P263" s="7"/>
      <c r="Q263" s="7"/>
      <c r="R263" s="7"/>
      <c r="T263" s="19"/>
      <c r="U263"/>
      <c r="V263" t="s">
        <v>211</v>
      </c>
      <c r="W263" t="s">
        <v>211</v>
      </c>
      <c r="X263" s="20" t="s">
        <v>36</v>
      </c>
      <c r="AA263"/>
      <c r="AC263" s="21"/>
      <c r="AG263"/>
      <c r="AH263" t="s">
        <v>211</v>
      </c>
      <c r="AI263" t="s">
        <v>211</v>
      </c>
      <c r="AL263"/>
      <c r="AM263"/>
      <c r="AN263"/>
      <c r="AO263"/>
      <c r="AP263" s="19"/>
      <c r="AR263" s="19"/>
      <c r="AT263" s="19"/>
      <c r="AV263" s="19"/>
      <c r="AW263"/>
      <c r="AX263" s="19"/>
      <c r="AY263"/>
      <c r="AZ263" s="19"/>
      <c r="BA263"/>
      <c r="BB263" s="19"/>
      <c r="BC263"/>
      <c r="BD263" s="19"/>
      <c r="BE263"/>
      <c r="BF263" s="19"/>
      <c r="BG263"/>
      <c r="BH263" s="19"/>
      <c r="BI263"/>
      <c r="BJ263" s="19"/>
      <c r="BK263"/>
      <c r="BL263" s="19"/>
      <c r="BM263" s="17"/>
      <c r="BN263" s="17"/>
      <c r="BO263"/>
      <c r="BP263" s="19"/>
      <c r="BQ263"/>
      <c r="BR263" s="19"/>
      <c r="BS263" s="19"/>
      <c r="BT263" s="17"/>
      <c r="BU263" s="17"/>
      <c r="BX263"/>
      <c r="BY263" s="19"/>
      <c r="CB263" s="17"/>
      <c r="CC263" s="17"/>
      <c r="CF263"/>
      <c r="CG263" s="19"/>
      <c r="CH263" s="17"/>
      <c r="CI263" s="17"/>
      <c r="CL263"/>
      <c r="CM263" s="19"/>
      <c r="CO263" s="19"/>
      <c r="CQ263" s="19"/>
      <c r="CS263" s="19"/>
      <c r="CZ263"/>
    </row>
    <row r="264" spans="1:121" s="7" customFormat="1" x14ac:dyDescent="0.3">
      <c r="A264" s="7" t="s">
        <v>212</v>
      </c>
      <c r="B264" s="7" t="s">
        <v>44</v>
      </c>
      <c r="C264" s="7" t="s">
        <v>35</v>
      </c>
      <c r="D264" s="7" t="s">
        <v>5</v>
      </c>
      <c r="E264" s="7" t="s">
        <v>231</v>
      </c>
      <c r="F264" s="7" t="s">
        <v>232</v>
      </c>
      <c r="G264" s="7" t="s">
        <v>140</v>
      </c>
      <c r="H264" s="7" t="s">
        <v>141</v>
      </c>
      <c r="I264" s="21" t="s">
        <v>61</v>
      </c>
      <c r="J264" s="7" t="s">
        <v>84</v>
      </c>
      <c r="K264" s="21" t="s">
        <v>61</v>
      </c>
      <c r="L264" s="7" t="s">
        <v>84</v>
      </c>
      <c r="N264" s="25" t="s">
        <v>44</v>
      </c>
      <c r="O264" s="25" t="s">
        <v>35</v>
      </c>
      <c r="P264" s="25" t="s">
        <v>5</v>
      </c>
      <c r="Q264" s="25" t="s">
        <v>139</v>
      </c>
      <c r="R264" s="25" t="s">
        <v>140</v>
      </c>
      <c r="S264" s="25" t="s">
        <v>141</v>
      </c>
      <c r="T264" s="25" t="s">
        <v>61</v>
      </c>
      <c r="U264" s="25" t="s">
        <v>84</v>
      </c>
      <c r="V264" s="7" t="s">
        <v>61</v>
      </c>
      <c r="W264" s="7" t="s">
        <v>84</v>
      </c>
      <c r="X264" s="7" t="str">
        <f>N264</f>
        <v>Orange maize</v>
      </c>
      <c r="Y264" s="21" t="str">
        <f>O264</f>
        <v>White maize</v>
      </c>
      <c r="Z264" s="7" t="str">
        <f>P264</f>
        <v>Finger millet</v>
      </c>
      <c r="AA264" s="7" t="s">
        <v>237</v>
      </c>
      <c r="AB264" s="7" t="s">
        <v>238</v>
      </c>
      <c r="AC264" s="7" t="str">
        <f t="shared" ref="AC264:AH264" si="432">R264</f>
        <v>pearl millet</v>
      </c>
      <c r="AD264" s="7" t="str">
        <f t="shared" si="432"/>
        <v>boabab</v>
      </c>
      <c r="AE264" s="21" t="str">
        <f t="shared" si="432"/>
        <v>Mopane Worm FD</v>
      </c>
      <c r="AF264" s="22" t="str">
        <f t="shared" si="432"/>
        <v>Mopane Worm BFD</v>
      </c>
      <c r="AG264" s="7" t="str">
        <f t="shared" si="432"/>
        <v>Mopane Worm FD</v>
      </c>
      <c r="AH264" s="22" t="str">
        <f t="shared" si="432"/>
        <v>Mopane Worm BFD</v>
      </c>
      <c r="BE264" s="17"/>
      <c r="BF264" s="17"/>
      <c r="BL264" s="17"/>
      <c r="BM264" s="17"/>
      <c r="BT264" s="17"/>
      <c r="BU264" s="17"/>
      <c r="BZ264" s="17"/>
      <c r="CA264" s="17"/>
    </row>
    <row r="265" spans="1:121" x14ac:dyDescent="0.3">
      <c r="A265" s="15" t="str">
        <f t="shared" ref="A265:A284" si="433">A239</f>
        <v>Glutamine</v>
      </c>
      <c r="E265" s="19">
        <f t="shared" ref="E265:E283" si="434">AVERAGEIF(K213:M213,"&gt;0", K213:M213)</f>
        <v>1.6282878923566553</v>
      </c>
      <c r="F265" s="19">
        <f>AVERAGEIF(N213:P213,"&gt;0", N213:P213)</f>
        <v>1.5916880146563308</v>
      </c>
      <c r="I265" s="19">
        <f>AVERAGEIF(DF213:DK213,"&gt;0", DF213:DK213)</f>
        <v>3.2035602849135452</v>
      </c>
      <c r="J265" s="19">
        <f>AVERAGEIF(AC213:AE213,"&gt;0", AC213:AE213)</f>
        <v>1.5476247718999387</v>
      </c>
      <c r="K265" s="19">
        <f>AVERAGEIF(DL213:DQ213,"&gt;0", DL213:DQ213)</f>
        <v>6.2354151487455693</v>
      </c>
      <c r="L265" s="19">
        <f t="shared" ref="L265:L283" si="435">AVERAGEIF(AI213:AQ213,"&gt;0", AI213:AQ213)</f>
        <v>5.4564373379143403</v>
      </c>
      <c r="N265" s="19" t="e">
        <f>AVERAGEIF(AU213:AZ213,"&gt;0", AU213:AZ213)</f>
        <v>#DIV/0!</v>
      </c>
      <c r="O265" s="19" t="e">
        <f>AVERAGEIF(BA213:BF213,"&gt;0", BA213:BF213)</f>
        <v>#DIV/0!</v>
      </c>
      <c r="P265" s="19" t="e">
        <f>AVERAGEIF(BG213:BL213,"&gt;0", BG213:BL213)</f>
        <v>#DIV/0!</v>
      </c>
      <c r="R265" s="19" t="e">
        <f>AVERAGEIF(BS213:BX213,"&gt;0", BS213:BX213)</f>
        <v>#DIV/0!</v>
      </c>
      <c r="S265" s="19">
        <f>AVERAGEIF(BZ213:CE213,"&gt;0", BZ213:CE213)</f>
        <v>6.4794535243122953</v>
      </c>
      <c r="T265" s="19">
        <f>AVERAGEIF(CF213:CK213,"&gt;0", CF213:CK213)</f>
        <v>4.3929002787942739</v>
      </c>
      <c r="U265" s="19" t="e">
        <f>AVERAGEIF(CL213:CQ213,"&gt;0", CL213:CQ213)</f>
        <v>#DIV/0!</v>
      </c>
      <c r="V265" s="19" t="e">
        <f>AVERAGEIF(CT213:CU213,"&gt;0", CT213:CU213)</f>
        <v>#DIV/0!</v>
      </c>
      <c r="W265" s="19" t="e">
        <f t="shared" ref="W265:W277" si="436">AVERAGEIF(CT213:CU213,"&gt;0", CT213:CU213)</f>
        <v>#DIV/0!</v>
      </c>
      <c r="Y265" s="11"/>
      <c r="Z265" s="11"/>
      <c r="AA265" s="11">
        <f>E265-Q265</f>
        <v>1.6282878923566553</v>
      </c>
      <c r="AB265" s="11">
        <f>F265-Q265</f>
        <v>1.5916880146563308</v>
      </c>
      <c r="AC265" s="11"/>
      <c r="AD265" s="11"/>
      <c r="AE265" s="11"/>
      <c r="AF265" s="11">
        <f>L265-T265</f>
        <v>1.0635370591200664</v>
      </c>
      <c r="AG265" s="11" t="e">
        <f>K265-W265</f>
        <v>#DIV/0!</v>
      </c>
      <c r="AH265" s="11"/>
      <c r="AI265" s="19"/>
      <c r="AJ265"/>
      <c r="AK265"/>
      <c r="AL265"/>
      <c r="AM265"/>
      <c r="AN265"/>
      <c r="AO265"/>
      <c r="AS265" s="17"/>
      <c r="AV265" s="17"/>
      <c r="AW265"/>
      <c r="AY265"/>
      <c r="AZ265" s="17"/>
      <c r="BA265"/>
      <c r="BE265"/>
      <c r="BG265"/>
      <c r="BI265"/>
      <c r="BK265"/>
      <c r="BM265"/>
      <c r="BO265"/>
      <c r="BQ265"/>
      <c r="BR265"/>
      <c r="BS265"/>
      <c r="BU265"/>
      <c r="BW265"/>
      <c r="BX265"/>
      <c r="BY265"/>
      <c r="CA265"/>
      <c r="CC265"/>
      <c r="CE265"/>
      <c r="CF265"/>
      <c r="CG265"/>
      <c r="CI265"/>
      <c r="CK265"/>
      <c r="CL265"/>
      <c r="CZ265"/>
    </row>
    <row r="266" spans="1:121" x14ac:dyDescent="0.3">
      <c r="A266" s="15" t="str">
        <f t="shared" si="433"/>
        <v>Isoleucin</v>
      </c>
      <c r="E266" s="19">
        <f t="shared" si="434"/>
        <v>3.2700876437433442</v>
      </c>
      <c r="F266" s="19">
        <f t="shared" ref="F266:F283" si="437">AVERAGEIF(N214:P214,"&gt;0", N214:P214)</f>
        <v>1.9078354478308799</v>
      </c>
      <c r="I266" s="19">
        <f t="shared" ref="I266:I286" si="438">AVERAGEIF(DF214:DK214,"&gt;0", DF214:DK214)</f>
        <v>1.0804337640031172</v>
      </c>
      <c r="J266" s="19">
        <f>AVERAGEIF(AC214:AE214,"&gt;0", AC214:AE214)</f>
        <v>9.4193332254099482E-2</v>
      </c>
      <c r="K266" s="19">
        <f t="shared" ref="K266:K288" si="439">AVERAGEIF(DL214:DQ214,"&gt;0", DL214:DQ214)</f>
        <v>1.8436729580415576</v>
      </c>
      <c r="L266" s="19">
        <f t="shared" si="435"/>
        <v>2.25950525834023</v>
      </c>
      <c r="N266" s="19">
        <f t="shared" ref="N266:N286" si="440">AVERAGEIF(AU214:AZ214,"&gt;0", AU214:AZ214)</f>
        <v>0.18712612942672086</v>
      </c>
      <c r="O266" s="19" t="e">
        <f t="shared" ref="O266:O286" si="441">AVERAGEIF(BA214:BF214,"&gt;0", BA214:BF214)</f>
        <v>#DIV/0!</v>
      </c>
      <c r="P266" s="19">
        <f t="shared" ref="P266:P286" si="442">AVERAGEIF(BG214:BL214,"&gt;0", BG214:BL214)</f>
        <v>3.8290537651942791E-2</v>
      </c>
      <c r="R266" s="19">
        <f t="shared" ref="R266:R286" si="443">AVERAGEIF(BS214:BX214,"&gt;0", BS214:BX214)</f>
        <v>0.33359462242208782</v>
      </c>
      <c r="S266" s="19" t="e">
        <f t="shared" ref="S266:S286" si="444">AVERAGEIF(BZ214:CE214,"&gt;0", BZ214:CE214)</f>
        <v>#DIV/0!</v>
      </c>
      <c r="T266" s="19" t="e">
        <f t="shared" ref="T266:T286" si="445">AVERAGEIF(CF214:CK214,"&gt;0", CF214:CK214)</f>
        <v>#DIV/0!</v>
      </c>
      <c r="U266" s="19" t="e">
        <f t="shared" ref="U266:U286" si="446">AVERAGEIF(CL214:CQ214,"&gt;0", CL214:CQ214)</f>
        <v>#DIV/0!</v>
      </c>
      <c r="V266" s="19"/>
      <c r="W266" s="19" t="e">
        <f t="shared" si="436"/>
        <v>#DIV/0!</v>
      </c>
      <c r="X266" s="19"/>
      <c r="Y266" s="11"/>
      <c r="Z266" s="11"/>
      <c r="AA266" s="11">
        <f t="shared" ref="AA266:AA283" si="447">E266-Q266</f>
        <v>3.2700876437433442</v>
      </c>
      <c r="AB266" s="11">
        <f t="shared" ref="AB266:AB285" si="448">F266-Q266</f>
        <v>1.9078354478308799</v>
      </c>
      <c r="AC266" s="11"/>
      <c r="AD266" s="11"/>
      <c r="AE266" s="11"/>
      <c r="AF266" s="11"/>
      <c r="AG266" s="11"/>
      <c r="AH266" s="11"/>
      <c r="AI266" s="19"/>
      <c r="AJ266"/>
      <c r="AK266"/>
      <c r="AL266"/>
      <c r="AM266"/>
      <c r="AN266"/>
      <c r="AO266"/>
      <c r="AS266" s="17"/>
      <c r="AV266" s="17"/>
      <c r="AW266"/>
      <c r="AY266"/>
      <c r="AZ266" s="17"/>
      <c r="BA266"/>
      <c r="BE266"/>
      <c r="BG266"/>
      <c r="BI266"/>
      <c r="BK266"/>
      <c r="BM266"/>
      <c r="BO266"/>
      <c r="BQ266"/>
      <c r="BR266"/>
      <c r="BS266"/>
      <c r="BU266"/>
      <c r="BW266"/>
      <c r="BX266"/>
      <c r="BY266"/>
      <c r="CA266"/>
      <c r="CC266"/>
      <c r="CE266"/>
      <c r="CF266"/>
      <c r="CG266"/>
      <c r="CI266"/>
      <c r="CK266"/>
      <c r="CL266"/>
      <c r="CZ266"/>
    </row>
    <row r="267" spans="1:121" x14ac:dyDescent="0.3">
      <c r="A267" s="15" t="str">
        <f t="shared" si="433"/>
        <v>4-Hydroxyproline</v>
      </c>
      <c r="E267" s="19"/>
      <c r="F267" s="19"/>
      <c r="I267" s="19" t="e">
        <f t="shared" si="438"/>
        <v>#DIV/0!</v>
      </c>
      <c r="J267" s="19"/>
      <c r="K267" s="19" t="e">
        <f t="shared" si="439"/>
        <v>#DIV/0!</v>
      </c>
      <c r="L267" s="19">
        <f t="shared" si="435"/>
        <v>0.99848485849154456</v>
      </c>
      <c r="N267" s="19">
        <f t="shared" si="440"/>
        <v>3.9534360298334487E-2</v>
      </c>
      <c r="O267" s="19">
        <f t="shared" si="441"/>
        <v>7.1174683817985945E-3</v>
      </c>
      <c r="P267" s="19">
        <f t="shared" si="442"/>
        <v>2.9375262389138342E-2</v>
      </c>
      <c r="R267" s="19">
        <f t="shared" si="443"/>
        <v>2.6494495399694881E-2</v>
      </c>
      <c r="S267" s="19" t="e">
        <f t="shared" si="444"/>
        <v>#DIV/0!</v>
      </c>
      <c r="T267" s="19" t="e">
        <f t="shared" si="445"/>
        <v>#DIV/0!</v>
      </c>
      <c r="U267" s="19" t="e">
        <f t="shared" si="446"/>
        <v>#DIV/0!</v>
      </c>
      <c r="V267" s="19" t="e">
        <f>AVERAGEIF(CT215:CU215,"&gt;0", CT215:CU215)</f>
        <v>#DIV/0!</v>
      </c>
      <c r="W267" s="19" t="e">
        <f t="shared" si="436"/>
        <v>#DIV/0!</v>
      </c>
      <c r="X267" s="19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9"/>
      <c r="AJ267"/>
      <c r="AK267"/>
      <c r="AL267"/>
      <c r="AM267"/>
      <c r="AN267"/>
      <c r="AO267"/>
      <c r="AS267" s="17"/>
      <c r="AV267" s="17"/>
      <c r="AW267"/>
      <c r="AY267"/>
      <c r="AZ267" s="17"/>
      <c r="BA267"/>
      <c r="BE267"/>
      <c r="BG267"/>
      <c r="BI267"/>
      <c r="BK267"/>
      <c r="BM267"/>
      <c r="BO267"/>
      <c r="BQ267"/>
      <c r="BR267"/>
      <c r="BS267"/>
      <c r="BU267"/>
      <c r="BW267"/>
      <c r="BX267"/>
      <c r="BY267"/>
      <c r="CA267"/>
      <c r="CC267"/>
      <c r="CE267"/>
      <c r="CF267"/>
      <c r="CG267"/>
      <c r="CI267"/>
      <c r="CK267"/>
      <c r="CL267"/>
      <c r="CZ267"/>
    </row>
    <row r="268" spans="1:121" x14ac:dyDescent="0.3">
      <c r="A268" s="15" t="str">
        <f t="shared" si="433"/>
        <v>Valine</v>
      </c>
      <c r="E268" s="19">
        <f t="shared" si="434"/>
        <v>3.6595224177760493</v>
      </c>
      <c r="F268" s="19">
        <f t="shared" si="437"/>
        <v>2.7005834484291187</v>
      </c>
      <c r="I268" s="19">
        <f t="shared" si="438"/>
        <v>1.8582596029474432</v>
      </c>
      <c r="J268" s="19">
        <f>AVERAGEIF(AC216:AE216,"&gt;0", AC216:AE216)</f>
        <v>0.7586526928658831</v>
      </c>
      <c r="K268" s="19">
        <f t="shared" si="439"/>
        <v>1.9121625049074435</v>
      </c>
      <c r="L268" s="19">
        <f t="shared" si="435"/>
        <v>3.2140384361753682</v>
      </c>
      <c r="N268" s="19">
        <f t="shared" si="440"/>
        <v>1.0719904682466898E-2</v>
      </c>
      <c r="O268" s="19" t="e">
        <f t="shared" si="441"/>
        <v>#DIV/0!</v>
      </c>
      <c r="P268" s="19" t="e">
        <f t="shared" si="442"/>
        <v>#DIV/0!</v>
      </c>
      <c r="R268" s="19">
        <f t="shared" si="443"/>
        <v>0.3069005775703777</v>
      </c>
      <c r="S268" s="19" t="e">
        <f t="shared" si="444"/>
        <v>#DIV/0!</v>
      </c>
      <c r="T268" s="19">
        <f t="shared" si="445"/>
        <v>0.84246081260883898</v>
      </c>
      <c r="U268" s="19">
        <f t="shared" si="446"/>
        <v>0.39883710273379547</v>
      </c>
      <c r="V268" s="19"/>
      <c r="W268" s="19" t="e">
        <f t="shared" si="436"/>
        <v>#DIV/0!</v>
      </c>
      <c r="X268" s="19"/>
      <c r="Y268" s="11"/>
      <c r="Z268" s="11"/>
      <c r="AA268" s="11">
        <f t="shared" si="447"/>
        <v>3.6595224177760493</v>
      </c>
      <c r="AB268" s="11">
        <f t="shared" si="448"/>
        <v>2.7005834484291187</v>
      </c>
      <c r="AC268" s="11"/>
      <c r="AD268" s="11"/>
      <c r="AE268" s="11">
        <f t="shared" ref="AE268:AE288" si="449">I268-T268</f>
        <v>1.0157987903386041</v>
      </c>
      <c r="AF268" s="11">
        <f t="shared" ref="AF268:AF283" si="450">L268-T268</f>
        <v>2.3715776235665293</v>
      </c>
      <c r="AG268" s="11"/>
      <c r="AH268" s="11"/>
      <c r="AI268" s="19"/>
      <c r="AJ268"/>
      <c r="AK268"/>
      <c r="AL268"/>
      <c r="AM268"/>
      <c r="AN268"/>
      <c r="AO268"/>
      <c r="AS268" s="17"/>
      <c r="AV268" s="17"/>
      <c r="AW268"/>
      <c r="AY268"/>
      <c r="AZ268" s="17"/>
      <c r="BA268"/>
      <c r="BE268"/>
      <c r="BG268"/>
      <c r="BI268"/>
      <c r="BK268"/>
      <c r="BM268"/>
      <c r="BO268"/>
      <c r="BQ268"/>
      <c r="BR268"/>
      <c r="BS268"/>
      <c r="BU268"/>
      <c r="BW268"/>
      <c r="BX268"/>
      <c r="BY268"/>
      <c r="CA268"/>
      <c r="CC268"/>
      <c r="CE268"/>
      <c r="CF268"/>
      <c r="CG268"/>
      <c r="CI268"/>
      <c r="CK268"/>
      <c r="CL268"/>
      <c r="CZ268"/>
    </row>
    <row r="269" spans="1:121" x14ac:dyDescent="0.3">
      <c r="A269" s="15" t="str">
        <f t="shared" si="433"/>
        <v>Aspartic acid</v>
      </c>
      <c r="E269" s="19">
        <f t="shared" si="434"/>
        <v>0.34746771806204324</v>
      </c>
      <c r="F269" s="19"/>
      <c r="I269" s="19">
        <f t="shared" si="438"/>
        <v>5.305940853059659</v>
      </c>
      <c r="J269" s="19">
        <f>AVERAGEIF(AC217:AE217,"&gt;0", AC217:AE217)</f>
        <v>7.6562288299613604E-2</v>
      </c>
      <c r="K269" s="19">
        <f t="shared" si="439"/>
        <v>6.5786119902176923</v>
      </c>
      <c r="L269" s="19">
        <f t="shared" si="435"/>
        <v>2.7238532360153447</v>
      </c>
      <c r="N269" s="19">
        <f t="shared" si="440"/>
        <v>9.8807948300184731E-2</v>
      </c>
      <c r="O269" s="19">
        <f t="shared" si="441"/>
        <v>0.10147536819957166</v>
      </c>
      <c r="P269" s="19">
        <f t="shared" si="442"/>
        <v>5.0736389332102921E-2</v>
      </c>
      <c r="Q269" s="19">
        <f>AVERAGEIF(BM217:BR217,"&gt;0", BM217:BR217)</f>
        <v>6.3584202570995882E-2</v>
      </c>
      <c r="R269" s="19">
        <f t="shared" si="443"/>
        <v>0.14644259572368271</v>
      </c>
      <c r="S269" s="19">
        <f t="shared" si="444"/>
        <v>7.4225584660811653E-2</v>
      </c>
      <c r="T269" s="19" t="e">
        <f t="shared" si="445"/>
        <v>#DIV/0!</v>
      </c>
      <c r="U269" s="19" t="e">
        <f t="shared" si="446"/>
        <v>#DIV/0!</v>
      </c>
      <c r="V269" s="19" t="e">
        <f>AVERAGEIF(CT217:CU217,"&gt;0", CT217:CU217)</f>
        <v>#DIV/0!</v>
      </c>
      <c r="W269" s="19" t="e">
        <f t="shared" si="436"/>
        <v>#DIV/0!</v>
      </c>
      <c r="X269" s="19"/>
      <c r="Y269" s="11"/>
      <c r="Z269" s="11"/>
      <c r="AA269" s="11">
        <f t="shared" si="447"/>
        <v>0.28388351549104734</v>
      </c>
      <c r="AB269" s="11"/>
      <c r="AC269" s="11"/>
      <c r="AD269" s="11"/>
      <c r="AE269" s="11"/>
      <c r="AF269" s="11"/>
      <c r="AG269" s="11"/>
      <c r="AH269" s="11"/>
      <c r="AI269" s="19"/>
      <c r="AJ269"/>
      <c r="AK269"/>
      <c r="AL269"/>
      <c r="AM269"/>
      <c r="AN269"/>
      <c r="AO269"/>
      <c r="AS269" s="17"/>
      <c r="AV269" s="17"/>
      <c r="AW269"/>
      <c r="AY269"/>
      <c r="AZ269" s="17"/>
      <c r="BA269"/>
      <c r="BE269"/>
      <c r="BG269"/>
      <c r="BI269"/>
      <c r="BK269"/>
      <c r="BM269"/>
      <c r="BO269"/>
      <c r="BQ269"/>
      <c r="BR269"/>
      <c r="BS269"/>
      <c r="BU269"/>
      <c r="BW269"/>
      <c r="BX269"/>
      <c r="BY269"/>
      <c r="CA269"/>
      <c r="CC269"/>
      <c r="CE269"/>
      <c r="CF269"/>
      <c r="CG269"/>
      <c r="CI269"/>
      <c r="CK269"/>
      <c r="CL269"/>
      <c r="CZ269"/>
    </row>
    <row r="270" spans="1:121" s="5" customFormat="1" x14ac:dyDescent="0.3">
      <c r="A270" s="5" t="str">
        <f t="shared" si="433"/>
        <v>Histidine</v>
      </c>
      <c r="E270" s="19"/>
      <c r="F270" s="19"/>
      <c r="I270" s="19" t="e">
        <f t="shared" si="438"/>
        <v>#DIV/0!</v>
      </c>
      <c r="J270" s="19"/>
      <c r="K270" s="19" t="e">
        <f t="shared" si="439"/>
        <v>#DIV/0!</v>
      </c>
      <c r="L270" s="19"/>
      <c r="N270" s="19" t="e">
        <f t="shared" si="440"/>
        <v>#DIV/0!</v>
      </c>
      <c r="O270" s="19" t="e">
        <f t="shared" si="441"/>
        <v>#DIV/0!</v>
      </c>
      <c r="P270" s="19" t="e">
        <f t="shared" si="442"/>
        <v>#DIV/0!</v>
      </c>
      <c r="Q270" s="19"/>
      <c r="R270" s="19" t="e">
        <f t="shared" si="443"/>
        <v>#DIV/0!</v>
      </c>
      <c r="S270" s="19" t="e">
        <f t="shared" si="444"/>
        <v>#DIV/0!</v>
      </c>
      <c r="T270" s="19" t="e">
        <f t="shared" si="445"/>
        <v>#DIV/0!</v>
      </c>
      <c r="U270" s="19" t="e">
        <f t="shared" si="446"/>
        <v>#DIV/0!</v>
      </c>
      <c r="V270" s="19"/>
      <c r="W270" s="19" t="e">
        <f t="shared" si="436"/>
        <v>#DIV/0!</v>
      </c>
      <c r="X270" s="19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9"/>
      <c r="AS270" s="17"/>
      <c r="AV270" s="17"/>
      <c r="AZ270" s="17"/>
      <c r="BC270" s="17"/>
    </row>
    <row r="271" spans="1:121" x14ac:dyDescent="0.3">
      <c r="A271" s="15" t="str">
        <f t="shared" si="433"/>
        <v>Phenylalanine</v>
      </c>
      <c r="E271" s="19">
        <f t="shared" si="434"/>
        <v>1.5668987281641971</v>
      </c>
      <c r="F271" s="19">
        <f t="shared" si="437"/>
        <v>2.0711220391585505</v>
      </c>
      <c r="I271" s="19">
        <f t="shared" si="438"/>
        <v>1.4500871354956777</v>
      </c>
      <c r="J271" s="19">
        <f>AVERAGEIF(AC219:AE219,"&gt;0", AC219:AE219)</f>
        <v>1.0072022315131302</v>
      </c>
      <c r="K271" s="19">
        <f t="shared" si="439"/>
        <v>1.5867928222346201</v>
      </c>
      <c r="L271" s="19">
        <f t="shared" si="435"/>
        <v>0.65118124331452953</v>
      </c>
      <c r="N271" s="19">
        <f t="shared" si="440"/>
        <v>7.0245896431045202E-2</v>
      </c>
      <c r="O271" s="19" t="e">
        <f t="shared" si="441"/>
        <v>#DIV/0!</v>
      </c>
      <c r="P271" s="19">
        <f t="shared" si="442"/>
        <v>9.0683687852810405E-2</v>
      </c>
      <c r="R271" s="19">
        <f t="shared" si="443"/>
        <v>5.2831116532984571E-2</v>
      </c>
      <c r="S271" s="19" t="e">
        <f t="shared" si="444"/>
        <v>#DIV/0!</v>
      </c>
      <c r="T271" s="19" t="e">
        <f t="shared" si="445"/>
        <v>#DIV/0!</v>
      </c>
      <c r="U271" s="19" t="e">
        <f t="shared" si="446"/>
        <v>#DIV/0!</v>
      </c>
      <c r="V271" s="19"/>
      <c r="W271" s="19" t="e">
        <f t="shared" si="436"/>
        <v>#DIV/0!</v>
      </c>
      <c r="X271" s="19"/>
      <c r="Y271" s="11"/>
      <c r="Z271" s="11"/>
      <c r="AA271" s="11">
        <f t="shared" si="447"/>
        <v>1.5668987281641971</v>
      </c>
      <c r="AB271" s="11">
        <f t="shared" si="448"/>
        <v>2.0711220391585505</v>
      </c>
      <c r="AC271" s="11"/>
      <c r="AD271" s="11"/>
      <c r="AE271" s="11"/>
      <c r="AF271" s="11"/>
      <c r="AG271" s="11"/>
      <c r="AH271" s="11"/>
      <c r="AI271" s="19"/>
      <c r="AJ271"/>
      <c r="AK271"/>
      <c r="AL271"/>
      <c r="AM271"/>
      <c r="AN271"/>
      <c r="AO271"/>
      <c r="AS271" s="17"/>
      <c r="AV271" s="17"/>
      <c r="AW271"/>
      <c r="AY271"/>
      <c r="AZ271" s="17"/>
      <c r="BA271"/>
      <c r="BE271"/>
      <c r="BG271"/>
      <c r="BI271"/>
      <c r="BK271"/>
      <c r="BM271"/>
      <c r="BO271"/>
      <c r="BQ271"/>
      <c r="BR271"/>
      <c r="BS271"/>
      <c r="BU271"/>
      <c r="BW271"/>
      <c r="BX271"/>
      <c r="BY271"/>
      <c r="CA271"/>
      <c r="CC271"/>
      <c r="CE271"/>
      <c r="CF271"/>
      <c r="CG271"/>
      <c r="CI271"/>
      <c r="CK271"/>
      <c r="CL271"/>
      <c r="CZ271"/>
    </row>
    <row r="272" spans="1:121" x14ac:dyDescent="0.3">
      <c r="A272" s="15" t="str">
        <f t="shared" si="433"/>
        <v>Thyrosine</v>
      </c>
      <c r="E272" s="19">
        <f t="shared" si="434"/>
        <v>0.52534536030591317</v>
      </c>
      <c r="F272" s="19">
        <f t="shared" si="437"/>
        <v>2.639183827658377</v>
      </c>
      <c r="I272" s="19">
        <f t="shared" si="438"/>
        <v>2.820179718165241</v>
      </c>
      <c r="J272" s="19"/>
      <c r="K272" s="19">
        <f t="shared" si="439"/>
        <v>4.0203654241899827</v>
      </c>
      <c r="L272" s="19"/>
      <c r="N272" s="19" t="e">
        <f t="shared" si="440"/>
        <v>#DIV/0!</v>
      </c>
      <c r="O272" s="19" t="e">
        <f t="shared" si="441"/>
        <v>#DIV/0!</v>
      </c>
      <c r="P272" s="19" t="e">
        <f t="shared" si="442"/>
        <v>#DIV/0!</v>
      </c>
      <c r="R272" s="19" t="e">
        <f t="shared" si="443"/>
        <v>#DIV/0!</v>
      </c>
      <c r="S272" s="19">
        <f t="shared" si="444"/>
        <v>0.88747611052344377</v>
      </c>
      <c r="T272" s="19">
        <f t="shared" si="445"/>
        <v>1.0198328943891497</v>
      </c>
      <c r="U272" s="19">
        <f t="shared" si="446"/>
        <v>1.9412359013602889</v>
      </c>
      <c r="V272" s="19" t="e">
        <f>AVERAGEIF(CT220:CU220,"&gt;0", CT220:CU220)</f>
        <v>#DIV/0!</v>
      </c>
      <c r="W272" s="19" t="e">
        <f t="shared" si="436"/>
        <v>#DIV/0!</v>
      </c>
      <c r="X272" s="19"/>
      <c r="Y272" s="11"/>
      <c r="Z272" s="11"/>
      <c r="AA272" s="11">
        <f t="shared" si="447"/>
        <v>0.52534536030591317</v>
      </c>
      <c r="AB272" s="11">
        <f t="shared" si="448"/>
        <v>2.639183827658377</v>
      </c>
      <c r="AC272" s="11"/>
      <c r="AD272" s="11"/>
      <c r="AE272" s="11">
        <f t="shared" si="449"/>
        <v>1.8003468237760913</v>
      </c>
      <c r="AF272" s="11"/>
      <c r="AG272" s="11"/>
      <c r="AH272" s="11"/>
      <c r="AI272" s="19"/>
      <c r="AJ272"/>
      <c r="AK272"/>
      <c r="AL272"/>
      <c r="AM272"/>
      <c r="AN272"/>
      <c r="AO272"/>
      <c r="AS272" s="17"/>
      <c r="AV272" s="17"/>
      <c r="AW272"/>
      <c r="AY272"/>
      <c r="AZ272" s="17"/>
      <c r="BA272"/>
      <c r="BE272"/>
      <c r="BG272"/>
      <c r="BI272"/>
      <c r="BK272"/>
      <c r="BM272"/>
      <c r="BO272"/>
      <c r="BQ272"/>
      <c r="BR272"/>
      <c r="BS272"/>
      <c r="BU272"/>
      <c r="BW272"/>
      <c r="BX272"/>
      <c r="BY272"/>
      <c r="CA272"/>
      <c r="CC272"/>
      <c r="CE272"/>
      <c r="CF272"/>
      <c r="CG272"/>
      <c r="CI272"/>
      <c r="CK272"/>
      <c r="CL272"/>
      <c r="CZ272"/>
    </row>
    <row r="273" spans="1:104" x14ac:dyDescent="0.3">
      <c r="A273" s="15" t="str">
        <f t="shared" si="433"/>
        <v>Asparagine</v>
      </c>
      <c r="E273" s="19">
        <f t="shared" si="434"/>
        <v>0.12940105481800754</v>
      </c>
      <c r="F273" s="19">
        <f t="shared" si="437"/>
        <v>0.12649243969972065</v>
      </c>
      <c r="I273" s="19">
        <f t="shared" si="438"/>
        <v>0.25458893478653283</v>
      </c>
      <c r="J273" s="19">
        <f>AVERAGEIF(AC221:AE221,"&gt;0", AC221:AE221)</f>
        <v>0.12299070630346806</v>
      </c>
      <c r="K273" s="19">
        <f t="shared" si="439"/>
        <v>0.49553233261967028</v>
      </c>
      <c r="L273" s="19">
        <f t="shared" si="435"/>
        <v>0.59808768966899151</v>
      </c>
      <c r="N273" s="19">
        <f t="shared" si="440"/>
        <v>0.30317954726722851</v>
      </c>
      <c r="O273" s="19">
        <f t="shared" si="441"/>
        <v>0.27866083354191334</v>
      </c>
      <c r="P273" s="19">
        <f t="shared" si="442"/>
        <v>0.29207785559700433</v>
      </c>
      <c r="Q273" s="19">
        <f t="shared" ref="Q273:Q282" si="451">AVERAGEIF(BM221:BR221,"&gt;0", BM221:BR221)</f>
        <v>0.31384403179664966</v>
      </c>
      <c r="R273" s="19" t="e">
        <f t="shared" si="443"/>
        <v>#DIV/0!</v>
      </c>
      <c r="S273" s="19">
        <f t="shared" si="444"/>
        <v>0.97216585924242116</v>
      </c>
      <c r="T273" s="19" t="e">
        <f t="shared" si="445"/>
        <v>#DIV/0!</v>
      </c>
      <c r="U273" s="19" t="e">
        <f t="shared" si="446"/>
        <v>#DIV/0!</v>
      </c>
      <c r="V273" s="19" t="e">
        <f>AVERAGEIF(CT221:CU221,"&gt;0", CT221:CU221)</f>
        <v>#DIV/0!</v>
      </c>
      <c r="W273" s="19" t="e">
        <f t="shared" si="436"/>
        <v>#DIV/0!</v>
      </c>
      <c r="X273" s="19"/>
      <c r="Y273" s="11"/>
      <c r="Z273" s="11"/>
      <c r="AA273" s="11"/>
      <c r="AB273" s="11">
        <f t="shared" si="448"/>
        <v>-0.187351592096929</v>
      </c>
      <c r="AC273" s="11"/>
      <c r="AD273" s="11"/>
      <c r="AE273" s="11"/>
      <c r="AF273" s="11"/>
      <c r="AG273" s="11"/>
      <c r="AH273" s="11"/>
      <c r="AI273" s="19"/>
      <c r="AJ273"/>
      <c r="AK273"/>
      <c r="AL273"/>
      <c r="AM273"/>
      <c r="AN273"/>
      <c r="AO273"/>
      <c r="AS273" s="17"/>
      <c r="AV273" s="17"/>
      <c r="AW273"/>
      <c r="AY273"/>
      <c r="AZ273" s="17"/>
      <c r="BA273"/>
      <c r="BE273"/>
      <c r="BG273"/>
      <c r="BI273"/>
      <c r="BK273"/>
      <c r="BM273"/>
      <c r="BO273"/>
      <c r="BQ273"/>
      <c r="BR273"/>
      <c r="BS273"/>
      <c r="BU273"/>
      <c r="BW273"/>
      <c r="BX273"/>
      <c r="BY273"/>
      <c r="CA273"/>
      <c r="CC273"/>
      <c r="CE273"/>
      <c r="CF273"/>
      <c r="CG273"/>
      <c r="CI273"/>
      <c r="CK273"/>
      <c r="CL273"/>
      <c r="CZ273"/>
    </row>
    <row r="274" spans="1:104" x14ac:dyDescent="0.3">
      <c r="A274" s="15" t="str">
        <f t="shared" si="433"/>
        <v>Glycine</v>
      </c>
      <c r="E274" s="19">
        <f t="shared" si="434"/>
        <v>3.241988622542169</v>
      </c>
      <c r="F274" s="19">
        <f t="shared" si="437"/>
        <v>0.76463778463152943</v>
      </c>
      <c r="I274" s="19">
        <f t="shared" si="438"/>
        <v>1.7582256878171691</v>
      </c>
      <c r="J274" s="19">
        <f>AVERAGEIF(AC222:AE222,"&gt;0", AC222:AE222)</f>
        <v>0.65323932644125871</v>
      </c>
      <c r="K274" s="19">
        <f t="shared" si="439"/>
        <v>2.1238983364426396</v>
      </c>
      <c r="L274" s="19">
        <f t="shared" si="435"/>
        <v>3.5578011783854953</v>
      </c>
      <c r="N274" s="19" t="e">
        <f t="shared" si="440"/>
        <v>#DIV/0!</v>
      </c>
      <c r="O274" s="19" t="e">
        <f t="shared" si="441"/>
        <v>#DIV/0!</v>
      </c>
      <c r="P274" s="19" t="e">
        <f t="shared" si="442"/>
        <v>#DIV/0!</v>
      </c>
      <c r="R274" s="19" t="e">
        <f t="shared" si="443"/>
        <v>#DIV/0!</v>
      </c>
      <c r="S274" s="19" t="e">
        <f t="shared" si="444"/>
        <v>#DIV/0!</v>
      </c>
      <c r="T274" s="19">
        <f t="shared" si="445"/>
        <v>1.0881417315817661</v>
      </c>
      <c r="U274" s="19">
        <f t="shared" si="446"/>
        <v>0.93704481121041072</v>
      </c>
      <c r="V274" s="19" t="e">
        <f>AVERAGEIF(CT222:CU222,"&gt;0", CT222:CU222)</f>
        <v>#DIV/0!</v>
      </c>
      <c r="W274" s="19" t="e">
        <f t="shared" si="436"/>
        <v>#DIV/0!</v>
      </c>
      <c r="X274" s="19"/>
      <c r="Y274" s="11"/>
      <c r="Z274" s="11"/>
      <c r="AA274" s="11">
        <f t="shared" si="447"/>
        <v>3.241988622542169</v>
      </c>
      <c r="AB274" s="11">
        <f t="shared" si="448"/>
        <v>0.76463778463152943</v>
      </c>
      <c r="AC274" s="11"/>
      <c r="AD274" s="11"/>
      <c r="AE274" s="11">
        <f t="shared" si="449"/>
        <v>0.67008395623540307</v>
      </c>
      <c r="AF274" s="11">
        <f t="shared" si="450"/>
        <v>2.4696594468037292</v>
      </c>
      <c r="AG274" s="11"/>
      <c r="AH274" s="11"/>
      <c r="AI274" s="19"/>
      <c r="AJ274"/>
      <c r="AK274"/>
      <c r="AL274"/>
      <c r="AM274"/>
      <c r="AN274"/>
      <c r="AO274"/>
      <c r="AS274" s="17"/>
      <c r="AV274" s="17"/>
      <c r="AW274"/>
      <c r="AY274"/>
      <c r="AZ274" s="17"/>
      <c r="BA274"/>
      <c r="BE274"/>
      <c r="BG274"/>
      <c r="BI274"/>
      <c r="BK274"/>
      <c r="BM274"/>
      <c r="BO274"/>
      <c r="BQ274"/>
      <c r="BR274"/>
      <c r="BS274"/>
      <c r="BU274"/>
      <c r="BW274"/>
      <c r="BX274"/>
      <c r="BY274"/>
      <c r="CA274"/>
      <c r="CC274"/>
      <c r="CE274"/>
      <c r="CF274"/>
      <c r="CG274"/>
      <c r="CI274"/>
      <c r="CK274"/>
      <c r="CL274"/>
      <c r="CZ274"/>
    </row>
    <row r="275" spans="1:104" x14ac:dyDescent="0.3">
      <c r="A275" s="15" t="str">
        <f t="shared" si="433"/>
        <v>Tryptophan</v>
      </c>
      <c r="E275" s="19"/>
      <c r="F275" s="19"/>
      <c r="I275" s="19" t="e">
        <f t="shared" si="438"/>
        <v>#DIV/0!</v>
      </c>
      <c r="J275" s="19"/>
      <c r="K275" s="19" t="e">
        <f t="shared" si="439"/>
        <v>#DIV/0!</v>
      </c>
      <c r="L275" s="19"/>
      <c r="N275" s="19" t="e">
        <f t="shared" si="440"/>
        <v>#DIV/0!</v>
      </c>
      <c r="O275" s="19">
        <f t="shared" si="441"/>
        <v>0.24578964901279385</v>
      </c>
      <c r="P275" s="19" t="e">
        <f t="shared" si="442"/>
        <v>#DIV/0!</v>
      </c>
      <c r="R275" s="19" t="e">
        <f t="shared" si="443"/>
        <v>#DIV/0!</v>
      </c>
      <c r="S275" s="19">
        <f t="shared" si="444"/>
        <v>0.27316563563199259</v>
      </c>
      <c r="T275" s="19" t="e">
        <f t="shared" si="445"/>
        <v>#DIV/0!</v>
      </c>
      <c r="U275" s="19" t="e">
        <f t="shared" si="446"/>
        <v>#DIV/0!</v>
      </c>
      <c r="V275" s="19"/>
      <c r="W275" s="19" t="e">
        <f t="shared" si="436"/>
        <v>#DIV/0!</v>
      </c>
      <c r="X275" s="19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9"/>
      <c r="AJ275"/>
      <c r="AK275"/>
      <c r="AL275"/>
      <c r="AM275"/>
      <c r="AN275"/>
      <c r="AO275"/>
      <c r="AS275" s="17"/>
      <c r="AV275" s="17"/>
      <c r="AW275"/>
      <c r="AY275"/>
      <c r="AZ275" s="17"/>
      <c r="BA275"/>
      <c r="BE275"/>
      <c r="BG275"/>
      <c r="BI275"/>
      <c r="BK275"/>
      <c r="BM275"/>
      <c r="BO275"/>
      <c r="BQ275"/>
      <c r="BR275"/>
      <c r="BS275"/>
      <c r="BU275"/>
      <c r="BW275"/>
      <c r="BX275"/>
      <c r="BY275"/>
      <c r="CA275"/>
      <c r="CC275"/>
      <c r="CE275"/>
      <c r="CF275"/>
      <c r="CG275"/>
      <c r="CI275"/>
      <c r="CK275"/>
      <c r="CL275"/>
      <c r="CZ275"/>
    </row>
    <row r="276" spans="1:104" x14ac:dyDescent="0.3">
      <c r="A276" s="15" t="str">
        <f t="shared" si="433"/>
        <v>Threonine</v>
      </c>
      <c r="E276" s="19">
        <f t="shared" si="434"/>
        <v>2.7288360049336582</v>
      </c>
      <c r="F276" s="19">
        <f t="shared" si="437"/>
        <v>0.95058685121811304</v>
      </c>
      <c r="I276" s="19">
        <f t="shared" si="438"/>
        <v>1.3702569795593422</v>
      </c>
      <c r="J276" s="19">
        <f>AVERAGEIF(AC224:AE224,"&gt;0", AC224:AE224)</f>
        <v>0.60483622809477111</v>
      </c>
      <c r="K276" s="19">
        <f t="shared" si="439"/>
        <v>1.9556445460867635</v>
      </c>
      <c r="L276" s="19">
        <f t="shared" si="435"/>
        <v>3.0959712918374165</v>
      </c>
      <c r="N276" s="19">
        <f t="shared" si="440"/>
        <v>1.4190958703245044E-2</v>
      </c>
      <c r="O276" s="19" t="e">
        <f t="shared" si="441"/>
        <v>#DIV/0!</v>
      </c>
      <c r="P276" s="19">
        <f t="shared" si="442"/>
        <v>2.8128741648840404E-3</v>
      </c>
      <c r="R276" s="19" t="e">
        <f t="shared" si="443"/>
        <v>#DIV/0!</v>
      </c>
      <c r="S276" s="19" t="e">
        <f t="shared" si="444"/>
        <v>#DIV/0!</v>
      </c>
      <c r="T276" s="19">
        <f t="shared" si="445"/>
        <v>0.91921078763977837</v>
      </c>
      <c r="U276" s="19">
        <f t="shared" si="446"/>
        <v>0.59331305230100984</v>
      </c>
      <c r="V276" s="19" t="e">
        <f>AVERAGEIF(CT224:CU224,"&gt;0", CT224:CU224)</f>
        <v>#DIV/0!</v>
      </c>
      <c r="W276" s="19" t="e">
        <f t="shared" si="436"/>
        <v>#DIV/0!</v>
      </c>
      <c r="X276" s="19"/>
      <c r="Y276" s="11"/>
      <c r="Z276" s="11"/>
      <c r="AA276" s="11">
        <f t="shared" si="447"/>
        <v>2.7288360049336582</v>
      </c>
      <c r="AB276" s="11">
        <f t="shared" si="448"/>
        <v>0.95058685121811304</v>
      </c>
      <c r="AC276" s="11"/>
      <c r="AD276" s="11"/>
      <c r="AE276" s="11">
        <f t="shared" si="449"/>
        <v>0.45104619191956385</v>
      </c>
      <c r="AF276" s="11">
        <f t="shared" si="450"/>
        <v>2.1767605041976381</v>
      </c>
      <c r="AG276" s="11"/>
      <c r="AH276" s="11"/>
      <c r="AI276" s="19"/>
      <c r="AJ276"/>
      <c r="AK276"/>
      <c r="AL276"/>
      <c r="AM276"/>
      <c r="AN276"/>
      <c r="AO276"/>
      <c r="AS276" s="17"/>
      <c r="AV276" s="17"/>
      <c r="AW276"/>
      <c r="AY276"/>
      <c r="AZ276" s="17"/>
      <c r="BA276"/>
      <c r="BE276"/>
      <c r="BG276"/>
      <c r="BI276"/>
      <c r="BK276"/>
      <c r="BM276"/>
      <c r="BO276"/>
      <c r="BQ276"/>
      <c r="BR276"/>
      <c r="BS276"/>
      <c r="BU276"/>
      <c r="BW276"/>
      <c r="BX276"/>
      <c r="BY276"/>
      <c r="CA276"/>
      <c r="CC276"/>
      <c r="CE276"/>
      <c r="CF276"/>
      <c r="CG276"/>
      <c r="CI276"/>
      <c r="CK276"/>
      <c r="CL276"/>
      <c r="CZ276"/>
    </row>
    <row r="277" spans="1:104" s="5" customFormat="1" x14ac:dyDescent="0.3">
      <c r="A277" s="5" t="str">
        <f t="shared" si="433"/>
        <v>Arginine</v>
      </c>
      <c r="E277" s="19">
        <f t="shared" si="434"/>
        <v>0.14792227058703875</v>
      </c>
      <c r="F277" s="19">
        <f t="shared" si="437"/>
        <v>0.14459734442499242</v>
      </c>
      <c r="I277" s="19">
        <f t="shared" si="438"/>
        <v>0.29102833321509186</v>
      </c>
      <c r="J277" s="19"/>
      <c r="K277" s="19">
        <f t="shared" si="439"/>
        <v>1.1808872361579754</v>
      </c>
      <c r="L277" s="19">
        <f t="shared" si="435"/>
        <v>0.49569158140211445</v>
      </c>
      <c r="N277" s="19" t="e">
        <f t="shared" si="440"/>
        <v>#DIV/0!</v>
      </c>
      <c r="O277" s="19" t="e">
        <f t="shared" si="441"/>
        <v>#DIV/0!</v>
      </c>
      <c r="P277" s="19" t="e">
        <f t="shared" si="442"/>
        <v>#DIV/0!</v>
      </c>
      <c r="Q277" s="19"/>
      <c r="R277" s="19" t="e">
        <f t="shared" si="443"/>
        <v>#DIV/0!</v>
      </c>
      <c r="S277" s="19" t="e">
        <f t="shared" si="444"/>
        <v>#DIV/0!</v>
      </c>
      <c r="T277" s="19">
        <f t="shared" si="445"/>
        <v>2.6124856853044123</v>
      </c>
      <c r="U277" s="19">
        <f t="shared" si="446"/>
        <v>1.0146269679748041</v>
      </c>
      <c r="V277" s="19"/>
      <c r="W277" s="19" t="e">
        <f t="shared" si="436"/>
        <v>#DIV/0!</v>
      </c>
      <c r="X277" s="19"/>
      <c r="Y277" s="11"/>
      <c r="Z277" s="11"/>
      <c r="AA277" s="11">
        <f t="shared" si="447"/>
        <v>0.14792227058703875</v>
      </c>
      <c r="AB277" s="11">
        <f t="shared" si="448"/>
        <v>0.14459734442499242</v>
      </c>
      <c r="AC277" s="11"/>
      <c r="AD277" s="11"/>
      <c r="AE277" s="11"/>
      <c r="AF277" s="11"/>
      <c r="AG277" s="11"/>
      <c r="AH277" s="11"/>
      <c r="AI277" s="19"/>
      <c r="AS277" s="17"/>
      <c r="AV277" s="17"/>
      <c r="AZ277" s="17"/>
      <c r="BC277" s="17"/>
    </row>
    <row r="278" spans="1:104" s="6" customFormat="1" x14ac:dyDescent="0.3">
      <c r="A278" s="6" t="str">
        <f t="shared" si="433"/>
        <v>Methionine</v>
      </c>
      <c r="I278" s="19" t="e">
        <f t="shared" si="438"/>
        <v>#DIV/0!</v>
      </c>
      <c r="K278" s="19" t="e">
        <f t="shared" si="439"/>
        <v>#DIV/0!</v>
      </c>
      <c r="Q278" s="19"/>
      <c r="R278" s="19"/>
      <c r="S278" s="19"/>
      <c r="T278" s="19"/>
      <c r="U278" s="19"/>
      <c r="AA278" s="11"/>
      <c r="AB278" s="11">
        <f t="shared" si="448"/>
        <v>0</v>
      </c>
      <c r="AE278" s="11"/>
      <c r="AF278" s="11"/>
    </row>
    <row r="279" spans="1:104" x14ac:dyDescent="0.3">
      <c r="A279" s="15" t="str">
        <f t="shared" si="433"/>
        <v>Cysteine</v>
      </c>
      <c r="E279" s="19">
        <f t="shared" si="434"/>
        <v>0.72793839261695026</v>
      </c>
      <c r="F279" s="19"/>
      <c r="I279" s="19" t="e">
        <f t="shared" si="438"/>
        <v>#DIV/0!</v>
      </c>
      <c r="J279" s="19">
        <f>AVERAGEIF(AC227:AE227,"&gt;0", AC227:AE227)</f>
        <v>0.71978757565502471</v>
      </c>
      <c r="K279" s="19" t="e">
        <f t="shared" si="439"/>
        <v>#DIV/0!</v>
      </c>
      <c r="L279" s="19">
        <f t="shared" si="435"/>
        <v>3.5808086610216034</v>
      </c>
      <c r="N279" s="19">
        <f t="shared" si="440"/>
        <v>2.5989132968428919E-2</v>
      </c>
      <c r="O279" s="19" t="e">
        <f t="shared" si="441"/>
        <v>#DIV/0!</v>
      </c>
      <c r="P279" s="19">
        <f t="shared" si="442"/>
        <v>3.3582839153237024E-3</v>
      </c>
      <c r="R279" s="19" t="e">
        <f t="shared" si="443"/>
        <v>#DIV/0!</v>
      </c>
      <c r="S279" s="19">
        <f t="shared" si="444"/>
        <v>0.2236291662801182</v>
      </c>
      <c r="T279" s="19">
        <f t="shared" si="445"/>
        <v>0.26297675236101609</v>
      </c>
      <c r="U279" s="19" t="e">
        <f t="shared" si="446"/>
        <v>#DIV/0!</v>
      </c>
      <c r="V279" s="19"/>
      <c r="W279" s="19" t="e">
        <f t="shared" ref="W279:W284" si="452">AVERAGEIF(CT227:CU227,"&gt;0", CT227:CU227)</f>
        <v>#DIV/0!</v>
      </c>
      <c r="X279" s="19"/>
      <c r="Y279" s="11"/>
      <c r="Z279" s="11"/>
      <c r="AA279" s="11">
        <f t="shared" si="447"/>
        <v>0.72793839261695026</v>
      </c>
      <c r="AB279" s="11"/>
      <c r="AC279" s="11"/>
      <c r="AD279" s="11"/>
      <c r="AE279" s="11"/>
      <c r="AF279" s="11">
        <f t="shared" si="450"/>
        <v>3.3178319086605872</v>
      </c>
      <c r="AG279" s="11"/>
      <c r="AH279" s="11"/>
      <c r="AI279" s="19"/>
      <c r="AJ279"/>
      <c r="AK279"/>
      <c r="AL279"/>
      <c r="AM279"/>
      <c r="AN279"/>
      <c r="AO279"/>
      <c r="AS279" s="17"/>
      <c r="AV279" s="17"/>
      <c r="AW279"/>
      <c r="AY279"/>
      <c r="AZ279" s="17"/>
      <c r="BA279"/>
      <c r="BE279"/>
      <c r="BG279"/>
      <c r="BI279"/>
      <c r="BK279"/>
      <c r="BM279"/>
      <c r="BO279"/>
      <c r="BQ279"/>
      <c r="BR279"/>
      <c r="BS279"/>
      <c r="BU279"/>
      <c r="BW279"/>
      <c r="BX279"/>
      <c r="BY279"/>
      <c r="CA279"/>
      <c r="CC279"/>
      <c r="CE279"/>
      <c r="CF279"/>
      <c r="CG279"/>
      <c r="CI279"/>
      <c r="CK279"/>
      <c r="CL279"/>
      <c r="CZ279"/>
    </row>
    <row r="280" spans="1:104" x14ac:dyDescent="0.3">
      <c r="A280" s="15" t="str">
        <f t="shared" si="433"/>
        <v>Alanine</v>
      </c>
      <c r="E280" s="19">
        <f t="shared" si="434"/>
        <v>7.0303095977165748</v>
      </c>
      <c r="F280" s="19">
        <f t="shared" si="437"/>
        <v>3.6693535064505309</v>
      </c>
      <c r="I280" s="19">
        <f t="shared" si="438"/>
        <v>3.266701725996052</v>
      </c>
      <c r="J280" s="19">
        <f>AVERAGEIF(AC228:AE228,"&gt;0", AC228:AE228)</f>
        <v>0.72598862924516006</v>
      </c>
      <c r="K280" s="19">
        <f t="shared" si="439"/>
        <v>3.0705917758692389</v>
      </c>
      <c r="L280" s="19">
        <f t="shared" si="435"/>
        <v>3.4025358659774088</v>
      </c>
      <c r="N280" s="19">
        <f t="shared" si="440"/>
        <v>0.11577566152280637</v>
      </c>
      <c r="O280" s="19">
        <f t="shared" si="441"/>
        <v>0.13232933961197205</v>
      </c>
      <c r="P280" s="19">
        <f t="shared" si="442"/>
        <v>0.11121321645539241</v>
      </c>
      <c r="Q280" s="19">
        <f t="shared" si="451"/>
        <v>7.2026579545879904E-2</v>
      </c>
      <c r="R280" s="19">
        <f t="shared" si="443"/>
        <v>0.10342582759002876</v>
      </c>
      <c r="S280" s="19">
        <f t="shared" si="444"/>
        <v>0.28998314226880356</v>
      </c>
      <c r="T280" s="19">
        <f t="shared" si="445"/>
        <v>4.5533703843539577</v>
      </c>
      <c r="U280" s="19">
        <f t="shared" si="446"/>
        <v>2.9572467845296417</v>
      </c>
      <c r="V280" s="19" t="e">
        <f>AVERAGEIF(CT228:CU228,"&gt;0", CT228:CU228)</f>
        <v>#DIV/0!</v>
      </c>
      <c r="W280" s="19" t="e">
        <f t="shared" si="452"/>
        <v>#DIV/0!</v>
      </c>
      <c r="X280" s="19"/>
      <c r="Y280" s="11"/>
      <c r="Z280" s="11"/>
      <c r="AA280" s="11">
        <f t="shared" si="447"/>
        <v>6.9582830181706949</v>
      </c>
      <c r="AB280" s="11">
        <f t="shared" si="448"/>
        <v>3.5973269269046511</v>
      </c>
      <c r="AC280" s="11"/>
      <c r="AD280" s="11"/>
      <c r="AE280" s="11"/>
      <c r="AF280" s="11"/>
      <c r="AG280" s="11"/>
      <c r="AH280" s="11"/>
      <c r="AI280" s="19"/>
      <c r="AJ280"/>
      <c r="AK280"/>
      <c r="AL280"/>
      <c r="AM280"/>
      <c r="AN280"/>
      <c r="AO280"/>
      <c r="AS280" s="17"/>
      <c r="AV280" s="17"/>
      <c r="AW280"/>
      <c r="AY280"/>
      <c r="AZ280" s="17"/>
      <c r="BA280"/>
      <c r="BE280"/>
      <c r="BG280"/>
      <c r="BI280"/>
      <c r="BK280"/>
      <c r="BM280"/>
      <c r="BO280"/>
      <c r="BQ280"/>
      <c r="BR280"/>
      <c r="BS280"/>
      <c r="BU280"/>
      <c r="BW280"/>
      <c r="BX280"/>
      <c r="BY280"/>
      <c r="CA280"/>
      <c r="CC280"/>
      <c r="CE280"/>
      <c r="CF280"/>
      <c r="CG280"/>
      <c r="CI280"/>
      <c r="CK280"/>
      <c r="CL280"/>
      <c r="CZ280"/>
    </row>
    <row r="281" spans="1:104" x14ac:dyDescent="0.3">
      <c r="A281" s="15" t="str">
        <f t="shared" si="433"/>
        <v>Glutamic acid</v>
      </c>
      <c r="E281" s="19">
        <f t="shared" si="434"/>
        <v>17.227111431033084</v>
      </c>
      <c r="F281" s="19">
        <f t="shared" si="437"/>
        <v>0.24643259519031854</v>
      </c>
      <c r="I281" s="19">
        <f t="shared" si="438"/>
        <v>0.49599021139223559</v>
      </c>
      <c r="J281" s="19">
        <f>AVERAGEIF(AC229:AE229,"&gt;0", AC229:AE229)</f>
        <v>0.31855987572281808</v>
      </c>
      <c r="K281" s="19">
        <f t="shared" si="439"/>
        <v>2.5861978319995593</v>
      </c>
      <c r="L281" s="19">
        <f t="shared" si="435"/>
        <v>2.7481345034459084</v>
      </c>
      <c r="N281" s="19">
        <f t="shared" si="440"/>
        <v>0.60943093040166874</v>
      </c>
      <c r="O281" s="19">
        <f t="shared" si="441"/>
        <v>0.67613217578245433</v>
      </c>
      <c r="P281" s="19" t="e">
        <f t="shared" si="442"/>
        <v>#DIV/0!</v>
      </c>
      <c r="Q281" s="19">
        <f t="shared" si="451"/>
        <v>0.66968623888380385</v>
      </c>
      <c r="R281" s="19">
        <f t="shared" si="443"/>
        <v>0.68644997276982278</v>
      </c>
      <c r="S281" s="19">
        <f t="shared" si="444"/>
        <v>1.9997107820393345</v>
      </c>
      <c r="T281" s="19">
        <f t="shared" si="445"/>
        <v>3.781160919962455</v>
      </c>
      <c r="U281" s="19">
        <f t="shared" si="446"/>
        <v>3.569960595981474</v>
      </c>
      <c r="V281" s="19" t="e">
        <f>AVERAGEIF(CT229:CU229,"&gt;0", CT229:CU229)</f>
        <v>#DIV/0!</v>
      </c>
      <c r="W281" s="19" t="e">
        <f t="shared" si="452"/>
        <v>#DIV/0!</v>
      </c>
      <c r="X281" s="19"/>
      <c r="Y281" s="11"/>
      <c r="Z281" s="11"/>
      <c r="AA281" s="11">
        <f t="shared" si="447"/>
        <v>16.557425192149282</v>
      </c>
      <c r="AB281" s="11">
        <f t="shared" si="448"/>
        <v>-0.42325364369348528</v>
      </c>
      <c r="AC281" s="11"/>
      <c r="AD281" s="11"/>
      <c r="AE281" s="11"/>
      <c r="AF281" s="11"/>
      <c r="AG281" s="11"/>
      <c r="AH281" s="11"/>
      <c r="AI281" s="19"/>
      <c r="AJ281"/>
      <c r="AK281"/>
      <c r="AL281"/>
      <c r="AM281"/>
      <c r="AN281"/>
      <c r="AO281"/>
      <c r="AS281" s="17"/>
      <c r="AV281" s="17"/>
      <c r="AW281"/>
      <c r="AY281"/>
      <c r="AZ281" s="17"/>
      <c r="BA281"/>
      <c r="BE281"/>
      <c r="BG281"/>
      <c r="BI281"/>
      <c r="BK281"/>
      <c r="BM281"/>
      <c r="BO281"/>
      <c r="BQ281"/>
      <c r="BR281"/>
      <c r="BS281"/>
      <c r="BU281"/>
      <c r="BW281"/>
      <c r="BX281"/>
      <c r="BY281"/>
      <c r="CA281"/>
      <c r="CC281"/>
      <c r="CE281"/>
      <c r="CF281"/>
      <c r="CG281"/>
      <c r="CI281"/>
      <c r="CK281"/>
      <c r="CL281"/>
      <c r="CZ281"/>
    </row>
    <row r="282" spans="1:104" x14ac:dyDescent="0.3">
      <c r="A282" s="15" t="str">
        <f t="shared" si="433"/>
        <v>Serine</v>
      </c>
      <c r="E282" s="19">
        <f t="shared" si="434"/>
        <v>3.1687884352636622</v>
      </c>
      <c r="F282" s="19">
        <f t="shared" si="437"/>
        <v>1.0044274020989108</v>
      </c>
      <c r="I282" s="19">
        <f t="shared" si="438"/>
        <v>2.0169864419864476</v>
      </c>
      <c r="J282" s="19">
        <f>AVERAGEIF(AC230:AE230,"&gt;0", AC230:AE230)</f>
        <v>0.37191611561011712</v>
      </c>
      <c r="K282" s="19">
        <f t="shared" si="439"/>
        <v>2.920276720689376</v>
      </c>
      <c r="L282" s="19">
        <f t="shared" si="435"/>
        <v>3.8740266312032863</v>
      </c>
      <c r="N282" s="19">
        <f t="shared" si="440"/>
        <v>0.10457184921780521</v>
      </c>
      <c r="O282" s="19" t="e">
        <f t="shared" si="441"/>
        <v>#DIV/0!</v>
      </c>
      <c r="P282" s="19">
        <f t="shared" si="442"/>
        <v>0.10370658769074401</v>
      </c>
      <c r="Q282" s="19">
        <f t="shared" si="451"/>
        <v>7.9156916174872111E-2</v>
      </c>
      <c r="R282" s="19">
        <f t="shared" si="443"/>
        <v>0.25020401963444716</v>
      </c>
      <c r="S282" s="19">
        <f t="shared" si="444"/>
        <v>6.7969294747570408E-2</v>
      </c>
      <c r="T282" s="19">
        <f t="shared" si="445"/>
        <v>1.9415488469550122</v>
      </c>
      <c r="U282" s="19">
        <f t="shared" si="446"/>
        <v>1.8556128048669229</v>
      </c>
      <c r="V282" s="19" t="e">
        <f>AVERAGEIF(CT230:CU230,"&gt;0", CT230:CU230)</f>
        <v>#DIV/0!</v>
      </c>
      <c r="W282" s="19" t="e">
        <f t="shared" si="452"/>
        <v>#DIV/0!</v>
      </c>
      <c r="X282" s="19"/>
      <c r="Y282" s="11"/>
      <c r="Z282" s="11"/>
      <c r="AA282" s="11">
        <f t="shared" si="447"/>
        <v>3.08963151908879</v>
      </c>
      <c r="AB282" s="11">
        <f t="shared" si="448"/>
        <v>0.92527048592403871</v>
      </c>
      <c r="AC282" s="11"/>
      <c r="AD282" s="11"/>
      <c r="AE282" s="11">
        <f t="shared" si="449"/>
        <v>7.5437595031435434E-2</v>
      </c>
      <c r="AF282" s="11">
        <f t="shared" si="450"/>
        <v>1.9324777842482741</v>
      </c>
      <c r="AG282" s="11"/>
      <c r="AH282" s="11"/>
      <c r="AI282" s="19"/>
      <c r="AJ282"/>
      <c r="AK282"/>
      <c r="AL282"/>
      <c r="AM282"/>
      <c r="AN282"/>
      <c r="AO282"/>
      <c r="AS282" s="17"/>
      <c r="AV282" s="17"/>
      <c r="AW282"/>
      <c r="AY282"/>
      <c r="AZ282" s="17"/>
      <c r="BA282"/>
      <c r="BE282"/>
      <c r="BG282"/>
      <c r="BI282"/>
      <c r="BK282"/>
      <c r="BM282"/>
      <c r="BO282"/>
      <c r="BQ282"/>
      <c r="BR282"/>
      <c r="BS282"/>
      <c r="BU282"/>
      <c r="BW282"/>
      <c r="BX282"/>
      <c r="BY282"/>
      <c r="CA282"/>
      <c r="CC282"/>
      <c r="CE282"/>
      <c r="CF282"/>
      <c r="CG282"/>
      <c r="CI282"/>
      <c r="CK282"/>
      <c r="CL282"/>
      <c r="CZ282"/>
    </row>
    <row r="283" spans="1:104" x14ac:dyDescent="0.3">
      <c r="A283" s="15" t="str">
        <f t="shared" si="433"/>
        <v>Lysine</v>
      </c>
      <c r="E283" s="19">
        <f t="shared" si="434"/>
        <v>4.6850990387844496</v>
      </c>
      <c r="F283" s="19">
        <f t="shared" si="437"/>
        <v>1.3304297464377852</v>
      </c>
      <c r="I283" s="19">
        <f t="shared" si="438"/>
        <v>1.2680610539687973E-2</v>
      </c>
      <c r="J283" s="19"/>
      <c r="K283" s="19" t="e">
        <f t="shared" si="439"/>
        <v>#DIV/0!</v>
      </c>
      <c r="L283" s="19">
        <f t="shared" si="435"/>
        <v>2.6303923935362148</v>
      </c>
      <c r="N283" s="19" t="e">
        <f t="shared" si="440"/>
        <v>#DIV/0!</v>
      </c>
      <c r="O283" s="19" t="e">
        <f t="shared" si="441"/>
        <v>#DIV/0!</v>
      </c>
      <c r="P283" s="19">
        <f t="shared" si="442"/>
        <v>0.14850793929617717</v>
      </c>
      <c r="R283" s="19" t="e">
        <f t="shared" si="443"/>
        <v>#DIV/0!</v>
      </c>
      <c r="S283" s="19" t="e">
        <f t="shared" si="444"/>
        <v>#DIV/0!</v>
      </c>
      <c r="T283" s="19">
        <f t="shared" si="445"/>
        <v>0.43448007332105759</v>
      </c>
      <c r="U283" s="19">
        <f t="shared" si="446"/>
        <v>0.59732212191285206</v>
      </c>
      <c r="V283" s="19" t="e">
        <f>AVERAGEIF(CT231:CU231,"&gt;0", CT231:CU231)</f>
        <v>#DIV/0!</v>
      </c>
      <c r="W283" s="19" t="e">
        <f t="shared" si="452"/>
        <v>#DIV/0!</v>
      </c>
      <c r="X283" s="19"/>
      <c r="Y283" s="11"/>
      <c r="Z283" s="11"/>
      <c r="AA283" s="11">
        <f t="shared" si="447"/>
        <v>4.6850990387844496</v>
      </c>
      <c r="AB283" s="11">
        <f t="shared" si="448"/>
        <v>1.3304297464377852</v>
      </c>
      <c r="AC283" s="11"/>
      <c r="AD283" s="11"/>
      <c r="AE283" s="11"/>
      <c r="AF283" s="11">
        <f t="shared" si="450"/>
        <v>2.1959123202151574</v>
      </c>
      <c r="AG283" s="11"/>
      <c r="AH283" s="11"/>
      <c r="AI283" s="19"/>
      <c r="AJ283"/>
      <c r="AK283"/>
      <c r="AL283"/>
      <c r="AM283"/>
      <c r="AN283"/>
      <c r="AO283"/>
      <c r="AS283" s="17"/>
      <c r="AV283" s="17"/>
      <c r="AW283"/>
      <c r="AY283"/>
      <c r="AZ283" s="17"/>
      <c r="BA283"/>
      <c r="BE283"/>
      <c r="BG283"/>
      <c r="BI283"/>
      <c r="BK283"/>
      <c r="BM283"/>
      <c r="BO283"/>
      <c r="BQ283"/>
      <c r="BR283"/>
      <c r="BS283"/>
      <c r="BU283"/>
      <c r="BW283"/>
      <c r="BX283"/>
      <c r="BY283"/>
      <c r="CA283"/>
      <c r="CC283"/>
      <c r="CE283"/>
      <c r="CF283"/>
      <c r="CG283"/>
      <c r="CI283"/>
      <c r="CK283"/>
      <c r="CL283"/>
      <c r="CZ283"/>
    </row>
    <row r="284" spans="1:104" x14ac:dyDescent="0.3">
      <c r="A284" s="15" t="str">
        <f t="shared" si="433"/>
        <v>Leucine</v>
      </c>
      <c r="E284" s="19"/>
      <c r="F284" s="19"/>
      <c r="I284" s="19">
        <f t="shared" si="438"/>
        <v>0.6448486544827382</v>
      </c>
      <c r="J284" s="19"/>
      <c r="K284" s="19">
        <f t="shared" si="439"/>
        <v>1.981624866728928</v>
      </c>
      <c r="L284" s="19"/>
      <c r="N284" s="19" t="e">
        <f t="shared" si="440"/>
        <v>#DIV/0!</v>
      </c>
      <c r="O284" s="19" t="e">
        <f t="shared" si="441"/>
        <v>#DIV/0!</v>
      </c>
      <c r="P284" s="19" t="e">
        <f t="shared" si="442"/>
        <v>#DIV/0!</v>
      </c>
      <c r="R284" s="19" t="e">
        <f t="shared" si="443"/>
        <v>#DIV/0!</v>
      </c>
      <c r="S284" s="19" t="e">
        <f t="shared" si="444"/>
        <v>#DIV/0!</v>
      </c>
      <c r="T284" s="19" t="e">
        <f t="shared" si="445"/>
        <v>#DIV/0!</v>
      </c>
      <c r="U284" s="19" t="e">
        <f t="shared" si="446"/>
        <v>#DIV/0!</v>
      </c>
      <c r="V284" s="19"/>
      <c r="W284" s="19" t="e">
        <f t="shared" si="452"/>
        <v>#DIV/0!</v>
      </c>
      <c r="X284" s="19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9"/>
      <c r="AJ284"/>
      <c r="AK284"/>
      <c r="AL284"/>
      <c r="AM284"/>
      <c r="AN284"/>
      <c r="AO284"/>
      <c r="AS284" s="17"/>
      <c r="AV284" s="17"/>
      <c r="AW284"/>
      <c r="AY284"/>
      <c r="AZ284" s="17"/>
      <c r="BA284"/>
      <c r="BE284"/>
      <c r="BG284"/>
      <c r="BI284"/>
      <c r="BK284"/>
      <c r="BM284"/>
      <c r="BO284"/>
      <c r="BQ284"/>
      <c r="BR284"/>
      <c r="BS284"/>
      <c r="BU284"/>
      <c r="BW284"/>
      <c r="BX284"/>
      <c r="BY284"/>
      <c r="CA284"/>
      <c r="CC284"/>
      <c r="CE284"/>
      <c r="CF284"/>
      <c r="CG284"/>
      <c r="CI284"/>
      <c r="CK284"/>
      <c r="CL284"/>
      <c r="CZ284"/>
    </row>
    <row r="285" spans="1:104" s="19" customFormat="1" x14ac:dyDescent="0.3">
      <c r="A285" s="19" t="str">
        <f>A259</f>
        <v>Proline</v>
      </c>
      <c r="F285" s="19">
        <f>AVERAGEIF(N233:P233,"&gt;0", N233:P233)</f>
        <v>4.5406865450621434E-2</v>
      </c>
      <c r="I285" s="19" t="e">
        <f t="shared" si="438"/>
        <v>#DIV/0!</v>
      </c>
      <c r="K285" s="19" t="e">
        <f t="shared" si="439"/>
        <v>#DIV/0!</v>
      </c>
      <c r="N285" s="19" t="e">
        <f t="shared" si="440"/>
        <v>#DIV/0!</v>
      </c>
      <c r="O285" s="19" t="e">
        <f t="shared" si="441"/>
        <v>#DIV/0!</v>
      </c>
      <c r="P285" s="19" t="e">
        <f t="shared" si="442"/>
        <v>#DIV/0!</v>
      </c>
      <c r="R285" s="19" t="e">
        <f t="shared" si="443"/>
        <v>#DIV/0!</v>
      </c>
      <c r="S285" s="19" t="e">
        <f t="shared" si="444"/>
        <v>#DIV/0!</v>
      </c>
      <c r="T285" s="19" t="e">
        <f t="shared" si="445"/>
        <v>#DIV/0!</v>
      </c>
      <c r="U285" s="19" t="e">
        <f t="shared" si="446"/>
        <v>#DIV/0!</v>
      </c>
      <c r="Y285" s="11"/>
      <c r="Z285" s="11"/>
      <c r="AA285" s="11"/>
      <c r="AB285" s="11">
        <f t="shared" si="448"/>
        <v>4.5406865450621434E-2</v>
      </c>
      <c r="AC285" s="11"/>
      <c r="AD285" s="11"/>
      <c r="AE285" s="11"/>
      <c r="AF285" s="11"/>
      <c r="AG285" s="11"/>
      <c r="AH285" s="11"/>
      <c r="AS285" s="17"/>
      <c r="AV285" s="17"/>
      <c r="AZ285" s="17"/>
      <c r="BC285" s="17"/>
    </row>
    <row r="286" spans="1:104" s="19" customFormat="1" x14ac:dyDescent="0.3">
      <c r="A286" s="19" t="str">
        <f>A260</f>
        <v>beta-Alanine</v>
      </c>
      <c r="I286" s="19" t="e">
        <f t="shared" si="438"/>
        <v>#DIV/0!</v>
      </c>
      <c r="K286" s="19" t="e">
        <f t="shared" si="439"/>
        <v>#DIV/0!</v>
      </c>
      <c r="N286" s="19" t="e">
        <f t="shared" si="440"/>
        <v>#DIV/0!</v>
      </c>
      <c r="O286" s="19" t="e">
        <f t="shared" si="441"/>
        <v>#DIV/0!</v>
      </c>
      <c r="P286" s="19" t="e">
        <f t="shared" si="442"/>
        <v>#DIV/0!</v>
      </c>
      <c r="R286" s="19" t="e">
        <f t="shared" si="443"/>
        <v>#DIV/0!</v>
      </c>
      <c r="S286" s="19" t="e">
        <f t="shared" si="444"/>
        <v>#DIV/0!</v>
      </c>
      <c r="T286" s="19" t="e">
        <f t="shared" si="445"/>
        <v>#DIV/0!</v>
      </c>
      <c r="U286" s="19" t="e">
        <f t="shared" si="446"/>
        <v>#DIV/0!</v>
      </c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S286" s="17"/>
      <c r="AV286" s="17"/>
      <c r="AZ286" s="17"/>
      <c r="BC286" s="17"/>
    </row>
    <row r="287" spans="1:104" x14ac:dyDescent="0.3">
      <c r="E287" s="19"/>
      <c r="F287" s="19"/>
      <c r="J287" s="19"/>
      <c r="K287" s="19"/>
      <c r="L287" s="19"/>
      <c r="N287" s="19"/>
      <c r="O287" s="19"/>
      <c r="P287" s="19"/>
      <c r="R287" s="19"/>
      <c r="S287" s="19"/>
      <c r="T287" s="19"/>
      <c r="U287"/>
      <c r="X287" s="19"/>
      <c r="Y287" s="11"/>
      <c r="Z287" s="11"/>
      <c r="AA287" s="11"/>
      <c r="AB287" s="11"/>
      <c r="AC287" s="11"/>
      <c r="AD287" s="11"/>
      <c r="AE287" s="11">
        <f t="shared" si="449"/>
        <v>0</v>
      </c>
      <c r="AF287" s="11"/>
      <c r="AG287" s="11"/>
      <c r="AH287" s="11"/>
      <c r="AI287" s="15"/>
      <c r="AJ287"/>
      <c r="AK287"/>
      <c r="AL287"/>
      <c r="AM287"/>
      <c r="AN287"/>
      <c r="AO287"/>
      <c r="AS287" s="17"/>
      <c r="AV287" s="17"/>
      <c r="AW287"/>
      <c r="AY287"/>
      <c r="AZ287" s="17"/>
      <c r="BA287"/>
      <c r="BE287"/>
      <c r="BG287"/>
      <c r="BI287"/>
      <c r="BK287"/>
      <c r="BM287"/>
      <c r="BO287"/>
      <c r="BQ287"/>
      <c r="BR287"/>
      <c r="BS287"/>
      <c r="BU287"/>
      <c r="BW287"/>
      <c r="BX287"/>
      <c r="BY287"/>
      <c r="CA287"/>
      <c r="CC287"/>
      <c r="CE287"/>
      <c r="CF287"/>
      <c r="CG287"/>
      <c r="CI287"/>
      <c r="CK287"/>
      <c r="CL287"/>
      <c r="CZ287"/>
    </row>
    <row r="288" spans="1:104" x14ac:dyDescent="0.3">
      <c r="A288" s="15" t="str">
        <f>A262</f>
        <v>Total</v>
      </c>
      <c r="E288" s="19">
        <f>AVERAGEIF(K236:M236,"&gt;0", K236:M236)</f>
        <v>50.085004608703798</v>
      </c>
      <c r="F288" s="19">
        <f>AVERAGEIF(N236:P236,"&gt;0", N236:P236)</f>
        <v>19.192777313335782</v>
      </c>
      <c r="I288" s="19">
        <f>AVERAGEIF(DF236:DK236,"&gt;0", DF236:DK236)</f>
        <v>24.381466414172028</v>
      </c>
      <c r="J288" s="19">
        <f>AVERAGEIF(AC236:AE236,"&gt;0", AC236:AE236)</f>
        <v>3.7971127411410648</v>
      </c>
      <c r="K288" s="19">
        <f t="shared" si="439"/>
        <v>36.863312424104805</v>
      </c>
      <c r="L288" s="19">
        <f>AVERAGEIF(AI236:AQ236,"&gt;0", AI236:AQ236)</f>
        <v>27.158302352913051</v>
      </c>
      <c r="N288" s="19">
        <f>SUMIF(N265:N286,"&gt;0",N265:N286)</f>
        <v>1.5795723192199349</v>
      </c>
      <c r="O288" s="19">
        <f t="shared" ref="O288:AF288" si="453">SUMIF(O265:O286,"&gt;0",O265:O286)</f>
        <v>1.4415048345305039</v>
      </c>
      <c r="P288" s="19">
        <f t="shared" si="453"/>
        <v>0.87076263434552015</v>
      </c>
      <c r="Q288" s="19">
        <f t="shared" si="453"/>
        <v>1.1982979689722015</v>
      </c>
      <c r="R288" s="19">
        <f t="shared" si="453"/>
        <v>1.9063432276431262</v>
      </c>
      <c r="S288" s="19">
        <f t="shared" si="453"/>
        <v>11.267779099706791</v>
      </c>
      <c r="T288" s="19">
        <f t="shared" si="453"/>
        <v>21.848569167271719</v>
      </c>
      <c r="U288" s="19">
        <f t="shared" si="453"/>
        <v>13.865200142871197</v>
      </c>
      <c r="V288" s="19">
        <f t="shared" si="453"/>
        <v>0</v>
      </c>
      <c r="W288" s="19">
        <f t="shared" si="453"/>
        <v>0</v>
      </c>
      <c r="X288" s="19"/>
      <c r="Z288" s="19"/>
      <c r="AA288" s="19">
        <f t="shared" si="453"/>
        <v>49.071149616710237</v>
      </c>
      <c r="AB288" s="19">
        <f t="shared" si="453"/>
        <v>18.668668782724989</v>
      </c>
      <c r="AC288" s="19"/>
      <c r="AD288" s="19"/>
      <c r="AE288" s="11">
        <f t="shared" si="449"/>
        <v>2.5328972469003084</v>
      </c>
      <c r="AF288" s="19">
        <f t="shared" si="453"/>
        <v>15.52775664681198</v>
      </c>
      <c r="AG288" s="11"/>
      <c r="AH288" s="11"/>
      <c r="AI288" s="15"/>
      <c r="AJ288"/>
      <c r="AK288"/>
      <c r="AL288"/>
      <c r="AM288"/>
      <c r="AN288"/>
      <c r="AO288"/>
      <c r="AS288" s="17"/>
      <c r="AV288" s="17"/>
      <c r="AW288"/>
      <c r="AY288"/>
      <c r="AZ288" s="17"/>
      <c r="BA288"/>
      <c r="BE288"/>
      <c r="BG288"/>
      <c r="BI288"/>
      <c r="BK288"/>
      <c r="BM288"/>
      <c r="BO288"/>
      <c r="BQ288"/>
      <c r="BR288"/>
      <c r="BS288"/>
      <c r="BU288"/>
      <c r="BW288"/>
      <c r="BX288"/>
      <c r="BY288"/>
      <c r="CA288"/>
      <c r="CC288"/>
      <c r="CE288"/>
      <c r="CF288"/>
      <c r="CG288"/>
      <c r="CI288"/>
      <c r="CK288"/>
      <c r="CL288"/>
      <c r="CZ288"/>
    </row>
    <row r="289" spans="1:104" x14ac:dyDescent="0.3">
      <c r="B289" t="s">
        <v>209</v>
      </c>
      <c r="F289" s="19"/>
      <c r="N289" t="s">
        <v>144</v>
      </c>
      <c r="Q289"/>
      <c r="U289"/>
      <c r="X289" s="19" t="s">
        <v>36</v>
      </c>
      <c r="Y289" s="21"/>
      <c r="Z289" s="15"/>
      <c r="AA289" s="15"/>
      <c r="AB289" s="19"/>
      <c r="AC289" s="15"/>
      <c r="AD289" s="15"/>
      <c r="AE289" s="15"/>
      <c r="AF289" s="19"/>
      <c r="AG289" s="19" t="s">
        <v>211</v>
      </c>
      <c r="AH289" s="19" t="s">
        <v>211</v>
      </c>
      <c r="AI289" s="15"/>
      <c r="AJ289"/>
      <c r="AK289"/>
      <c r="AL289"/>
      <c r="AM289"/>
      <c r="AN289"/>
      <c r="AO289"/>
      <c r="AS289" s="17"/>
      <c r="AV289" s="17"/>
      <c r="AW289"/>
      <c r="AY289"/>
      <c r="AZ289" s="17"/>
      <c r="BA289"/>
      <c r="BE289"/>
      <c r="BG289"/>
      <c r="BI289"/>
      <c r="BK289"/>
      <c r="BM289"/>
      <c r="BO289"/>
      <c r="BQ289"/>
      <c r="BR289"/>
      <c r="BS289"/>
      <c r="BU289"/>
      <c r="BW289"/>
      <c r="BX289"/>
      <c r="BY289"/>
      <c r="CA289"/>
      <c r="CC289"/>
      <c r="CE289"/>
      <c r="CF289"/>
      <c r="CG289"/>
      <c r="CI289"/>
      <c r="CK289"/>
      <c r="CL289"/>
      <c r="CZ289"/>
    </row>
    <row r="290" spans="1:104" s="7" customFormat="1" x14ac:dyDescent="0.3">
      <c r="A290" s="7" t="s">
        <v>210</v>
      </c>
      <c r="B290" s="7" t="s">
        <v>44</v>
      </c>
      <c r="C290" s="7" t="s">
        <v>35</v>
      </c>
      <c r="D290" s="7" t="s">
        <v>5</v>
      </c>
      <c r="E290" s="7" t="s">
        <v>139</v>
      </c>
      <c r="G290" s="7" t="s">
        <v>140</v>
      </c>
      <c r="H290" s="7" t="s">
        <v>141</v>
      </c>
      <c r="I290" s="7" t="s">
        <v>61</v>
      </c>
      <c r="J290" s="7" t="s">
        <v>84</v>
      </c>
      <c r="K290" s="7" t="s">
        <v>61</v>
      </c>
      <c r="L290" s="7" t="s">
        <v>84</v>
      </c>
      <c r="N290" s="25" t="s">
        <v>44</v>
      </c>
      <c r="O290" s="25" t="s">
        <v>35</v>
      </c>
      <c r="P290" s="25" t="s">
        <v>5</v>
      </c>
      <c r="Q290" s="25" t="s">
        <v>139</v>
      </c>
      <c r="R290" s="25" t="s">
        <v>140</v>
      </c>
      <c r="S290" s="25" t="s">
        <v>141</v>
      </c>
      <c r="T290" s="25" t="s">
        <v>61</v>
      </c>
      <c r="U290" s="25" t="s">
        <v>84</v>
      </c>
      <c r="V290" s="7" t="s">
        <v>61</v>
      </c>
      <c r="W290" s="7" t="s">
        <v>84</v>
      </c>
      <c r="X290" s="7" t="str">
        <f>X264</f>
        <v>Orange maize</v>
      </c>
      <c r="Y290" s="21" t="str">
        <f t="shared" ref="Y290:AH290" si="454">Y264</f>
        <v>White maize</v>
      </c>
      <c r="Z290" s="7" t="str">
        <f t="shared" si="454"/>
        <v>Finger millet</v>
      </c>
      <c r="AA290" s="7" t="str">
        <f t="shared" si="454"/>
        <v>Sorghum (AE)</v>
      </c>
      <c r="AC290" s="7" t="str">
        <f t="shared" si="454"/>
        <v>pearl millet</v>
      </c>
      <c r="AD290" s="7" t="str">
        <f t="shared" si="454"/>
        <v>boabab</v>
      </c>
      <c r="AE290" s="7" t="str">
        <f t="shared" si="454"/>
        <v>Mopane Worm FD</v>
      </c>
      <c r="AF290" s="22" t="str">
        <f t="shared" si="454"/>
        <v>Mopane Worm BFD</v>
      </c>
      <c r="AG290" s="7" t="str">
        <f t="shared" si="454"/>
        <v>Mopane Worm FD</v>
      </c>
      <c r="AH290" s="22" t="str">
        <f t="shared" si="454"/>
        <v>Mopane Worm BFD</v>
      </c>
      <c r="AS290" s="17"/>
      <c r="AV290" s="17"/>
      <c r="AZ290" s="17"/>
      <c r="BC290" s="17"/>
    </row>
    <row r="291" spans="1:104" x14ac:dyDescent="0.3">
      <c r="A291" t="str">
        <f t="shared" ref="A291:A310" si="455">A265</f>
        <v>Glutamine</v>
      </c>
      <c r="E291" s="19">
        <f t="shared" ref="E291:E310" si="456">AVERAGEIF(K239:M239,"&gt;0", K239:M239)</f>
        <v>3.2510487022570635</v>
      </c>
      <c r="F291" s="19">
        <f>AVERAGEIF(N239:P239,"&gt;0", N239:P239)</f>
        <v>3.1779731819765602</v>
      </c>
      <c r="J291" s="19">
        <f t="shared" ref="J291:J312" si="457">AVERAGEIF(AC239:AE239,"&gt;0", AC239:AE239)</f>
        <v>40.757935763447051</v>
      </c>
      <c r="L291" s="19">
        <f t="shared" ref="L291:L312" si="458">AVERAGEIF(AI239:AQ239,"&gt;0", AI239:AQ239)</f>
        <v>20.091231281726536</v>
      </c>
      <c r="N291" s="19" t="e">
        <f>N265/N$288*100</f>
        <v>#DIV/0!</v>
      </c>
      <c r="O291" s="19" t="e">
        <f t="shared" ref="O291:AE291" si="459">O265/O$288*100</f>
        <v>#DIV/0!</v>
      </c>
      <c r="P291" s="19" t="e">
        <f t="shared" si="459"/>
        <v>#DIV/0!</v>
      </c>
      <c r="Q291" s="19">
        <f t="shared" si="459"/>
        <v>0</v>
      </c>
      <c r="R291" s="19" t="e">
        <f t="shared" si="459"/>
        <v>#DIV/0!</v>
      </c>
      <c r="S291" s="19">
        <f t="shared" si="459"/>
        <v>57.504264744424241</v>
      </c>
      <c r="T291" s="19">
        <f t="shared" si="459"/>
        <v>20.106123404065574</v>
      </c>
      <c r="U291" s="19" t="e">
        <f t="shared" si="459"/>
        <v>#DIV/0!</v>
      </c>
      <c r="V291" s="19" t="e">
        <f t="shared" si="459"/>
        <v>#DIV/0!</v>
      </c>
      <c r="W291" s="19" t="e">
        <f t="shared" si="459"/>
        <v>#DIV/0!</v>
      </c>
      <c r="X291" s="19" t="e">
        <f t="shared" si="459"/>
        <v>#DIV/0!</v>
      </c>
      <c r="Y291" s="19" t="e">
        <f t="shared" si="459"/>
        <v>#DIV/0!</v>
      </c>
      <c r="Z291" s="19" t="e">
        <f t="shared" si="459"/>
        <v>#DIV/0!</v>
      </c>
      <c r="AA291" s="19">
        <f t="shared" si="459"/>
        <v>3.3182183524841915</v>
      </c>
      <c r="AB291" s="19">
        <f t="shared" si="459"/>
        <v>8.5259856135494552</v>
      </c>
      <c r="AC291" s="19" t="e">
        <f t="shared" si="459"/>
        <v>#DIV/0!</v>
      </c>
      <c r="AD291" s="19" t="e">
        <f t="shared" si="459"/>
        <v>#DIV/0!</v>
      </c>
      <c r="AE291" s="19">
        <f t="shared" si="459"/>
        <v>0</v>
      </c>
      <c r="AF291" s="19">
        <f>AF265/AF$288*100</f>
        <v>6.849264084380291</v>
      </c>
      <c r="AG291"/>
      <c r="AH291" s="22" t="e">
        <f t="shared" ref="AH291:AH310" si="460">AH265/AH$288*100</f>
        <v>#DIV/0!</v>
      </c>
      <c r="AJ291"/>
      <c r="AK291"/>
      <c r="AL291"/>
      <c r="AM291"/>
      <c r="AN291"/>
      <c r="AO291"/>
      <c r="AS291" s="17"/>
      <c r="AV291" s="17"/>
      <c r="AW291"/>
      <c r="AY291"/>
      <c r="AZ291" s="17"/>
      <c r="BA291"/>
      <c r="BE291"/>
      <c r="BG291"/>
      <c r="BI291"/>
      <c r="BK291"/>
      <c r="BM291"/>
      <c r="BO291"/>
      <c r="BQ291"/>
      <c r="BR291"/>
      <c r="BS291"/>
      <c r="BU291"/>
      <c r="BW291"/>
      <c r="BX291"/>
      <c r="BY291"/>
      <c r="CA291"/>
      <c r="CC291"/>
      <c r="CE291"/>
      <c r="CF291"/>
      <c r="CG291"/>
      <c r="CI291"/>
      <c r="CK291"/>
      <c r="CL291"/>
    </row>
    <row r="292" spans="1:104" x14ac:dyDescent="0.3">
      <c r="A292" s="15" t="str">
        <f t="shared" si="455"/>
        <v>Isoleucin</v>
      </c>
      <c r="E292" s="19">
        <f t="shared" si="456"/>
        <v>6.5290752577370563</v>
      </c>
      <c r="F292" s="19">
        <f t="shared" ref="F292:F310" si="461">AVERAGEIF(N240:P240,"&gt;0", N240:P240)</f>
        <v>3.8091949132002978</v>
      </c>
      <c r="J292" s="19">
        <f t="shared" si="457"/>
        <v>2.4806567167082214</v>
      </c>
      <c r="L292" s="19">
        <f t="shared" si="458"/>
        <v>8.3197588309413284</v>
      </c>
      <c r="N292" s="19">
        <f t="shared" ref="N292:AC312" si="462">N266/N$288*100</f>
        <v>11.846632607434669</v>
      </c>
      <c r="O292" s="19" t="e">
        <f t="shared" si="462"/>
        <v>#DIV/0!</v>
      </c>
      <c r="P292" s="19">
        <f t="shared" si="462"/>
        <v>4.3973565403070607</v>
      </c>
      <c r="Q292" s="19">
        <f t="shared" si="462"/>
        <v>0</v>
      </c>
      <c r="R292" s="19">
        <f t="shared" si="462"/>
        <v>17.499189945691029</v>
      </c>
      <c r="S292" s="19" t="e">
        <f t="shared" si="462"/>
        <v>#DIV/0!</v>
      </c>
      <c r="T292" s="19" t="e">
        <f t="shared" si="462"/>
        <v>#DIV/0!</v>
      </c>
      <c r="U292" s="19" t="e">
        <f t="shared" si="462"/>
        <v>#DIV/0!</v>
      </c>
      <c r="V292" s="19" t="e">
        <f t="shared" si="462"/>
        <v>#DIV/0!</v>
      </c>
      <c r="W292" s="19" t="e">
        <f t="shared" si="462"/>
        <v>#DIV/0!</v>
      </c>
      <c r="X292" s="19" t="e">
        <f t="shared" si="462"/>
        <v>#DIV/0!</v>
      </c>
      <c r="Y292" s="19" t="e">
        <f t="shared" si="462"/>
        <v>#DIV/0!</v>
      </c>
      <c r="Z292" s="19" t="e">
        <f t="shared" si="462"/>
        <v>#DIV/0!</v>
      </c>
      <c r="AA292" s="19">
        <f t="shared" si="462"/>
        <v>6.6639719454010482</v>
      </c>
      <c r="AB292" s="19">
        <f t="shared" si="462"/>
        <v>10.219450942299064</v>
      </c>
      <c r="AC292" s="19" t="e">
        <f t="shared" si="462"/>
        <v>#DIV/0!</v>
      </c>
      <c r="AD292" s="19" t="e">
        <f t="shared" ref="AD292:AF302" si="463">AD266/AD$288*100</f>
        <v>#DIV/0!</v>
      </c>
      <c r="AE292" s="19">
        <f t="shared" si="463"/>
        <v>0</v>
      </c>
      <c r="AF292" s="19">
        <f t="shared" si="463"/>
        <v>0</v>
      </c>
      <c r="AG292"/>
      <c r="AH292" s="22" t="e">
        <f t="shared" si="460"/>
        <v>#DIV/0!</v>
      </c>
      <c r="AJ292"/>
      <c r="AK292"/>
      <c r="AL292"/>
      <c r="AM292"/>
      <c r="AN292"/>
      <c r="AO292"/>
      <c r="AS292" s="17"/>
      <c r="AV292" s="17"/>
      <c r="AW292"/>
      <c r="AY292"/>
      <c r="AZ292" s="17"/>
      <c r="BA292"/>
      <c r="BE292"/>
      <c r="BG292"/>
      <c r="BI292"/>
      <c r="BK292"/>
      <c r="BM292"/>
      <c r="BO292"/>
      <c r="BQ292"/>
      <c r="BR292"/>
      <c r="BS292"/>
      <c r="BU292"/>
      <c r="BW292"/>
      <c r="BX292"/>
      <c r="BY292"/>
      <c r="CA292"/>
      <c r="CC292"/>
      <c r="CE292"/>
      <c r="CF292"/>
      <c r="CG292"/>
      <c r="CI292"/>
      <c r="CK292"/>
      <c r="CL292"/>
    </row>
    <row r="293" spans="1:104" x14ac:dyDescent="0.3">
      <c r="A293" s="15" t="str">
        <f t="shared" si="455"/>
        <v>4-Hydroxyproline</v>
      </c>
      <c r="E293" s="19" t="e">
        <f t="shared" si="456"/>
        <v>#DIV/0!</v>
      </c>
      <c r="F293" s="19" t="e">
        <f t="shared" si="461"/>
        <v>#DIV/0!</v>
      </c>
      <c r="J293" s="19" t="e">
        <f t="shared" si="457"/>
        <v>#DIV/0!</v>
      </c>
      <c r="L293" s="19">
        <f t="shared" si="458"/>
        <v>3.6765363516340894</v>
      </c>
      <c r="N293" s="19">
        <f t="shared" si="462"/>
        <v>2.5028521845621077</v>
      </c>
      <c r="O293" s="19">
        <f t="shared" si="462"/>
        <v>0.49375265426124942</v>
      </c>
      <c r="P293" s="19">
        <f t="shared" si="462"/>
        <v>3.3735097523123834</v>
      </c>
      <c r="Q293" s="19">
        <f t="shared" si="462"/>
        <v>0</v>
      </c>
      <c r="R293" s="19">
        <f t="shared" si="462"/>
        <v>1.3898071981744275</v>
      </c>
      <c r="S293" s="19" t="e">
        <f t="shared" si="462"/>
        <v>#DIV/0!</v>
      </c>
      <c r="T293" s="19" t="e">
        <f t="shared" si="462"/>
        <v>#DIV/0!</v>
      </c>
      <c r="U293" s="19" t="e">
        <f t="shared" si="462"/>
        <v>#DIV/0!</v>
      </c>
      <c r="V293" s="19" t="e">
        <f t="shared" si="462"/>
        <v>#DIV/0!</v>
      </c>
      <c r="W293" s="19" t="e">
        <f t="shared" si="462"/>
        <v>#DIV/0!</v>
      </c>
      <c r="X293" s="19" t="e">
        <f t="shared" si="462"/>
        <v>#DIV/0!</v>
      </c>
      <c r="Y293" s="19" t="e">
        <f t="shared" si="462"/>
        <v>#DIV/0!</v>
      </c>
      <c r="Z293" s="19" t="e">
        <f t="shared" si="462"/>
        <v>#DIV/0!</v>
      </c>
      <c r="AA293" s="19">
        <f t="shared" si="462"/>
        <v>0</v>
      </c>
      <c r="AB293" s="19">
        <f t="shared" si="462"/>
        <v>0</v>
      </c>
      <c r="AC293" s="19" t="e">
        <f t="shared" si="462"/>
        <v>#DIV/0!</v>
      </c>
      <c r="AD293" s="19" t="e">
        <f t="shared" si="463"/>
        <v>#DIV/0!</v>
      </c>
      <c r="AE293" s="19">
        <f t="shared" si="463"/>
        <v>0</v>
      </c>
      <c r="AF293" s="19">
        <f t="shared" si="463"/>
        <v>0</v>
      </c>
      <c r="AG293"/>
      <c r="AH293" s="22" t="e">
        <f t="shared" si="460"/>
        <v>#DIV/0!</v>
      </c>
      <c r="AJ293"/>
      <c r="AK293"/>
      <c r="AL293"/>
      <c r="AM293"/>
      <c r="AN293"/>
      <c r="AO293"/>
      <c r="AS293" s="17"/>
      <c r="AV293" s="17"/>
      <c r="AW293"/>
      <c r="AY293"/>
      <c r="AZ293" s="17"/>
      <c r="BA293"/>
      <c r="BE293"/>
      <c r="BG293"/>
      <c r="BI293"/>
      <c r="BK293"/>
      <c r="BM293"/>
      <c r="BO293"/>
      <c r="BQ293"/>
      <c r="BR293"/>
      <c r="BS293"/>
      <c r="BU293"/>
      <c r="BW293"/>
      <c r="BX293"/>
      <c r="BY293"/>
      <c r="CA293"/>
      <c r="CC293"/>
      <c r="CE293"/>
      <c r="CF293"/>
      <c r="CG293"/>
      <c r="CI293"/>
      <c r="CK293"/>
      <c r="CL293"/>
    </row>
    <row r="294" spans="1:104" x14ac:dyDescent="0.3">
      <c r="A294" s="15" t="str">
        <f t="shared" si="455"/>
        <v>Valine</v>
      </c>
      <c r="E294" s="19">
        <f t="shared" si="456"/>
        <v>7.3066229031355538</v>
      </c>
      <c r="F294" s="19">
        <f t="shared" si="461"/>
        <v>5.391999999855865</v>
      </c>
      <c r="J294" s="19">
        <f t="shared" si="457"/>
        <v>19.979725243499129</v>
      </c>
      <c r="L294" s="19">
        <f t="shared" si="458"/>
        <v>11.834460027766148</v>
      </c>
      <c r="N294" s="19">
        <f t="shared" si="462"/>
        <v>0.67865868197543988</v>
      </c>
      <c r="O294" s="19" t="e">
        <f t="shared" si="462"/>
        <v>#DIV/0!</v>
      </c>
      <c r="P294" s="19" t="e">
        <f t="shared" si="462"/>
        <v>#DIV/0!</v>
      </c>
      <c r="Q294" s="19">
        <f t="shared" si="462"/>
        <v>0</v>
      </c>
      <c r="R294" s="19">
        <f t="shared" si="462"/>
        <v>16.098915091476407</v>
      </c>
      <c r="S294" s="19" t="e">
        <f t="shared" si="462"/>
        <v>#DIV/0!</v>
      </c>
      <c r="T294" s="19">
        <f t="shared" si="462"/>
        <v>3.8559083945451746</v>
      </c>
      <c r="U294" s="19">
        <f t="shared" si="462"/>
        <v>2.8765333253329044</v>
      </c>
      <c r="V294" s="19" t="e">
        <f t="shared" si="462"/>
        <v>#DIV/0!</v>
      </c>
      <c r="W294" s="19" t="e">
        <f t="shared" si="462"/>
        <v>#DIV/0!</v>
      </c>
      <c r="X294" s="19" t="e">
        <f t="shared" si="462"/>
        <v>#DIV/0!</v>
      </c>
      <c r="Y294" s="19" t="e">
        <f t="shared" si="462"/>
        <v>#DIV/0!</v>
      </c>
      <c r="Z294" s="19" t="e">
        <f t="shared" si="462"/>
        <v>#DIV/0!</v>
      </c>
      <c r="AA294" s="19">
        <f t="shared" si="462"/>
        <v>7.4575844388407582</v>
      </c>
      <c r="AB294" s="19">
        <f t="shared" si="462"/>
        <v>14.465859777468962</v>
      </c>
      <c r="AC294" s="19" t="e">
        <f t="shared" si="462"/>
        <v>#DIV/0!</v>
      </c>
      <c r="AD294" s="19" t="e">
        <f t="shared" si="463"/>
        <v>#DIV/0!</v>
      </c>
      <c r="AE294" s="19">
        <f t="shared" si="463"/>
        <v>40.104224187606164</v>
      </c>
      <c r="AF294" s="19">
        <f t="shared" si="463"/>
        <v>15.273150381664696</v>
      </c>
      <c r="AG294"/>
      <c r="AH294" s="22" t="e">
        <f t="shared" si="460"/>
        <v>#DIV/0!</v>
      </c>
      <c r="AJ294"/>
      <c r="AK294"/>
      <c r="AL294"/>
      <c r="AM294"/>
      <c r="AN294"/>
      <c r="AO294"/>
      <c r="AS294" s="17"/>
      <c r="AV294" s="17"/>
      <c r="AW294"/>
      <c r="AY294"/>
      <c r="AZ294" s="17"/>
      <c r="BA294"/>
      <c r="BE294"/>
      <c r="BG294"/>
      <c r="BI294"/>
      <c r="BK294"/>
      <c r="BM294"/>
      <c r="BO294"/>
      <c r="BQ294"/>
      <c r="BR294"/>
      <c r="BS294"/>
      <c r="BU294"/>
      <c r="BW294"/>
      <c r="BX294"/>
      <c r="BY294"/>
      <c r="CA294"/>
      <c r="CC294"/>
      <c r="CE294"/>
      <c r="CF294"/>
      <c r="CG294"/>
      <c r="CI294"/>
      <c r="CK294"/>
      <c r="CL294"/>
    </row>
    <row r="295" spans="1:104" x14ac:dyDescent="0.3">
      <c r="A295" s="15" t="str">
        <f t="shared" si="455"/>
        <v>Aspartic acid</v>
      </c>
      <c r="E295" s="19">
        <f t="shared" si="456"/>
        <v>0.69375598699986962</v>
      </c>
      <c r="F295" s="19" t="e">
        <f t="shared" si="461"/>
        <v>#DIV/0!</v>
      </c>
      <c r="J295" s="19">
        <f t="shared" si="457"/>
        <v>2.016329077355917</v>
      </c>
      <c r="L295" s="19">
        <f t="shared" si="458"/>
        <v>10.029541613536013</v>
      </c>
      <c r="N295" s="19">
        <f t="shared" si="462"/>
        <v>6.2553608402672323</v>
      </c>
      <c r="O295" s="19">
        <f t="shared" si="462"/>
        <v>7.0395440770493174</v>
      </c>
      <c r="P295" s="19">
        <f t="shared" si="462"/>
        <v>5.8266612887262026</v>
      </c>
      <c r="Q295" s="19">
        <f t="shared" si="462"/>
        <v>5.3062096588157468</v>
      </c>
      <c r="R295" s="19">
        <f t="shared" si="462"/>
        <v>7.6818588384387851</v>
      </c>
      <c r="S295" s="19">
        <f t="shared" si="462"/>
        <v>0.65874192246760621</v>
      </c>
      <c r="T295" s="19" t="e">
        <f t="shared" si="462"/>
        <v>#DIV/0!</v>
      </c>
      <c r="U295" s="19" t="e">
        <f t="shared" si="462"/>
        <v>#DIV/0!</v>
      </c>
      <c r="V295" s="19" t="e">
        <f t="shared" si="462"/>
        <v>#DIV/0!</v>
      </c>
      <c r="W295" s="19" t="e">
        <f t="shared" si="462"/>
        <v>#DIV/0!</v>
      </c>
      <c r="X295" s="19" t="e">
        <f t="shared" si="462"/>
        <v>#DIV/0!</v>
      </c>
      <c r="Y295" s="19" t="e">
        <f t="shared" si="462"/>
        <v>#DIV/0!</v>
      </c>
      <c r="Z295" s="19" t="e">
        <f t="shared" si="462"/>
        <v>#DIV/0!</v>
      </c>
      <c r="AA295" s="19">
        <f t="shared" si="462"/>
        <v>0.57851409169834545</v>
      </c>
      <c r="AB295" s="19">
        <f t="shared" si="462"/>
        <v>0</v>
      </c>
      <c r="AC295" s="19" t="e">
        <f t="shared" si="462"/>
        <v>#DIV/0!</v>
      </c>
      <c r="AD295" s="19" t="e">
        <f t="shared" si="463"/>
        <v>#DIV/0!</v>
      </c>
      <c r="AE295" s="19">
        <f t="shared" si="463"/>
        <v>0</v>
      </c>
      <c r="AF295" s="19">
        <f t="shared" si="463"/>
        <v>0</v>
      </c>
      <c r="AG295"/>
      <c r="AH295" s="22" t="e">
        <f t="shared" si="460"/>
        <v>#DIV/0!</v>
      </c>
      <c r="AJ295"/>
      <c r="AK295"/>
      <c r="AL295"/>
      <c r="AM295"/>
      <c r="AN295"/>
      <c r="AO295"/>
      <c r="AS295" s="17"/>
      <c r="AV295" s="17"/>
      <c r="AW295"/>
      <c r="AY295"/>
      <c r="AZ295" s="17"/>
      <c r="BA295"/>
      <c r="BE295"/>
      <c r="BG295"/>
      <c r="BI295"/>
      <c r="BK295"/>
      <c r="BM295"/>
      <c r="BO295"/>
      <c r="BQ295"/>
      <c r="BR295"/>
      <c r="BS295"/>
      <c r="BU295"/>
      <c r="BW295"/>
      <c r="BX295"/>
      <c r="BY295"/>
      <c r="CA295"/>
      <c r="CC295"/>
      <c r="CE295"/>
      <c r="CF295"/>
      <c r="CG295"/>
      <c r="CI295"/>
      <c r="CK295"/>
      <c r="CL295"/>
    </row>
    <row r="296" spans="1:104" x14ac:dyDescent="0.3">
      <c r="A296" s="15" t="str">
        <f t="shared" si="455"/>
        <v>Histidine</v>
      </c>
      <c r="E296" s="19" t="e">
        <f t="shared" si="456"/>
        <v>#DIV/0!</v>
      </c>
      <c r="F296" s="19" t="e">
        <f t="shared" si="461"/>
        <v>#DIV/0!</v>
      </c>
      <c r="J296" s="19" t="e">
        <f t="shared" si="457"/>
        <v>#DIV/0!</v>
      </c>
      <c r="L296" s="19" t="e">
        <f t="shared" si="458"/>
        <v>#DIV/0!</v>
      </c>
      <c r="N296" s="19" t="e">
        <f t="shared" si="462"/>
        <v>#DIV/0!</v>
      </c>
      <c r="O296" s="19" t="e">
        <f t="shared" si="462"/>
        <v>#DIV/0!</v>
      </c>
      <c r="P296" s="19" t="e">
        <f t="shared" si="462"/>
        <v>#DIV/0!</v>
      </c>
      <c r="Q296" s="19">
        <f t="shared" si="462"/>
        <v>0</v>
      </c>
      <c r="R296" s="19" t="e">
        <f t="shared" si="462"/>
        <v>#DIV/0!</v>
      </c>
      <c r="S296" s="19" t="e">
        <f t="shared" si="462"/>
        <v>#DIV/0!</v>
      </c>
      <c r="T296" s="19" t="e">
        <f t="shared" si="462"/>
        <v>#DIV/0!</v>
      </c>
      <c r="U296" s="19" t="e">
        <f t="shared" si="462"/>
        <v>#DIV/0!</v>
      </c>
      <c r="V296" s="19" t="e">
        <f t="shared" si="462"/>
        <v>#DIV/0!</v>
      </c>
      <c r="W296" s="19" t="e">
        <f t="shared" si="462"/>
        <v>#DIV/0!</v>
      </c>
      <c r="X296" s="19" t="e">
        <f t="shared" si="462"/>
        <v>#DIV/0!</v>
      </c>
      <c r="Y296" s="19" t="e">
        <f t="shared" si="462"/>
        <v>#DIV/0!</v>
      </c>
      <c r="Z296" s="19" t="e">
        <f t="shared" si="462"/>
        <v>#DIV/0!</v>
      </c>
      <c r="AA296" s="19">
        <f t="shared" si="462"/>
        <v>0</v>
      </c>
      <c r="AB296" s="19">
        <f t="shared" si="462"/>
        <v>0</v>
      </c>
      <c r="AC296" s="19" t="e">
        <f t="shared" si="462"/>
        <v>#DIV/0!</v>
      </c>
      <c r="AD296" s="19" t="e">
        <f t="shared" si="463"/>
        <v>#DIV/0!</v>
      </c>
      <c r="AE296" s="19">
        <f t="shared" si="463"/>
        <v>0</v>
      </c>
      <c r="AF296" s="19">
        <f t="shared" si="463"/>
        <v>0</v>
      </c>
      <c r="AG296"/>
      <c r="AH296" s="22" t="e">
        <f t="shared" si="460"/>
        <v>#DIV/0!</v>
      </c>
      <c r="AJ296"/>
      <c r="AK296"/>
      <c r="AL296"/>
      <c r="AM296"/>
      <c r="AN296"/>
      <c r="AO296"/>
      <c r="AS296" s="17"/>
      <c r="AV296" s="17"/>
      <c r="AW296"/>
      <c r="AY296"/>
      <c r="AZ296" s="17"/>
      <c r="BA296"/>
      <c r="BE296"/>
      <c r="BG296"/>
      <c r="BI296"/>
      <c r="BK296"/>
      <c r="BM296"/>
      <c r="BO296"/>
      <c r="BQ296"/>
      <c r="BR296"/>
      <c r="BS296"/>
      <c r="BU296"/>
      <c r="BW296"/>
      <c r="BX296"/>
      <c r="BY296"/>
      <c r="CA296"/>
      <c r="CC296"/>
      <c r="CE296"/>
      <c r="CF296"/>
      <c r="CG296"/>
      <c r="CI296"/>
      <c r="CK296"/>
      <c r="CL296"/>
    </row>
    <row r="297" spans="1:104" x14ac:dyDescent="0.3">
      <c r="A297" s="15" t="str">
        <f t="shared" si="455"/>
        <v>Phenylalanine</v>
      </c>
      <c r="E297" s="19">
        <f t="shared" si="456"/>
        <v>3.1284787540818169</v>
      </c>
      <c r="F297" s="19">
        <f t="shared" si="461"/>
        <v>4.1352138336403987</v>
      </c>
      <c r="J297" s="19">
        <f t="shared" si="457"/>
        <v>26.525476070285375</v>
      </c>
      <c r="L297" s="19">
        <f t="shared" si="458"/>
        <v>2.3977244043189709</v>
      </c>
      <c r="N297" s="19">
        <f t="shared" si="462"/>
        <v>4.447146583686389</v>
      </c>
      <c r="O297" s="19" t="e">
        <f t="shared" si="462"/>
        <v>#DIV/0!</v>
      </c>
      <c r="P297" s="19">
        <f t="shared" si="462"/>
        <v>10.414283327737161</v>
      </c>
      <c r="Q297" s="19">
        <f t="shared" si="462"/>
        <v>0</v>
      </c>
      <c r="R297" s="19">
        <f t="shared" si="462"/>
        <v>2.7713328726381237</v>
      </c>
      <c r="S297" s="19" t="e">
        <f t="shared" si="462"/>
        <v>#DIV/0!</v>
      </c>
      <c r="T297" s="19" t="e">
        <f t="shared" si="462"/>
        <v>#DIV/0!</v>
      </c>
      <c r="U297" s="19" t="e">
        <f t="shared" si="462"/>
        <v>#DIV/0!</v>
      </c>
      <c r="V297" s="19" t="e">
        <f t="shared" si="462"/>
        <v>#DIV/0!</v>
      </c>
      <c r="W297" s="19" t="e">
        <f t="shared" si="462"/>
        <v>#DIV/0!</v>
      </c>
      <c r="X297" s="19" t="e">
        <f t="shared" si="462"/>
        <v>#DIV/0!</v>
      </c>
      <c r="Y297" s="19" t="e">
        <f t="shared" si="462"/>
        <v>#DIV/0!</v>
      </c>
      <c r="Z297" s="19" t="e">
        <f t="shared" si="462"/>
        <v>#DIV/0!</v>
      </c>
      <c r="AA297" s="19">
        <f t="shared" si="462"/>
        <v>3.1931159966764251</v>
      </c>
      <c r="AB297" s="19">
        <f t="shared" si="462"/>
        <v>11.094106726426357</v>
      </c>
      <c r="AC297" s="19" t="e">
        <f t="shared" si="462"/>
        <v>#DIV/0!</v>
      </c>
      <c r="AD297" s="19" t="e">
        <f t="shared" si="463"/>
        <v>#DIV/0!</v>
      </c>
      <c r="AE297" s="19">
        <f t="shared" si="463"/>
        <v>0</v>
      </c>
      <c r="AF297" s="19">
        <f t="shared" si="463"/>
        <v>0</v>
      </c>
      <c r="AG297"/>
      <c r="AH297" s="22" t="e">
        <f t="shared" si="460"/>
        <v>#DIV/0!</v>
      </c>
      <c r="AJ297"/>
      <c r="AK297"/>
      <c r="AL297"/>
      <c r="AM297"/>
      <c r="AN297"/>
      <c r="AO297"/>
      <c r="AS297" s="17"/>
      <c r="AV297" s="17"/>
      <c r="AW297"/>
      <c r="AY297"/>
      <c r="AZ297" s="17"/>
      <c r="BA297"/>
      <c r="BE297"/>
      <c r="BG297"/>
      <c r="BI297"/>
      <c r="BK297"/>
      <c r="BM297"/>
      <c r="BO297"/>
      <c r="BQ297"/>
      <c r="BR297"/>
      <c r="BS297"/>
      <c r="BU297"/>
      <c r="BW297"/>
      <c r="BX297"/>
      <c r="BY297"/>
      <c r="CA297"/>
      <c r="CC297"/>
      <c r="CE297"/>
      <c r="CF297"/>
      <c r="CG297"/>
      <c r="CI297"/>
      <c r="CK297"/>
      <c r="CL297"/>
    </row>
    <row r="298" spans="1:104" x14ac:dyDescent="0.3">
      <c r="A298" s="15" t="str">
        <f t="shared" si="455"/>
        <v>Thyrosine</v>
      </c>
      <c r="E298" s="19">
        <f t="shared" si="456"/>
        <v>1.0489074812116888</v>
      </c>
      <c r="F298" s="19">
        <f t="shared" si="461"/>
        <v>5.2694091740180022</v>
      </c>
      <c r="J298" s="19" t="e">
        <f t="shared" si="457"/>
        <v>#DIV/0!</v>
      </c>
      <c r="L298" s="19" t="e">
        <f t="shared" si="458"/>
        <v>#DIV/0!</v>
      </c>
      <c r="N298" s="19" t="e">
        <f t="shared" si="462"/>
        <v>#DIV/0!</v>
      </c>
      <c r="O298" s="19" t="e">
        <f t="shared" si="462"/>
        <v>#DIV/0!</v>
      </c>
      <c r="P298" s="19" t="e">
        <f t="shared" si="462"/>
        <v>#DIV/0!</v>
      </c>
      <c r="Q298" s="19">
        <f t="shared" si="462"/>
        <v>0</v>
      </c>
      <c r="R298" s="19" t="e">
        <f t="shared" si="462"/>
        <v>#DIV/0!</v>
      </c>
      <c r="S298" s="19">
        <f t="shared" si="462"/>
        <v>7.876229225567065</v>
      </c>
      <c r="T298" s="19">
        <f t="shared" si="462"/>
        <v>4.667733097674966</v>
      </c>
      <c r="U298" s="19">
        <f t="shared" si="462"/>
        <v>14.000778072852968</v>
      </c>
      <c r="V298" s="19" t="e">
        <f t="shared" si="462"/>
        <v>#DIV/0!</v>
      </c>
      <c r="W298" s="19" t="e">
        <f t="shared" si="462"/>
        <v>#DIV/0!</v>
      </c>
      <c r="X298" s="19" t="e">
        <f t="shared" si="462"/>
        <v>#DIV/0!</v>
      </c>
      <c r="Y298" s="19" t="e">
        <f t="shared" si="462"/>
        <v>#DIV/0!</v>
      </c>
      <c r="Z298" s="19" t="e">
        <f t="shared" si="462"/>
        <v>#DIV/0!</v>
      </c>
      <c r="AA298" s="19">
        <f t="shared" si="462"/>
        <v>1.0705788725337237</v>
      </c>
      <c r="AB298" s="19">
        <f t="shared" si="462"/>
        <v>14.13696851325864</v>
      </c>
      <c r="AC298" s="19" t="e">
        <f t="shared" si="462"/>
        <v>#DIV/0!</v>
      </c>
      <c r="AD298" s="19" t="e">
        <f t="shared" si="463"/>
        <v>#DIV/0!</v>
      </c>
      <c r="AE298" s="19">
        <f t="shared" si="463"/>
        <v>71.078557410068939</v>
      </c>
      <c r="AF298" s="19">
        <f t="shared" si="463"/>
        <v>0</v>
      </c>
      <c r="AG298"/>
      <c r="AH298" s="22" t="e">
        <f t="shared" si="460"/>
        <v>#DIV/0!</v>
      </c>
      <c r="AJ298"/>
      <c r="AK298"/>
      <c r="AL298"/>
      <c r="AM298"/>
      <c r="AN298"/>
      <c r="AO298"/>
      <c r="AS298" s="17"/>
      <c r="AV298" s="17"/>
      <c r="AW298"/>
      <c r="AY298"/>
      <c r="AZ298" s="17"/>
      <c r="BA298"/>
      <c r="BE298"/>
      <c r="BG298"/>
      <c r="BI298"/>
      <c r="BK298"/>
      <c r="BM298"/>
      <c r="BO298"/>
      <c r="BQ298"/>
      <c r="BR298"/>
      <c r="BS298"/>
      <c r="BU298"/>
      <c r="BW298"/>
      <c r="BX298"/>
      <c r="BY298"/>
      <c r="CA298"/>
      <c r="CC298"/>
      <c r="CE298"/>
      <c r="CF298"/>
      <c r="CG298"/>
      <c r="CI298"/>
      <c r="CK298"/>
      <c r="CL298"/>
    </row>
    <row r="299" spans="1:104" x14ac:dyDescent="0.3">
      <c r="A299" s="15" t="str">
        <f t="shared" si="455"/>
        <v>Asparagine</v>
      </c>
      <c r="E299" s="19">
        <f t="shared" si="456"/>
        <v>0.25836286894445082</v>
      </c>
      <c r="F299" s="19">
        <f t="shared" si="461"/>
        <v>0.2525555117503947</v>
      </c>
      <c r="J299" s="19">
        <f t="shared" si="457"/>
        <v>3.2390585870913147</v>
      </c>
      <c r="L299" s="19">
        <f t="shared" si="458"/>
        <v>2.2022278193130118</v>
      </c>
      <c r="N299" s="19">
        <f t="shared" si="462"/>
        <v>19.193774389320296</v>
      </c>
      <c r="O299" s="19">
        <f t="shared" si="462"/>
        <v>19.331245158998914</v>
      </c>
      <c r="P299" s="19">
        <f t="shared" si="462"/>
        <v>33.542764018179874</v>
      </c>
      <c r="Q299" s="19">
        <f t="shared" si="462"/>
        <v>26.190817302798109</v>
      </c>
      <c r="R299" s="19" t="e">
        <f t="shared" si="462"/>
        <v>#DIV/0!</v>
      </c>
      <c r="S299" s="19">
        <f t="shared" si="462"/>
        <v>8.6278391743384351</v>
      </c>
      <c r="T299" s="19" t="e">
        <f t="shared" si="462"/>
        <v>#DIV/0!</v>
      </c>
      <c r="U299" s="19" t="e">
        <f t="shared" si="462"/>
        <v>#DIV/0!</v>
      </c>
      <c r="V299" s="19" t="e">
        <f t="shared" si="462"/>
        <v>#DIV/0!</v>
      </c>
      <c r="W299" s="19" t="e">
        <f t="shared" si="462"/>
        <v>#DIV/0!</v>
      </c>
      <c r="X299" s="19" t="e">
        <f t="shared" si="462"/>
        <v>#DIV/0!</v>
      </c>
      <c r="Y299" s="19" t="e">
        <f t="shared" si="462"/>
        <v>#DIV/0!</v>
      </c>
      <c r="Z299" s="19" t="e">
        <f t="shared" si="462"/>
        <v>#DIV/0!</v>
      </c>
      <c r="AA299" s="19">
        <f t="shared" si="462"/>
        <v>0</v>
      </c>
      <c r="AB299" s="19">
        <f t="shared" si="462"/>
        <v>-1.0035616051546985</v>
      </c>
      <c r="AC299" s="19" t="e">
        <f t="shared" si="462"/>
        <v>#DIV/0!</v>
      </c>
      <c r="AD299" s="19" t="e">
        <f t="shared" si="463"/>
        <v>#DIV/0!</v>
      </c>
      <c r="AE299" s="19">
        <f t="shared" si="463"/>
        <v>0</v>
      </c>
      <c r="AF299" s="19">
        <f t="shared" si="463"/>
        <v>0</v>
      </c>
      <c r="AG299"/>
      <c r="AH299" s="22" t="e">
        <f t="shared" si="460"/>
        <v>#DIV/0!</v>
      </c>
      <c r="AJ299"/>
      <c r="AK299"/>
      <c r="AL299"/>
      <c r="AM299"/>
      <c r="AN299"/>
      <c r="AO299"/>
      <c r="AS299" s="17"/>
      <c r="AV299" s="17"/>
      <c r="AW299"/>
      <c r="AY299"/>
      <c r="AZ299" s="17"/>
      <c r="BA299"/>
      <c r="BE299"/>
      <c r="BG299"/>
      <c r="BI299"/>
      <c r="BK299"/>
      <c r="BM299"/>
      <c r="BO299"/>
      <c r="BQ299"/>
      <c r="BR299"/>
      <c r="BS299"/>
      <c r="BU299"/>
      <c r="BW299"/>
      <c r="BX299"/>
      <c r="BY299"/>
      <c r="CA299"/>
      <c r="CC299"/>
      <c r="CE299"/>
      <c r="CF299"/>
      <c r="CG299"/>
      <c r="CI299"/>
      <c r="CK299"/>
      <c r="CL299"/>
    </row>
    <row r="300" spans="1:104" x14ac:dyDescent="0.3">
      <c r="A300" s="15" t="str">
        <f t="shared" si="455"/>
        <v>Glycine</v>
      </c>
      <c r="E300" s="19">
        <f t="shared" si="456"/>
        <v>6.4729725950325152</v>
      </c>
      <c r="F300" s="19">
        <f t="shared" si="461"/>
        <v>1.5266800724196206</v>
      </c>
      <c r="J300" s="19">
        <f t="shared" si="457"/>
        <v>17.203579955989262</v>
      </c>
      <c r="L300" s="19">
        <f t="shared" si="458"/>
        <v>13.100234072634803</v>
      </c>
      <c r="N300" s="19" t="e">
        <f t="shared" si="462"/>
        <v>#DIV/0!</v>
      </c>
      <c r="O300" s="19" t="e">
        <f t="shared" si="462"/>
        <v>#DIV/0!</v>
      </c>
      <c r="P300" s="19" t="e">
        <f t="shared" si="462"/>
        <v>#DIV/0!</v>
      </c>
      <c r="Q300" s="19">
        <f t="shared" si="462"/>
        <v>0</v>
      </c>
      <c r="R300" s="19" t="e">
        <f t="shared" si="462"/>
        <v>#DIV/0!</v>
      </c>
      <c r="S300" s="19" t="e">
        <f t="shared" si="462"/>
        <v>#DIV/0!</v>
      </c>
      <c r="T300" s="19">
        <f t="shared" si="462"/>
        <v>4.9803798283127794</v>
      </c>
      <c r="U300" s="19">
        <f t="shared" si="462"/>
        <v>6.7582494414420182</v>
      </c>
      <c r="V300" s="19" t="e">
        <f t="shared" si="462"/>
        <v>#DIV/0!</v>
      </c>
      <c r="W300" s="19" t="e">
        <f t="shared" si="462"/>
        <v>#DIV/0!</v>
      </c>
      <c r="X300" s="19" t="e">
        <f t="shared" si="462"/>
        <v>#DIV/0!</v>
      </c>
      <c r="Y300" s="19" t="e">
        <f t="shared" si="462"/>
        <v>#DIV/0!</v>
      </c>
      <c r="Z300" s="19" t="e">
        <f t="shared" si="462"/>
        <v>#DIV/0!</v>
      </c>
      <c r="AA300" s="19">
        <f t="shared" si="462"/>
        <v>6.6067101501901062</v>
      </c>
      <c r="AB300" s="19">
        <f t="shared" si="462"/>
        <v>4.0958345425201683</v>
      </c>
      <c r="AC300" s="19" t="e">
        <f t="shared" si="462"/>
        <v>#DIV/0!</v>
      </c>
      <c r="AD300" s="19" t="e">
        <f t="shared" si="463"/>
        <v>#DIV/0!</v>
      </c>
      <c r="AE300" s="19">
        <f t="shared" si="463"/>
        <v>26.455236471018861</v>
      </c>
      <c r="AF300" s="19">
        <f t="shared" si="463"/>
        <v>15.904805201276629</v>
      </c>
      <c r="AG300"/>
      <c r="AH300" s="22" t="e">
        <f t="shared" si="460"/>
        <v>#DIV/0!</v>
      </c>
      <c r="AJ300"/>
      <c r="AK300"/>
      <c r="AL300"/>
      <c r="AM300"/>
      <c r="AN300"/>
      <c r="AO300"/>
      <c r="AS300" s="17"/>
      <c r="AV300" s="17"/>
      <c r="AW300"/>
      <c r="AY300"/>
      <c r="AZ300" s="17"/>
      <c r="BA300"/>
      <c r="BE300"/>
      <c r="BG300"/>
      <c r="BI300"/>
      <c r="BK300"/>
      <c r="BM300"/>
      <c r="BO300"/>
      <c r="BQ300"/>
      <c r="BR300"/>
      <c r="BS300"/>
      <c r="BU300"/>
      <c r="BW300"/>
      <c r="BX300"/>
      <c r="BY300"/>
      <c r="CA300"/>
      <c r="CC300"/>
      <c r="CE300"/>
      <c r="CF300"/>
      <c r="CG300"/>
      <c r="CI300"/>
      <c r="CK300"/>
      <c r="CL300"/>
    </row>
    <row r="301" spans="1:104" x14ac:dyDescent="0.3">
      <c r="A301" s="15" t="str">
        <f t="shared" si="455"/>
        <v>Tryptophan</v>
      </c>
      <c r="E301" s="19" t="e">
        <f t="shared" si="456"/>
        <v>#DIV/0!</v>
      </c>
      <c r="F301" s="19" t="e">
        <f t="shared" si="461"/>
        <v>#DIV/0!</v>
      </c>
      <c r="J301" s="19" t="e">
        <f t="shared" si="457"/>
        <v>#DIV/0!</v>
      </c>
      <c r="L301" s="19" t="e">
        <f t="shared" si="458"/>
        <v>#DIV/0!</v>
      </c>
      <c r="N301" s="19" t="e">
        <f t="shared" si="462"/>
        <v>#DIV/0!</v>
      </c>
      <c r="O301" s="19">
        <f t="shared" si="462"/>
        <v>17.050907019180908</v>
      </c>
      <c r="P301" s="19" t="e">
        <f t="shared" si="462"/>
        <v>#DIV/0!</v>
      </c>
      <c r="Q301" s="19">
        <f t="shared" si="462"/>
        <v>0</v>
      </c>
      <c r="R301" s="19" t="e">
        <f t="shared" si="462"/>
        <v>#DIV/0!</v>
      </c>
      <c r="S301" s="19">
        <f t="shared" si="462"/>
        <v>2.424307693777036</v>
      </c>
      <c r="T301" s="19" t="e">
        <f t="shared" si="462"/>
        <v>#DIV/0!</v>
      </c>
      <c r="U301" s="19" t="e">
        <f t="shared" si="462"/>
        <v>#DIV/0!</v>
      </c>
      <c r="V301" s="19" t="e">
        <f t="shared" si="462"/>
        <v>#DIV/0!</v>
      </c>
      <c r="W301" s="19" t="e">
        <f t="shared" si="462"/>
        <v>#DIV/0!</v>
      </c>
      <c r="X301" s="19" t="e">
        <f t="shared" si="462"/>
        <v>#DIV/0!</v>
      </c>
      <c r="Y301" s="19" t="e">
        <f t="shared" si="462"/>
        <v>#DIV/0!</v>
      </c>
      <c r="Z301" s="19" t="e">
        <f t="shared" si="462"/>
        <v>#DIV/0!</v>
      </c>
      <c r="AA301" s="19">
        <f t="shared" si="462"/>
        <v>0</v>
      </c>
      <c r="AB301" s="19">
        <f t="shared" si="462"/>
        <v>0</v>
      </c>
      <c r="AC301" s="19" t="e">
        <f t="shared" si="462"/>
        <v>#DIV/0!</v>
      </c>
      <c r="AD301" s="19" t="e">
        <f t="shared" si="463"/>
        <v>#DIV/0!</v>
      </c>
      <c r="AE301" s="19">
        <f t="shared" si="463"/>
        <v>0</v>
      </c>
      <c r="AF301" s="19">
        <f t="shared" si="463"/>
        <v>0</v>
      </c>
      <c r="AG301"/>
      <c r="AH301" s="22" t="e">
        <f t="shared" si="460"/>
        <v>#DIV/0!</v>
      </c>
      <c r="AJ301"/>
      <c r="AK301"/>
      <c r="AL301"/>
      <c r="AM301"/>
      <c r="AN301"/>
      <c r="AO301"/>
      <c r="AS301" s="17"/>
      <c r="AV301" s="17"/>
      <c r="AW301"/>
      <c r="AY301"/>
      <c r="AZ301" s="17"/>
      <c r="BA301"/>
      <c r="BE301"/>
      <c r="BG301"/>
      <c r="BI301"/>
      <c r="BK301"/>
      <c r="BM301"/>
      <c r="BO301"/>
      <c r="BQ301"/>
      <c r="BR301"/>
      <c r="BS301"/>
      <c r="BU301"/>
      <c r="BW301"/>
      <c r="BX301"/>
      <c r="BY301"/>
      <c r="CA301"/>
      <c r="CC301"/>
      <c r="CE301"/>
      <c r="CF301"/>
      <c r="CG301"/>
      <c r="CI301"/>
      <c r="CK301"/>
      <c r="CL301"/>
    </row>
    <row r="302" spans="1:104" x14ac:dyDescent="0.3">
      <c r="A302" s="15" t="str">
        <f t="shared" si="455"/>
        <v>Threonine</v>
      </c>
      <c r="E302" s="19">
        <f t="shared" si="456"/>
        <v>5.4484092120048233</v>
      </c>
      <c r="F302" s="19">
        <f t="shared" si="461"/>
        <v>1.8979470175648532</v>
      </c>
      <c r="J302" s="19">
        <f t="shared" si="457"/>
        <v>15.928845660585065</v>
      </c>
      <c r="L302" s="19">
        <f t="shared" si="458"/>
        <v>11.399723191848686</v>
      </c>
      <c r="N302" s="19">
        <f t="shared" si="462"/>
        <v>0.898405127170954</v>
      </c>
      <c r="O302" s="19" t="e">
        <f t="shared" si="462"/>
        <v>#DIV/0!</v>
      </c>
      <c r="P302" s="19">
        <f t="shared" si="462"/>
        <v>0.32303569927506642</v>
      </c>
      <c r="Q302" s="19">
        <f t="shared" si="462"/>
        <v>0</v>
      </c>
      <c r="R302" s="19" t="e">
        <f t="shared" si="462"/>
        <v>#DIV/0!</v>
      </c>
      <c r="S302" s="19" t="e">
        <f t="shared" si="462"/>
        <v>#DIV/0!</v>
      </c>
      <c r="T302" s="19">
        <f t="shared" si="462"/>
        <v>4.2071898649396191</v>
      </c>
      <c r="U302" s="19">
        <f t="shared" si="462"/>
        <v>4.2791524549760078</v>
      </c>
      <c r="V302" s="19" t="e">
        <f t="shared" si="462"/>
        <v>#DIV/0!</v>
      </c>
      <c r="W302" s="19" t="e">
        <f t="shared" si="462"/>
        <v>#DIV/0!</v>
      </c>
      <c r="X302" s="19" t="e">
        <f t="shared" si="462"/>
        <v>#DIV/0!</v>
      </c>
      <c r="Y302" s="19" t="e">
        <f t="shared" si="462"/>
        <v>#DIV/0!</v>
      </c>
      <c r="Z302" s="19" t="e">
        <f t="shared" si="462"/>
        <v>#DIV/0!</v>
      </c>
      <c r="AA302" s="19">
        <f t="shared" si="462"/>
        <v>5.5609783472535677</v>
      </c>
      <c r="AB302" s="19">
        <f t="shared" si="462"/>
        <v>5.0918834239414883</v>
      </c>
      <c r="AC302" s="19" t="e">
        <f t="shared" si="462"/>
        <v>#DIV/0!</v>
      </c>
      <c r="AD302" s="19" t="e">
        <f t="shared" si="463"/>
        <v>#DIV/0!</v>
      </c>
      <c r="AE302" s="19">
        <f t="shared" si="463"/>
        <v>17.807520319726436</v>
      </c>
      <c r="AF302" s="19">
        <f t="shared" si="463"/>
        <v>14.018512485153812</v>
      </c>
      <c r="AG302"/>
      <c r="AH302" s="22" t="e">
        <f t="shared" si="460"/>
        <v>#DIV/0!</v>
      </c>
      <c r="AJ302"/>
      <c r="AK302"/>
      <c r="AL302"/>
      <c r="AM302"/>
      <c r="AN302"/>
      <c r="AO302"/>
      <c r="AS302" s="17"/>
      <c r="AV302" s="17"/>
      <c r="AW302"/>
      <c r="AY302"/>
      <c r="AZ302" s="17"/>
      <c r="BA302"/>
      <c r="BE302"/>
      <c r="BG302"/>
      <c r="BI302"/>
      <c r="BK302"/>
      <c r="BM302"/>
      <c r="BO302"/>
      <c r="BQ302"/>
      <c r="BR302"/>
      <c r="BS302"/>
      <c r="BU302"/>
      <c r="BW302"/>
      <c r="BX302"/>
      <c r="BY302"/>
      <c r="CA302"/>
      <c r="CC302"/>
      <c r="CE302"/>
      <c r="CF302"/>
      <c r="CG302"/>
      <c r="CI302"/>
      <c r="CK302"/>
      <c r="CL302"/>
    </row>
    <row r="303" spans="1:104" x14ac:dyDescent="0.3">
      <c r="A303" s="15" t="str">
        <f t="shared" si="455"/>
        <v>Arginine</v>
      </c>
      <c r="E303" s="19">
        <f t="shared" si="456"/>
        <v>0.2953424318170727</v>
      </c>
      <c r="F303" s="19">
        <f t="shared" si="461"/>
        <v>0.28870386566733836</v>
      </c>
      <c r="J303" s="19">
        <f t="shared" si="457"/>
        <v>3.7026661138183927</v>
      </c>
      <c r="L303" s="19">
        <f t="shared" si="458"/>
        <v>1.8251935447244392</v>
      </c>
      <c r="N303" s="19" t="e">
        <f t="shared" si="462"/>
        <v>#DIV/0!</v>
      </c>
      <c r="O303" s="19" t="e">
        <f t="shared" si="462"/>
        <v>#DIV/0!</v>
      </c>
      <c r="P303" s="19" t="e">
        <f t="shared" si="462"/>
        <v>#DIV/0!</v>
      </c>
      <c r="Q303" s="19">
        <f t="shared" si="462"/>
        <v>0</v>
      </c>
      <c r="R303" s="19" t="e">
        <f t="shared" si="462"/>
        <v>#DIV/0!</v>
      </c>
      <c r="S303" s="19" t="e">
        <f t="shared" si="462"/>
        <v>#DIV/0!</v>
      </c>
      <c r="T303" s="19">
        <f t="shared" si="462"/>
        <v>11.957239237514058</v>
      </c>
      <c r="U303" s="19">
        <f t="shared" si="462"/>
        <v>7.3177953258502031</v>
      </c>
      <c r="V303" s="19" t="e">
        <f t="shared" si="462"/>
        <v>#DIV/0!</v>
      </c>
      <c r="W303" s="19" t="e">
        <f t="shared" si="462"/>
        <v>#DIV/0!</v>
      </c>
      <c r="X303" s="19" t="e">
        <f t="shared" si="462"/>
        <v>#DIV/0!</v>
      </c>
      <c r="Y303" s="19" t="e">
        <f t="shared" si="462"/>
        <v>#DIV/0!</v>
      </c>
      <c r="Z303" s="19" t="e">
        <f t="shared" si="462"/>
        <v>#DIV/0!</v>
      </c>
      <c r="AA303" s="19">
        <f t="shared" ref="AA303:AF303" si="464">AA277/AA$288*100</f>
        <v>0.30144447754422826</v>
      </c>
      <c r="AB303" s="19">
        <f t="shared" si="464"/>
        <v>0.77454555602162289</v>
      </c>
      <c r="AC303" s="19" t="e">
        <f t="shared" si="464"/>
        <v>#DIV/0!</v>
      </c>
      <c r="AD303" s="19" t="e">
        <f t="shared" si="464"/>
        <v>#DIV/0!</v>
      </c>
      <c r="AE303" s="19">
        <f t="shared" si="464"/>
        <v>0</v>
      </c>
      <c r="AF303" s="19">
        <f t="shared" si="464"/>
        <v>0</v>
      </c>
      <c r="AG303"/>
      <c r="AH303" s="22" t="e">
        <f t="shared" si="460"/>
        <v>#DIV/0!</v>
      </c>
      <c r="AJ303"/>
      <c r="AK303"/>
      <c r="AL303"/>
      <c r="AM303"/>
      <c r="AN303"/>
      <c r="AO303"/>
      <c r="AS303" s="17"/>
      <c r="AV303" s="17"/>
      <c r="AW303"/>
      <c r="AY303"/>
      <c r="AZ303" s="17"/>
      <c r="BA303"/>
      <c r="BE303"/>
      <c r="BG303"/>
      <c r="BI303"/>
      <c r="BK303"/>
      <c r="BM303"/>
      <c r="BO303"/>
      <c r="BQ303"/>
      <c r="BR303"/>
      <c r="BS303"/>
      <c r="BU303"/>
      <c r="BW303"/>
      <c r="BX303"/>
      <c r="BY303"/>
      <c r="CA303"/>
      <c r="CC303"/>
      <c r="CE303"/>
      <c r="CF303"/>
      <c r="CG303"/>
      <c r="CI303"/>
      <c r="CK303"/>
      <c r="CL303"/>
    </row>
    <row r="304" spans="1:104" s="6" customFormat="1" x14ac:dyDescent="0.3">
      <c r="A304" s="6" t="str">
        <f t="shared" si="455"/>
        <v>Methionine</v>
      </c>
      <c r="N304" s="19">
        <f t="shared" si="462"/>
        <v>0</v>
      </c>
      <c r="O304" s="19">
        <f t="shared" si="462"/>
        <v>0</v>
      </c>
      <c r="P304" s="19">
        <f t="shared" si="462"/>
        <v>0</v>
      </c>
      <c r="Q304" s="19">
        <f t="shared" si="462"/>
        <v>0</v>
      </c>
      <c r="R304" s="19">
        <f t="shared" si="462"/>
        <v>0</v>
      </c>
      <c r="S304" s="19">
        <f t="shared" ref="S304:AF304" si="465">S278/S$288*100</f>
        <v>0</v>
      </c>
      <c r="T304" s="19">
        <f t="shared" si="465"/>
        <v>0</v>
      </c>
      <c r="U304" s="19">
        <f t="shared" si="465"/>
        <v>0</v>
      </c>
      <c r="V304" s="19" t="e">
        <f t="shared" si="465"/>
        <v>#DIV/0!</v>
      </c>
      <c r="W304" s="19" t="e">
        <f t="shared" si="465"/>
        <v>#DIV/0!</v>
      </c>
      <c r="X304" s="19" t="e">
        <f t="shared" si="465"/>
        <v>#DIV/0!</v>
      </c>
      <c r="Y304" s="19" t="e">
        <f t="shared" si="465"/>
        <v>#DIV/0!</v>
      </c>
      <c r="Z304" s="19" t="e">
        <f t="shared" si="465"/>
        <v>#DIV/0!</v>
      </c>
      <c r="AA304" s="19">
        <f t="shared" si="465"/>
        <v>0</v>
      </c>
      <c r="AB304" s="19">
        <f t="shared" si="465"/>
        <v>0</v>
      </c>
      <c r="AC304" s="19" t="e">
        <f t="shared" si="465"/>
        <v>#DIV/0!</v>
      </c>
      <c r="AD304" s="19" t="e">
        <f t="shared" si="465"/>
        <v>#DIV/0!</v>
      </c>
      <c r="AE304" s="19">
        <f t="shared" si="465"/>
        <v>0</v>
      </c>
      <c r="AF304" s="19">
        <f t="shared" si="465"/>
        <v>0</v>
      </c>
    </row>
    <row r="305" spans="1:90" x14ac:dyDescent="0.3">
      <c r="A305" s="15" t="str">
        <f t="shared" si="455"/>
        <v>Cysteine</v>
      </c>
      <c r="E305" s="19">
        <f t="shared" si="456"/>
        <v>1.4534058613033425</v>
      </c>
      <c r="F305" s="19" t="e">
        <f t="shared" si="461"/>
        <v>#DIV/0!</v>
      </c>
      <c r="J305" s="19">
        <f t="shared" si="457"/>
        <v>18.956181307345705</v>
      </c>
      <c r="L305" s="19">
        <f t="shared" si="458"/>
        <v>13.184950275942118</v>
      </c>
      <c r="N305" s="19">
        <f t="shared" si="462"/>
        <v>1.6453271972544785</v>
      </c>
      <c r="O305" s="19" t="e">
        <f t="shared" si="462"/>
        <v>#DIV/0!</v>
      </c>
      <c r="P305" s="19">
        <f t="shared" si="462"/>
        <v>0.38567156913523798</v>
      </c>
      <c r="Q305" s="19">
        <f t="shared" si="462"/>
        <v>0</v>
      </c>
      <c r="R305" s="19" t="e">
        <f t="shared" si="462"/>
        <v>#DIV/0!</v>
      </c>
      <c r="S305" s="19">
        <f t="shared" ref="S305:AF305" si="466">S279/S$288*100</f>
        <v>1.9846782964172367</v>
      </c>
      <c r="T305" s="19">
        <f t="shared" si="466"/>
        <v>1.2036337498701961</v>
      </c>
      <c r="U305" s="19" t="e">
        <f t="shared" si="466"/>
        <v>#DIV/0!</v>
      </c>
      <c r="V305" s="19" t="e">
        <f t="shared" si="466"/>
        <v>#DIV/0!</v>
      </c>
      <c r="W305" s="19" t="e">
        <f t="shared" si="466"/>
        <v>#DIV/0!</v>
      </c>
      <c r="X305" s="19" t="e">
        <f t="shared" si="466"/>
        <v>#DIV/0!</v>
      </c>
      <c r="Y305" s="19" t="e">
        <f t="shared" si="466"/>
        <v>#DIV/0!</v>
      </c>
      <c r="Z305" s="19" t="e">
        <f t="shared" si="466"/>
        <v>#DIV/0!</v>
      </c>
      <c r="AA305" s="19">
        <f t="shared" si="466"/>
        <v>1.4834345604348036</v>
      </c>
      <c r="AB305" s="19">
        <f t="shared" si="466"/>
        <v>0</v>
      </c>
      <c r="AC305" s="19" t="e">
        <f t="shared" si="466"/>
        <v>#DIV/0!</v>
      </c>
      <c r="AD305" s="19" t="e">
        <f t="shared" si="466"/>
        <v>#DIV/0!</v>
      </c>
      <c r="AE305" s="19">
        <f t="shared" si="466"/>
        <v>0</v>
      </c>
      <c r="AF305" s="19">
        <f t="shared" si="466"/>
        <v>21.367103981126434</v>
      </c>
      <c r="AG305"/>
      <c r="AH305" s="22" t="e">
        <f t="shared" si="460"/>
        <v>#DIV/0!</v>
      </c>
      <c r="AJ305"/>
      <c r="AK305"/>
      <c r="AL305"/>
      <c r="AM305"/>
      <c r="AN305"/>
      <c r="AO305"/>
      <c r="AS305" s="17"/>
      <c r="AV305" s="17"/>
      <c r="AW305"/>
      <c r="AY305"/>
      <c r="AZ305" s="17"/>
      <c r="BA305"/>
      <c r="BE305"/>
      <c r="BG305"/>
      <c r="BI305"/>
      <c r="BK305"/>
      <c r="BM305"/>
      <c r="BO305"/>
      <c r="BQ305"/>
      <c r="BR305"/>
      <c r="BS305"/>
      <c r="BU305"/>
      <c r="BW305"/>
      <c r="BX305"/>
      <c r="BY305"/>
      <c r="CA305"/>
      <c r="CC305"/>
      <c r="CE305"/>
      <c r="CF305"/>
      <c r="CG305"/>
      <c r="CI305"/>
      <c r="CK305"/>
      <c r="CL305"/>
    </row>
    <row r="306" spans="1:90" x14ac:dyDescent="0.3">
      <c r="A306" s="15" t="str">
        <f t="shared" si="455"/>
        <v>Alanine</v>
      </c>
      <c r="E306" s="19">
        <f t="shared" si="456"/>
        <v>14.036755417398611</v>
      </c>
      <c r="F306" s="19">
        <f t="shared" si="461"/>
        <v>7.3262517097040831</v>
      </c>
      <c r="J306" s="19">
        <f t="shared" si="457"/>
        <v>19.119491011662568</v>
      </c>
      <c r="L306" s="19">
        <f t="shared" si="458"/>
        <v>12.528529293777622</v>
      </c>
      <c r="N306" s="19">
        <f t="shared" si="462"/>
        <v>7.3295575083248927</v>
      </c>
      <c r="O306" s="19">
        <f t="shared" si="462"/>
        <v>9.1799442112222636</v>
      </c>
      <c r="P306" s="19">
        <f t="shared" si="462"/>
        <v>12.771932564490681</v>
      </c>
      <c r="Q306" s="19">
        <f t="shared" si="462"/>
        <v>6.0107403509711528</v>
      </c>
      <c r="R306" s="19">
        <f t="shared" si="462"/>
        <v>5.4253518511405447</v>
      </c>
      <c r="S306" s="19">
        <f t="shared" ref="S306:AF306" si="467">S280/S$288*100</f>
        <v>2.573560767412892</v>
      </c>
      <c r="T306" s="19">
        <f t="shared" si="467"/>
        <v>20.840588459104794</v>
      </c>
      <c r="U306" s="19">
        <f t="shared" si="467"/>
        <v>21.328554611958577</v>
      </c>
      <c r="V306" s="19" t="e">
        <f t="shared" si="467"/>
        <v>#DIV/0!</v>
      </c>
      <c r="W306" s="19" t="e">
        <f t="shared" si="467"/>
        <v>#DIV/0!</v>
      </c>
      <c r="X306" s="19" t="e">
        <f t="shared" si="467"/>
        <v>#DIV/0!</v>
      </c>
      <c r="Y306" s="19" t="e">
        <f t="shared" si="467"/>
        <v>#DIV/0!</v>
      </c>
      <c r="Z306" s="19" t="e">
        <f t="shared" si="467"/>
        <v>#DIV/0!</v>
      </c>
      <c r="AA306" s="19">
        <f t="shared" si="467"/>
        <v>14.179987777994068</v>
      </c>
      <c r="AB306" s="19">
        <f t="shared" si="467"/>
        <v>19.269327496095649</v>
      </c>
      <c r="AC306" s="19" t="e">
        <f t="shared" si="467"/>
        <v>#DIV/0!</v>
      </c>
      <c r="AD306" s="19" t="e">
        <f t="shared" si="467"/>
        <v>#DIV/0!</v>
      </c>
      <c r="AE306" s="19">
        <f t="shared" si="467"/>
        <v>0</v>
      </c>
      <c r="AF306" s="19">
        <f t="shared" si="467"/>
        <v>0</v>
      </c>
      <c r="AG306"/>
      <c r="AH306" s="22" t="e">
        <f t="shared" si="460"/>
        <v>#DIV/0!</v>
      </c>
      <c r="AJ306"/>
      <c r="AK306"/>
      <c r="AL306"/>
      <c r="AM306"/>
      <c r="AN306"/>
      <c r="AO306"/>
      <c r="AS306" s="17"/>
      <c r="AV306" s="17"/>
      <c r="AW306"/>
      <c r="AY306"/>
      <c r="AZ306" s="17"/>
      <c r="BA306"/>
      <c r="BE306"/>
      <c r="BG306"/>
      <c r="BI306"/>
      <c r="BK306"/>
      <c r="BM306"/>
      <c r="BO306"/>
      <c r="BQ306"/>
      <c r="BR306"/>
      <c r="BS306"/>
      <c r="BU306"/>
      <c r="BW306"/>
      <c r="BX306"/>
      <c r="BY306"/>
      <c r="CA306"/>
      <c r="CC306"/>
      <c r="CE306"/>
      <c r="CF306"/>
      <c r="CG306"/>
      <c r="CI306"/>
      <c r="CK306"/>
      <c r="CL306"/>
    </row>
    <row r="307" spans="1:90" x14ac:dyDescent="0.3">
      <c r="A307" s="15" t="str">
        <f t="shared" si="455"/>
        <v>Glutamic acid</v>
      </c>
      <c r="E307" s="19">
        <f t="shared" si="456"/>
        <v>34.395746921902742</v>
      </c>
      <c r="F307" s="19">
        <f t="shared" si="461"/>
        <v>0.49202869624473061</v>
      </c>
      <c r="J307" s="19">
        <f t="shared" si="457"/>
        <v>8.389529030077945</v>
      </c>
      <c r="L307" s="19">
        <f t="shared" si="458"/>
        <v>10.11894803929502</v>
      </c>
      <c r="N307" s="19">
        <f t="shared" si="462"/>
        <v>38.582021410873644</v>
      </c>
      <c r="O307" s="19">
        <f t="shared" si="462"/>
        <v>46.904606879287343</v>
      </c>
      <c r="P307" s="19" t="e">
        <f t="shared" si="462"/>
        <v>#DIV/0!</v>
      </c>
      <c r="Q307" s="19">
        <f t="shared" si="462"/>
        <v>55.886453638755974</v>
      </c>
      <c r="R307" s="19">
        <f t="shared" si="462"/>
        <v>36.008729320926278</v>
      </c>
      <c r="S307" s="19">
        <f t="shared" ref="S307:AF307" si="468">S281/S$288*100</f>
        <v>17.747159971314762</v>
      </c>
      <c r="T307" s="19">
        <f t="shared" si="468"/>
        <v>17.306217588044539</v>
      </c>
      <c r="U307" s="19">
        <f t="shared" si="468"/>
        <v>25.747631185958554</v>
      </c>
      <c r="V307" s="19" t="e">
        <f t="shared" si="468"/>
        <v>#DIV/0!</v>
      </c>
      <c r="W307" s="19" t="e">
        <f t="shared" si="468"/>
        <v>#DIV/0!</v>
      </c>
      <c r="X307" s="19" t="e">
        <f t="shared" si="468"/>
        <v>#DIV/0!</v>
      </c>
      <c r="Y307" s="19" t="e">
        <f t="shared" si="468"/>
        <v>#DIV/0!</v>
      </c>
      <c r="Z307" s="19" t="e">
        <f t="shared" si="468"/>
        <v>#DIV/0!</v>
      </c>
      <c r="AA307" s="19">
        <f t="shared" si="468"/>
        <v>33.741669639854877</v>
      </c>
      <c r="AB307" s="19">
        <f t="shared" si="468"/>
        <v>-2.2671870641635792</v>
      </c>
      <c r="AC307" s="19" t="e">
        <f t="shared" si="468"/>
        <v>#DIV/0!</v>
      </c>
      <c r="AD307" s="19" t="e">
        <f t="shared" si="468"/>
        <v>#DIV/0!</v>
      </c>
      <c r="AE307" s="19">
        <f t="shared" si="468"/>
        <v>0</v>
      </c>
      <c r="AF307" s="19">
        <f t="shared" si="468"/>
        <v>0</v>
      </c>
      <c r="AG307"/>
      <c r="AH307" s="22" t="e">
        <f t="shared" si="460"/>
        <v>#DIV/0!</v>
      </c>
      <c r="AJ307"/>
      <c r="AK307"/>
      <c r="AL307"/>
      <c r="AM307"/>
      <c r="AN307"/>
      <c r="AO307"/>
      <c r="AS307" s="17"/>
      <c r="AV307" s="17"/>
      <c r="AW307"/>
      <c r="AY307"/>
      <c r="AZ307" s="17"/>
      <c r="BA307"/>
      <c r="BE307"/>
      <c r="BG307"/>
      <c r="BI307"/>
      <c r="BK307"/>
      <c r="BM307"/>
      <c r="BO307"/>
      <c r="BQ307"/>
      <c r="BR307"/>
      <c r="BS307"/>
      <c r="BU307"/>
      <c r="BW307"/>
      <c r="BX307"/>
      <c r="BY307"/>
      <c r="CA307"/>
      <c r="CC307"/>
      <c r="CE307"/>
      <c r="CF307"/>
      <c r="CG307"/>
      <c r="CI307"/>
      <c r="CK307"/>
      <c r="CL307"/>
    </row>
    <row r="308" spans="1:90" x14ac:dyDescent="0.3">
      <c r="A308" s="15" t="str">
        <f t="shared" si="455"/>
        <v>Serine</v>
      </c>
      <c r="E308" s="19">
        <f t="shared" si="456"/>
        <v>6.326820692181764</v>
      </c>
      <c r="F308" s="19">
        <f t="shared" si="461"/>
        <v>2.0054453622319541</v>
      </c>
      <c r="J308" s="19">
        <f t="shared" si="457"/>
        <v>9.7947082682183719</v>
      </c>
      <c r="L308" s="19">
        <f t="shared" si="458"/>
        <v>14.264612643535694</v>
      </c>
      <c r="N308" s="19">
        <f t="shared" si="462"/>
        <v>6.6202634691298963</v>
      </c>
      <c r="O308" s="19" t="e">
        <f t="shared" si="462"/>
        <v>#DIV/0!</v>
      </c>
      <c r="P308" s="19">
        <f t="shared" si="462"/>
        <v>11.909857359542261</v>
      </c>
      <c r="Q308" s="19">
        <f t="shared" si="462"/>
        <v>6.6057790486590076</v>
      </c>
      <c r="R308" s="19">
        <f t="shared" si="462"/>
        <v>13.124814881514411</v>
      </c>
      <c r="S308" s="19">
        <f t="shared" ref="S308:AF308" si="469">S282/S$288*100</f>
        <v>0.60321820428072725</v>
      </c>
      <c r="T308" s="19">
        <f t="shared" si="469"/>
        <v>8.8863889991632714</v>
      </c>
      <c r="U308" s="19">
        <f t="shared" si="469"/>
        <v>13.383238508973038</v>
      </c>
      <c r="V308" s="19" t="e">
        <f t="shared" si="469"/>
        <v>#DIV/0!</v>
      </c>
      <c r="W308" s="19" t="e">
        <f t="shared" si="469"/>
        <v>#DIV/0!</v>
      </c>
      <c r="X308" s="19" t="e">
        <f t="shared" si="469"/>
        <v>#DIV/0!</v>
      </c>
      <c r="Y308" s="19" t="e">
        <f t="shared" si="469"/>
        <v>#DIV/0!</v>
      </c>
      <c r="Z308" s="19" t="e">
        <f t="shared" si="469"/>
        <v>#DIV/0!</v>
      </c>
      <c r="AA308" s="19">
        <f t="shared" si="469"/>
        <v>6.2962281161570255</v>
      </c>
      <c r="AB308" s="19">
        <f t="shared" si="469"/>
        <v>4.9562745833288107</v>
      </c>
      <c r="AC308" s="19" t="e">
        <f t="shared" si="469"/>
        <v>#DIV/0!</v>
      </c>
      <c r="AD308" s="19" t="e">
        <f t="shared" si="469"/>
        <v>#DIV/0!</v>
      </c>
      <c r="AE308" s="19">
        <f t="shared" si="469"/>
        <v>2.9783124887420498</v>
      </c>
      <c r="AF308" s="19">
        <f t="shared" si="469"/>
        <v>12.44531214781134</v>
      </c>
      <c r="AG308"/>
      <c r="AH308" s="22" t="e">
        <f t="shared" si="460"/>
        <v>#DIV/0!</v>
      </c>
      <c r="AJ308"/>
      <c r="AK308"/>
      <c r="AL308"/>
      <c r="AM308"/>
      <c r="AN308"/>
      <c r="AO308"/>
      <c r="AS308" s="17"/>
      <c r="AV308" s="17"/>
      <c r="AW308"/>
      <c r="AY308"/>
      <c r="AZ308" s="17"/>
      <c r="BA308"/>
      <c r="BE308"/>
      <c r="BG308"/>
      <c r="BI308"/>
      <c r="BK308"/>
      <c r="BM308"/>
      <c r="BO308"/>
      <c r="BQ308"/>
      <c r="BR308"/>
      <c r="BS308"/>
      <c r="BU308"/>
      <c r="BW308"/>
      <c r="BX308"/>
      <c r="BY308"/>
      <c r="CA308"/>
      <c r="CC308"/>
      <c r="CE308"/>
      <c r="CF308"/>
      <c r="CG308"/>
      <c r="CI308"/>
      <c r="CK308"/>
      <c r="CL308"/>
    </row>
    <row r="309" spans="1:90" x14ac:dyDescent="0.3">
      <c r="A309" s="15" t="str">
        <f t="shared" si="455"/>
        <v>Lysine</v>
      </c>
      <c r="E309" s="19">
        <f t="shared" si="456"/>
        <v>9.3542949139916232</v>
      </c>
      <c r="F309" s="19">
        <f t="shared" si="461"/>
        <v>2.6563434641405275</v>
      </c>
      <c r="J309" s="19" t="e">
        <f t="shared" si="457"/>
        <v>#DIV/0!</v>
      </c>
      <c r="L309" s="19">
        <f t="shared" si="458"/>
        <v>9.6854080176115058</v>
      </c>
      <c r="N309" s="19" t="e">
        <f t="shared" si="462"/>
        <v>#DIV/0!</v>
      </c>
      <c r="O309" s="19" t="e">
        <f t="shared" si="462"/>
        <v>#DIV/0!</v>
      </c>
      <c r="P309" s="19">
        <f t="shared" si="462"/>
        <v>17.054927880294063</v>
      </c>
      <c r="Q309" s="19">
        <f t="shared" si="462"/>
        <v>0</v>
      </c>
      <c r="R309" s="19" t="e">
        <f t="shared" si="462"/>
        <v>#DIV/0!</v>
      </c>
      <c r="S309" s="19" t="e">
        <f t="shared" ref="S309:AF309" si="470">S283/S$288*100</f>
        <v>#DIV/0!</v>
      </c>
      <c r="T309" s="19">
        <f t="shared" si="470"/>
        <v>1.9885973767650253</v>
      </c>
      <c r="U309" s="19">
        <f t="shared" si="470"/>
        <v>4.3080670726557502</v>
      </c>
      <c r="V309" s="19" t="e">
        <f t="shared" si="470"/>
        <v>#DIV/0!</v>
      </c>
      <c r="W309" s="19" t="e">
        <f t="shared" si="470"/>
        <v>#DIV/0!</v>
      </c>
      <c r="X309" s="19" t="e">
        <f t="shared" si="470"/>
        <v>#DIV/0!</v>
      </c>
      <c r="Y309" s="19" t="e">
        <f t="shared" si="470"/>
        <v>#DIV/0!</v>
      </c>
      <c r="Z309" s="19" t="e">
        <f t="shared" si="470"/>
        <v>#DIV/0!</v>
      </c>
      <c r="AA309" s="19">
        <f t="shared" si="470"/>
        <v>9.547563232936831</v>
      </c>
      <c r="AB309" s="19">
        <f t="shared" si="470"/>
        <v>7.1265378475668033</v>
      </c>
      <c r="AC309" s="19" t="e">
        <f t="shared" si="470"/>
        <v>#DIV/0!</v>
      </c>
      <c r="AD309" s="19" t="e">
        <f t="shared" si="470"/>
        <v>#DIV/0!</v>
      </c>
      <c r="AE309" s="19">
        <f t="shared" si="470"/>
        <v>0</v>
      </c>
      <c r="AF309" s="19">
        <f t="shared" si="470"/>
        <v>14.141851718586809</v>
      </c>
      <c r="AG309"/>
      <c r="AH309" s="22" t="e">
        <f t="shared" si="460"/>
        <v>#DIV/0!</v>
      </c>
      <c r="AJ309"/>
      <c r="AK309"/>
      <c r="AL309"/>
      <c r="AM309"/>
      <c r="AN309"/>
      <c r="AO309"/>
      <c r="AS309" s="17"/>
      <c r="AV309" s="17"/>
      <c r="AW309"/>
      <c r="AY309"/>
      <c r="AZ309" s="17"/>
      <c r="BA309"/>
      <c r="BE309"/>
      <c r="BG309"/>
      <c r="BI309"/>
      <c r="BK309"/>
      <c r="BM309"/>
      <c r="BO309"/>
      <c r="BQ309"/>
      <c r="BR309"/>
      <c r="BS309"/>
      <c r="BU309"/>
      <c r="BW309"/>
      <c r="BX309"/>
      <c r="BY309"/>
      <c r="CA309"/>
      <c r="CC309"/>
      <c r="CE309"/>
      <c r="CF309"/>
      <c r="CG309"/>
      <c r="CI309"/>
      <c r="CK309"/>
      <c r="CL309"/>
    </row>
    <row r="310" spans="1:90" x14ac:dyDescent="0.3">
      <c r="A310" s="15" t="str">
        <f t="shared" si="455"/>
        <v>Leucine</v>
      </c>
      <c r="E310" s="19" t="e">
        <f t="shared" si="456"/>
        <v>#DIV/0!</v>
      </c>
      <c r="F310" s="19" t="e">
        <f t="shared" si="461"/>
        <v>#DIV/0!</v>
      </c>
      <c r="J310" s="19" t="e">
        <f t="shared" si="457"/>
        <v>#DIV/0!</v>
      </c>
      <c r="L310" s="19" t="e">
        <f t="shared" si="458"/>
        <v>#DIV/0!</v>
      </c>
      <c r="N310" s="19" t="e">
        <f t="shared" si="462"/>
        <v>#DIV/0!</v>
      </c>
      <c r="O310" s="19" t="e">
        <f t="shared" si="462"/>
        <v>#DIV/0!</v>
      </c>
      <c r="P310" s="19" t="e">
        <f t="shared" si="462"/>
        <v>#DIV/0!</v>
      </c>
      <c r="Q310" s="19">
        <f t="shared" si="462"/>
        <v>0</v>
      </c>
      <c r="R310" s="19" t="e">
        <f t="shared" si="462"/>
        <v>#DIV/0!</v>
      </c>
      <c r="S310" s="19" t="e">
        <f t="shared" ref="S310:AF310" si="471">S284/S$288*100</f>
        <v>#DIV/0!</v>
      </c>
      <c r="T310" s="19" t="e">
        <f t="shared" si="471"/>
        <v>#DIV/0!</v>
      </c>
      <c r="U310" s="19" t="e">
        <f t="shared" si="471"/>
        <v>#DIV/0!</v>
      </c>
      <c r="V310" s="19" t="e">
        <f t="shared" si="471"/>
        <v>#DIV/0!</v>
      </c>
      <c r="W310" s="19" t="e">
        <f t="shared" si="471"/>
        <v>#DIV/0!</v>
      </c>
      <c r="X310" s="19" t="e">
        <f t="shared" si="471"/>
        <v>#DIV/0!</v>
      </c>
      <c r="Y310" s="19" t="e">
        <f t="shared" si="471"/>
        <v>#DIV/0!</v>
      </c>
      <c r="Z310" s="19" t="e">
        <f t="shared" si="471"/>
        <v>#DIV/0!</v>
      </c>
      <c r="AA310" s="19">
        <f t="shared" si="471"/>
        <v>0</v>
      </c>
      <c r="AB310" s="19">
        <f t="shared" si="471"/>
        <v>0</v>
      </c>
      <c r="AC310" s="19" t="e">
        <f t="shared" si="471"/>
        <v>#DIV/0!</v>
      </c>
      <c r="AD310" s="19" t="e">
        <f t="shared" si="471"/>
        <v>#DIV/0!</v>
      </c>
      <c r="AE310" s="19">
        <f t="shared" si="471"/>
        <v>0</v>
      </c>
      <c r="AF310" s="19">
        <f t="shared" si="471"/>
        <v>0</v>
      </c>
      <c r="AG310"/>
      <c r="AH310" s="22" t="e">
        <f t="shared" si="460"/>
        <v>#DIV/0!</v>
      </c>
      <c r="AJ310"/>
      <c r="AK310"/>
      <c r="AL310"/>
      <c r="AM310"/>
      <c r="AN310"/>
      <c r="AO310"/>
      <c r="AS310" s="17"/>
      <c r="AV310" s="17"/>
      <c r="AW310"/>
      <c r="AY310"/>
      <c r="AZ310" s="17"/>
      <c r="BA310"/>
      <c r="BE310"/>
      <c r="BG310"/>
      <c r="BI310"/>
      <c r="BK310"/>
      <c r="BM310"/>
      <c r="BO310"/>
      <c r="BQ310"/>
      <c r="BR310"/>
      <c r="BS310"/>
      <c r="BU310"/>
      <c r="BW310"/>
      <c r="BX310"/>
      <c r="BY310"/>
      <c r="CA310"/>
      <c r="CC310"/>
      <c r="CE310"/>
      <c r="CF310"/>
      <c r="CG310"/>
      <c r="CI310"/>
      <c r="CK310"/>
      <c r="CL310"/>
    </row>
    <row r="311" spans="1:90" s="19" customFormat="1" x14ac:dyDescent="0.3">
      <c r="A311" s="19" t="str">
        <f>A285</f>
        <v>Proline</v>
      </c>
      <c r="E311" s="19" t="e">
        <f>AVERAGEIF(K259:M259,"&gt;0", K259:M259)</f>
        <v>#DIV/0!</v>
      </c>
      <c r="F311" s="19">
        <f>AVERAGEIF(N259:P259,"&gt;0", N259:P259)</f>
        <v>9.065960122269931E-2</v>
      </c>
      <c r="J311" s="19" t="e">
        <f t="shared" si="457"/>
        <v>#DIV/0!</v>
      </c>
      <c r="L311" s="19" t="e">
        <f t="shared" si="458"/>
        <v>#DIV/0!</v>
      </c>
      <c r="N311" s="19" t="e">
        <f t="shared" si="462"/>
        <v>#DIV/0!</v>
      </c>
      <c r="O311" s="19" t="e">
        <f t="shared" si="462"/>
        <v>#DIV/0!</v>
      </c>
      <c r="P311" s="19" t="e">
        <f t="shared" si="462"/>
        <v>#DIV/0!</v>
      </c>
      <c r="Q311" s="19">
        <f t="shared" si="462"/>
        <v>0</v>
      </c>
      <c r="R311" s="19" t="e">
        <f t="shared" si="462"/>
        <v>#DIV/0!</v>
      </c>
      <c r="S311" s="19" t="e">
        <f t="shared" ref="S311:AF311" si="472">S285/S$288*100</f>
        <v>#DIV/0!</v>
      </c>
      <c r="T311" s="19" t="e">
        <f t="shared" si="472"/>
        <v>#DIV/0!</v>
      </c>
      <c r="U311" s="19" t="e">
        <f t="shared" si="472"/>
        <v>#DIV/0!</v>
      </c>
      <c r="V311" s="19" t="e">
        <f t="shared" si="472"/>
        <v>#DIV/0!</v>
      </c>
      <c r="W311" s="19" t="e">
        <f t="shared" si="472"/>
        <v>#DIV/0!</v>
      </c>
      <c r="X311" s="19" t="e">
        <f t="shared" si="472"/>
        <v>#DIV/0!</v>
      </c>
      <c r="Y311" s="19" t="e">
        <f t="shared" si="472"/>
        <v>#DIV/0!</v>
      </c>
      <c r="Z311" s="19" t="e">
        <f t="shared" si="472"/>
        <v>#DIV/0!</v>
      </c>
      <c r="AA311" s="19">
        <f t="shared" si="472"/>
        <v>0</v>
      </c>
      <c r="AB311" s="19">
        <f t="shared" si="472"/>
        <v>0.24322497752297464</v>
      </c>
      <c r="AC311" s="19" t="e">
        <f t="shared" si="472"/>
        <v>#DIV/0!</v>
      </c>
      <c r="AD311" s="19" t="e">
        <f t="shared" si="472"/>
        <v>#DIV/0!</v>
      </c>
      <c r="AE311" s="19">
        <f t="shared" si="472"/>
        <v>0</v>
      </c>
      <c r="AF311" s="19">
        <f t="shared" si="472"/>
        <v>0</v>
      </c>
      <c r="AH311" s="22"/>
      <c r="AS311" s="17"/>
      <c r="AV311" s="17"/>
      <c r="AZ311" s="17"/>
      <c r="BC311" s="17"/>
    </row>
    <row r="312" spans="1:90" s="19" customFormat="1" x14ac:dyDescent="0.3">
      <c r="A312" s="19" t="str">
        <f>A286</f>
        <v>beta-Alanine</v>
      </c>
      <c r="E312" s="19" t="e">
        <f>AVERAGEIF(K260:M260,"&gt;0", K260:M260)</f>
        <v>#DIV/0!</v>
      </c>
      <c r="F312" s="19" t="e">
        <f>AVERAGEIF(N260:P260,"&gt;0", N260:P260)</f>
        <v>#DIV/0!</v>
      </c>
      <c r="J312" s="19" t="e">
        <f t="shared" si="457"/>
        <v>#DIV/0!</v>
      </c>
      <c r="L312" s="19" t="e">
        <f t="shared" si="458"/>
        <v>#DIV/0!</v>
      </c>
      <c r="N312" s="19" t="e">
        <f t="shared" si="462"/>
        <v>#DIV/0!</v>
      </c>
      <c r="O312" s="19" t="e">
        <f t="shared" si="462"/>
        <v>#DIV/0!</v>
      </c>
      <c r="P312" s="19" t="e">
        <f t="shared" si="462"/>
        <v>#DIV/0!</v>
      </c>
      <c r="Q312" s="19">
        <f t="shared" si="462"/>
        <v>0</v>
      </c>
      <c r="R312" s="19" t="e">
        <f t="shared" si="462"/>
        <v>#DIV/0!</v>
      </c>
      <c r="S312" s="19" t="e">
        <f t="shared" ref="S312:AF312" si="473">S286/S$288*100</f>
        <v>#DIV/0!</v>
      </c>
      <c r="T312" s="19" t="e">
        <f t="shared" si="473"/>
        <v>#DIV/0!</v>
      </c>
      <c r="U312" s="19" t="e">
        <f t="shared" si="473"/>
        <v>#DIV/0!</v>
      </c>
      <c r="V312" s="19" t="e">
        <f t="shared" si="473"/>
        <v>#DIV/0!</v>
      </c>
      <c r="W312" s="19" t="e">
        <f t="shared" si="473"/>
        <v>#DIV/0!</v>
      </c>
      <c r="X312" s="19" t="e">
        <f t="shared" si="473"/>
        <v>#DIV/0!</v>
      </c>
      <c r="Y312" s="19" t="e">
        <f t="shared" si="473"/>
        <v>#DIV/0!</v>
      </c>
      <c r="Z312" s="19" t="e">
        <f t="shared" si="473"/>
        <v>#DIV/0!</v>
      </c>
      <c r="AA312" s="19">
        <f t="shared" si="473"/>
        <v>0</v>
      </c>
      <c r="AB312" s="19">
        <f t="shared" si="473"/>
        <v>0</v>
      </c>
      <c r="AC312" s="19" t="e">
        <f t="shared" si="473"/>
        <v>#DIV/0!</v>
      </c>
      <c r="AD312" s="19" t="e">
        <f t="shared" si="473"/>
        <v>#DIV/0!</v>
      </c>
      <c r="AE312" s="19">
        <f t="shared" si="473"/>
        <v>0</v>
      </c>
      <c r="AF312" s="19">
        <f t="shared" si="473"/>
        <v>0</v>
      </c>
      <c r="AH312" s="22"/>
      <c r="AS312" s="17"/>
      <c r="AV312" s="17"/>
      <c r="AZ312" s="17"/>
      <c r="BC312" s="17"/>
    </row>
    <row r="313" spans="1:90" x14ac:dyDescent="0.3">
      <c r="A313" s="15"/>
      <c r="E313" s="19"/>
      <c r="F313" s="19"/>
      <c r="J313" s="19"/>
      <c r="L313" s="19"/>
      <c r="N313" s="19"/>
      <c r="P313" s="19"/>
      <c r="R313" s="19"/>
      <c r="S313" s="19"/>
      <c r="T313" s="15"/>
      <c r="U313"/>
      <c r="W313" s="19"/>
      <c r="Y313" s="21"/>
      <c r="AA313" s="22">
        <f>AA287/AA$288*100</f>
        <v>0</v>
      </c>
      <c r="AB313" s="22"/>
      <c r="AF313" s="22"/>
      <c r="AG313"/>
      <c r="AH313" s="22"/>
      <c r="AJ313"/>
      <c r="AK313"/>
      <c r="AL313"/>
      <c r="AM313"/>
      <c r="AN313"/>
      <c r="AO313"/>
      <c r="AS313" s="17"/>
      <c r="AV313" s="17"/>
      <c r="AW313"/>
      <c r="AY313"/>
      <c r="AZ313" s="17"/>
      <c r="BA313"/>
      <c r="BE313"/>
      <c r="BG313"/>
      <c r="BI313"/>
      <c r="BK313"/>
      <c r="BM313"/>
      <c r="BO313"/>
      <c r="BQ313"/>
      <c r="BR313"/>
      <c r="BS313"/>
      <c r="BU313"/>
      <c r="BW313"/>
      <c r="BX313"/>
      <c r="BY313"/>
      <c r="CA313"/>
      <c r="CC313"/>
      <c r="CE313"/>
      <c r="CF313"/>
      <c r="CG313"/>
      <c r="CI313"/>
      <c r="CK313"/>
      <c r="CL313"/>
    </row>
    <row r="314" spans="1:90" x14ac:dyDescent="0.3">
      <c r="A314" s="15" t="str">
        <f>A288</f>
        <v>Total</v>
      </c>
      <c r="E314" s="19">
        <f>AVERAGEIF(K262:M262,"&gt;0", K262:M262)</f>
        <v>100</v>
      </c>
      <c r="F314" s="19">
        <f>AVERAGEIF(N262:P262,"&gt;0", N262:P262)</f>
        <v>100</v>
      </c>
      <c r="J314" s="19">
        <f>AVERAGEIF(AC262:AE262,"&gt;0", AC262:AE262)</f>
        <v>100</v>
      </c>
      <c r="L314" s="19">
        <f>AVERAGEIF(AI262:AQ262,"&gt;0", AI262:AQ262)</f>
        <v>100</v>
      </c>
      <c r="N314" s="19">
        <f>AVERAGEIF(AU262:AZ262,"&gt;0", AU262:AZ262)</f>
        <v>100</v>
      </c>
      <c r="O314" s="19">
        <f>AVERAGEIF(BA262:BF262,"&gt;0", BA262:BF262)</f>
        <v>100</v>
      </c>
      <c r="P314" s="19">
        <f>AVERAGEIF(BG262:BL262,"&gt;0", BG262:BL262)</f>
        <v>100</v>
      </c>
      <c r="Q314" s="19">
        <f>AVERAGEIF(BM262:BR262,"&gt;0", BM262:BR262)</f>
        <v>100</v>
      </c>
      <c r="R314" s="19">
        <f>AVERAGEIF(BS262:BW262,"&gt;0", BS262:BW262)</f>
        <v>100</v>
      </c>
      <c r="S314" s="19">
        <f>AVERAGEIF(BZ262:CD262,"&gt;0", BZ262:CD262)</f>
        <v>100</v>
      </c>
      <c r="T314" s="15">
        <f>AVERAGEIF(CF262:CJ262,"&gt;0", CF262:CJ262)</f>
        <v>100</v>
      </c>
      <c r="U314" s="19">
        <f>AVERAGEIF(CL262:CP262,"&gt;0", CL262:CP262)</f>
        <v>100</v>
      </c>
      <c r="V314" s="19" t="e">
        <f>AVERAGEIF(CR262:CS262,"&gt;0", CR262:CS262)</f>
        <v>#DIV/0!</v>
      </c>
      <c r="W314" s="19" t="e">
        <f>AVERAGEIF(CT262:CU262,"&gt;0", CT262:CU262)</f>
        <v>#DIV/0!</v>
      </c>
      <c r="Y314" s="21"/>
      <c r="AA314" s="22">
        <f>AA288/AA$288*100</f>
        <v>100</v>
      </c>
      <c r="AB314" s="22"/>
      <c r="AF314" s="22">
        <f>AF288/AF$288*100</f>
        <v>100</v>
      </c>
      <c r="AG314"/>
      <c r="AH314" s="22" t="e">
        <f>AH288/AH$288*100</f>
        <v>#DIV/0!</v>
      </c>
      <c r="AJ314"/>
      <c r="AK314"/>
      <c r="AL314"/>
      <c r="AM314"/>
      <c r="AN314"/>
      <c r="AO314"/>
      <c r="AS314" s="17"/>
      <c r="AV314" s="17"/>
      <c r="AW314"/>
      <c r="AY314"/>
      <c r="AZ314" s="17"/>
      <c r="BA314"/>
      <c r="BE314"/>
      <c r="BG314"/>
      <c r="BI314"/>
      <c r="BK314"/>
      <c r="BM314"/>
      <c r="BO314"/>
      <c r="BQ314"/>
      <c r="BR314"/>
      <c r="BS314"/>
      <c r="BU314"/>
      <c r="BW314"/>
      <c r="BX314"/>
      <c r="BY314"/>
      <c r="CA314"/>
      <c r="CC314"/>
      <c r="CE314"/>
      <c r="CF314"/>
      <c r="CG314"/>
      <c r="CI314"/>
      <c r="CK314"/>
      <c r="CL314"/>
    </row>
    <row r="315" spans="1:90" x14ac:dyDescent="0.3">
      <c r="A315" s="15"/>
      <c r="F315" s="19"/>
      <c r="Q315"/>
      <c r="T315" s="15"/>
      <c r="U315"/>
      <c r="Y315" s="21"/>
      <c r="AA315"/>
      <c r="AB315" s="19"/>
      <c r="AF315" s="19"/>
      <c r="AG315"/>
      <c r="AJ315"/>
      <c r="AK315"/>
      <c r="AL315"/>
      <c r="AM315"/>
      <c r="AN315"/>
      <c r="AO315"/>
      <c r="AS315" s="17"/>
      <c r="AV315" s="17"/>
      <c r="AW315"/>
      <c r="AY315"/>
      <c r="AZ315" s="17"/>
      <c r="BA315"/>
      <c r="BE315"/>
      <c r="BG315"/>
      <c r="BI315"/>
      <c r="BK315"/>
      <c r="BM315"/>
      <c r="BO315"/>
      <c r="BQ315"/>
      <c r="BR315"/>
      <c r="BS315"/>
      <c r="BU315"/>
      <c r="BW315"/>
      <c r="BX315"/>
      <c r="BY315"/>
      <c r="CA315"/>
      <c r="CC315"/>
      <c r="CE315"/>
      <c r="CF315"/>
      <c r="CG315"/>
      <c r="CI315"/>
      <c r="CK315"/>
      <c r="CL315"/>
    </row>
    <row r="316" spans="1:90" x14ac:dyDescent="0.3">
      <c r="A316" s="15"/>
      <c r="Q316"/>
      <c r="U316"/>
      <c r="W316" s="19"/>
      <c r="Y316" s="21"/>
      <c r="AA316"/>
      <c r="AC316" s="19"/>
      <c r="AF316" s="19"/>
      <c r="AG316" s="11"/>
      <c r="AJ316"/>
      <c r="AK316"/>
      <c r="AL316"/>
      <c r="AM316"/>
      <c r="AN316"/>
      <c r="AO316"/>
      <c r="AW316"/>
      <c r="AY316" s="17"/>
      <c r="BA316"/>
      <c r="BB316" s="17"/>
      <c r="BC316"/>
      <c r="BE316"/>
      <c r="BF316" s="17"/>
      <c r="BG316"/>
      <c r="BI316" s="17"/>
      <c r="BK316"/>
      <c r="BM316"/>
      <c r="BO316"/>
      <c r="BQ316"/>
      <c r="BR316"/>
      <c r="BS316"/>
      <c r="BU316"/>
      <c r="BW316"/>
      <c r="BX316"/>
      <c r="BY316"/>
      <c r="CA316"/>
      <c r="CC316"/>
      <c r="CE316"/>
      <c r="CF316"/>
      <c r="CG316"/>
      <c r="CI316"/>
      <c r="CK316"/>
      <c r="CL316"/>
    </row>
    <row r="317" spans="1:90" x14ac:dyDescent="0.3">
      <c r="Q317"/>
      <c r="U317"/>
      <c r="W317" s="19"/>
      <c r="Y317" s="21"/>
      <c r="AA317"/>
      <c r="AC317" s="19"/>
      <c r="AF317" s="19"/>
      <c r="AG317" s="11"/>
      <c r="AJ317"/>
      <c r="AK317"/>
      <c r="AL317"/>
      <c r="AM317"/>
      <c r="AN317"/>
      <c r="AO317"/>
      <c r="AW317"/>
      <c r="AY317" s="17"/>
      <c r="BA317"/>
      <c r="BB317" s="17"/>
      <c r="BC317"/>
      <c r="BE317"/>
      <c r="BF317" s="17"/>
      <c r="BG317"/>
      <c r="BI317" s="17"/>
      <c r="BK317"/>
      <c r="BM317"/>
      <c r="BO317"/>
      <c r="BQ317"/>
      <c r="BR317"/>
      <c r="BS317"/>
      <c r="BU317"/>
      <c r="BW317"/>
      <c r="BX317"/>
      <c r="BY317"/>
      <c r="CA317"/>
      <c r="CC317"/>
      <c r="CE317"/>
      <c r="CF317"/>
      <c r="CG317"/>
      <c r="CI317"/>
      <c r="CK317"/>
      <c r="CL317"/>
    </row>
    <row r="318" spans="1:90" x14ac:dyDescent="0.3">
      <c r="Q318"/>
      <c r="U318"/>
      <c r="W318" s="19"/>
      <c r="Y318" s="21"/>
      <c r="AA318"/>
      <c r="AC318" s="19"/>
      <c r="AF318" s="19"/>
      <c r="AG318" s="11"/>
      <c r="AJ318"/>
      <c r="AK318"/>
      <c r="AL318"/>
      <c r="AM318"/>
      <c r="AN318"/>
      <c r="AO318"/>
      <c r="AQ318" s="19"/>
      <c r="AR318" s="17"/>
      <c r="AS318" s="19"/>
      <c r="AT318" s="19"/>
      <c r="AU318" s="19"/>
      <c r="AV318" s="19"/>
      <c r="AX318" s="19"/>
      <c r="AZ318" s="17"/>
      <c r="BB318" s="19"/>
      <c r="BD318" s="19"/>
      <c r="BF318" s="19"/>
      <c r="BG318" s="17"/>
      <c r="BH318" s="19"/>
      <c r="BJ318" s="17"/>
      <c r="BK318"/>
      <c r="BM318"/>
      <c r="BO318"/>
      <c r="BQ318"/>
      <c r="BR318"/>
      <c r="BS318"/>
      <c r="BU318"/>
      <c r="BW318"/>
      <c r="BX318"/>
      <c r="BY318"/>
      <c r="CA318"/>
      <c r="CC318"/>
      <c r="CE318"/>
      <c r="CF318"/>
      <c r="CG318"/>
      <c r="CI318"/>
      <c r="CK318"/>
      <c r="CL318"/>
    </row>
    <row r="319" spans="1:90" x14ac:dyDescent="0.3">
      <c r="Q319"/>
      <c r="U319"/>
      <c r="W319" s="19"/>
      <c r="Y319" s="21"/>
      <c r="AA319"/>
      <c r="AC319" s="19"/>
      <c r="AF319" s="19"/>
      <c r="AG319" s="11"/>
      <c r="AJ319"/>
      <c r="AK319"/>
      <c r="AL319"/>
      <c r="AM319"/>
      <c r="AN319"/>
      <c r="AO319"/>
      <c r="AQ319" s="19"/>
      <c r="AR319" s="17"/>
      <c r="AS319" s="19"/>
      <c r="AT319" s="19"/>
      <c r="AU319" s="19"/>
      <c r="AV319" s="19"/>
      <c r="AX319" s="19"/>
      <c r="AY319"/>
      <c r="AZ319" s="17"/>
      <c r="BA319"/>
      <c r="BE319"/>
      <c r="BG319" s="17"/>
      <c r="BI319"/>
      <c r="BJ319" s="19"/>
      <c r="BK319" s="17"/>
      <c r="BM319"/>
      <c r="BO319"/>
      <c r="BQ319"/>
      <c r="BR319"/>
      <c r="BS319"/>
      <c r="BU319"/>
      <c r="BW319"/>
      <c r="BX319"/>
      <c r="BY319"/>
      <c r="CA319"/>
      <c r="CC319"/>
      <c r="CE319"/>
      <c r="CF319"/>
      <c r="CG319"/>
      <c r="CI319"/>
      <c r="CK319"/>
      <c r="CL319"/>
    </row>
    <row r="320" spans="1:90" x14ac:dyDescent="0.3">
      <c r="Q320"/>
      <c r="U320"/>
      <c r="W320" s="19"/>
      <c r="Y320" s="21"/>
      <c r="AA320"/>
      <c r="AC320" s="19"/>
      <c r="AF320" s="19"/>
      <c r="AG320" s="11"/>
      <c r="AJ320"/>
      <c r="AK320"/>
      <c r="AL320"/>
      <c r="AM320"/>
      <c r="AN320"/>
      <c r="AO320"/>
      <c r="AQ320" s="19"/>
      <c r="AR320" s="17"/>
      <c r="AS320" s="19"/>
      <c r="AT320" s="19"/>
      <c r="AU320" s="19"/>
      <c r="AV320" s="19"/>
      <c r="AX320" s="19"/>
      <c r="AY320"/>
      <c r="AZ320" s="17"/>
      <c r="BA320"/>
      <c r="BE320"/>
      <c r="BG320" s="17"/>
      <c r="BI320"/>
      <c r="BJ320" s="19"/>
      <c r="BK320" s="17"/>
      <c r="BM320"/>
      <c r="BO320"/>
      <c r="BQ320"/>
      <c r="BR320"/>
      <c r="BS320"/>
      <c r="BU320"/>
      <c r="BW320"/>
      <c r="BX320"/>
      <c r="BY320"/>
      <c r="CA320"/>
      <c r="CC320"/>
      <c r="CE320"/>
      <c r="CF320"/>
      <c r="CG320"/>
      <c r="CI320"/>
      <c r="CK320"/>
      <c r="CL320"/>
    </row>
    <row r="321" spans="14:90" x14ac:dyDescent="0.3">
      <c r="Q321"/>
      <c r="U321"/>
      <c r="W321" s="19"/>
      <c r="Y321" s="21"/>
      <c r="AA321"/>
      <c r="AC321" s="19"/>
      <c r="AF321" s="19"/>
      <c r="AG321" s="11"/>
      <c r="AJ321"/>
      <c r="AK321"/>
      <c r="AL321"/>
      <c r="AM321"/>
      <c r="AN321"/>
      <c r="AO321"/>
      <c r="AQ321" s="19"/>
      <c r="AR321" s="17"/>
      <c r="AS321" s="19"/>
      <c r="AT321" s="19"/>
      <c r="AW321"/>
      <c r="AZ321" s="19"/>
      <c r="BA321" s="17"/>
      <c r="BB321" s="19"/>
      <c r="BC321" s="19"/>
      <c r="BD321" s="17"/>
      <c r="BF321" s="19"/>
      <c r="BH321" s="17"/>
      <c r="BL321" s="17"/>
      <c r="BM321"/>
      <c r="BO321"/>
      <c r="BQ321"/>
      <c r="BR321"/>
      <c r="BS321"/>
      <c r="BU321"/>
      <c r="BW321"/>
      <c r="BX321"/>
      <c r="BY321"/>
      <c r="CA321"/>
      <c r="CC321"/>
      <c r="CE321"/>
      <c r="CF321"/>
      <c r="CG321"/>
      <c r="CI321"/>
      <c r="CK321"/>
      <c r="CL321"/>
    </row>
    <row r="322" spans="14:90" x14ac:dyDescent="0.3">
      <c r="Q322"/>
      <c r="U322"/>
      <c r="W322" s="19"/>
      <c r="Y322" s="21"/>
      <c r="AA322"/>
      <c r="AC322" s="19"/>
      <c r="AF322" s="19"/>
      <c r="AG322" s="11"/>
      <c r="AJ322"/>
      <c r="AK322"/>
      <c r="AL322"/>
      <c r="AM322"/>
      <c r="AN322"/>
      <c r="AO322"/>
      <c r="AQ322" s="19"/>
      <c r="AR322" s="17"/>
      <c r="AS322" s="19"/>
      <c r="AT322" s="19"/>
      <c r="AW322"/>
      <c r="AZ322" s="19"/>
      <c r="BA322" s="17"/>
      <c r="BB322" s="19"/>
      <c r="BC322" s="19"/>
      <c r="BD322" s="17"/>
      <c r="BF322" s="19"/>
      <c r="BH322" s="17"/>
      <c r="BL322" s="17"/>
      <c r="BM322"/>
      <c r="BO322"/>
      <c r="BQ322"/>
      <c r="BR322"/>
      <c r="BS322"/>
      <c r="BU322"/>
      <c r="BW322"/>
      <c r="BX322"/>
      <c r="BY322"/>
      <c r="CA322"/>
      <c r="CC322"/>
      <c r="CE322"/>
      <c r="CF322"/>
      <c r="CG322"/>
      <c r="CI322"/>
      <c r="CK322"/>
      <c r="CL322"/>
    </row>
    <row r="323" spans="14:90" x14ac:dyDescent="0.3">
      <c r="Q323"/>
      <c r="U323"/>
      <c r="W323" s="19"/>
      <c r="Y323" s="21"/>
      <c r="AA323"/>
      <c r="AC323" s="19"/>
      <c r="AF323" s="19"/>
      <c r="AG323" s="11"/>
      <c r="AJ323"/>
      <c r="AK323"/>
      <c r="AL323"/>
      <c r="AM323"/>
      <c r="AN323"/>
      <c r="AO323"/>
      <c r="AQ323" s="19"/>
      <c r="AR323" s="17"/>
      <c r="AS323" s="19"/>
      <c r="AT323" s="19"/>
      <c r="AW323"/>
      <c r="AZ323" s="19"/>
      <c r="BA323" s="17"/>
      <c r="BB323" s="19"/>
      <c r="BC323" s="19"/>
      <c r="BD323" s="17"/>
      <c r="BF323" s="19"/>
      <c r="BH323" s="17"/>
      <c r="BL323" s="17"/>
      <c r="BM323"/>
      <c r="BO323"/>
      <c r="BQ323"/>
      <c r="BR323"/>
      <c r="BS323"/>
      <c r="BU323"/>
      <c r="BW323"/>
      <c r="BX323"/>
      <c r="BY323"/>
      <c r="CA323"/>
      <c r="CC323"/>
      <c r="CE323"/>
      <c r="CF323"/>
      <c r="CG323"/>
      <c r="CI323"/>
      <c r="CK323"/>
      <c r="CL323"/>
    </row>
    <row r="324" spans="14:90" x14ac:dyDescent="0.3">
      <c r="Q324"/>
      <c r="U324"/>
      <c r="W324" s="19"/>
      <c r="Y324" s="21"/>
      <c r="AA324"/>
      <c r="AC324" s="19"/>
      <c r="AF324" s="19"/>
      <c r="AG324" s="11"/>
      <c r="AJ324"/>
      <c r="AK324"/>
      <c r="AL324"/>
      <c r="AM324"/>
      <c r="AN324"/>
      <c r="AO324"/>
      <c r="AQ324" s="19"/>
      <c r="AR324" s="17"/>
      <c r="AS324" s="19"/>
      <c r="AT324" s="19"/>
      <c r="AW324"/>
      <c r="AZ324" s="19"/>
      <c r="BA324" s="17"/>
      <c r="BB324" s="19"/>
      <c r="BC324" s="19"/>
      <c r="BD324" s="17"/>
      <c r="BF324" s="19"/>
      <c r="BH324" s="17"/>
      <c r="BL324" s="17"/>
      <c r="BM324"/>
      <c r="BO324"/>
      <c r="BQ324"/>
      <c r="BR324"/>
      <c r="BS324"/>
      <c r="BU324"/>
      <c r="BW324"/>
      <c r="BX324"/>
      <c r="BY324"/>
      <c r="CA324"/>
      <c r="CC324"/>
      <c r="CE324"/>
      <c r="CF324"/>
      <c r="CG324"/>
      <c r="CI324"/>
      <c r="CK324"/>
      <c r="CL324"/>
    </row>
    <row r="325" spans="14:90" x14ac:dyDescent="0.3">
      <c r="Q325"/>
      <c r="U325"/>
      <c r="W325" s="19"/>
      <c r="Y325" s="21"/>
      <c r="AA325"/>
      <c r="AC325" s="19"/>
      <c r="AF325" s="19"/>
      <c r="AG325" s="11"/>
      <c r="AJ325"/>
      <c r="AK325"/>
      <c r="AL325"/>
      <c r="AM325"/>
      <c r="AN325"/>
      <c r="AO325" s="19"/>
      <c r="AP325" s="19"/>
      <c r="AU325" s="19"/>
      <c r="AV325" s="19"/>
      <c r="AX325" s="19"/>
      <c r="AY325"/>
      <c r="BA325" s="17"/>
      <c r="BC325"/>
      <c r="BD325" s="17"/>
      <c r="BE325"/>
      <c r="BG325"/>
      <c r="BH325" s="17"/>
      <c r="BI325"/>
      <c r="BJ325" s="19"/>
      <c r="BK325"/>
      <c r="BL325" s="19"/>
      <c r="BM325" s="17"/>
      <c r="BO325"/>
      <c r="BQ325"/>
      <c r="BR325"/>
      <c r="BS325"/>
      <c r="BU325"/>
      <c r="BW325"/>
      <c r="BX325"/>
      <c r="BY325"/>
      <c r="CA325"/>
      <c r="CC325"/>
      <c r="CE325"/>
      <c r="CF325"/>
      <c r="CG325"/>
      <c r="CI325"/>
      <c r="CK325"/>
      <c r="CL325"/>
    </row>
    <row r="326" spans="14:90" x14ac:dyDescent="0.3">
      <c r="Q326"/>
      <c r="U326"/>
      <c r="W326" s="19"/>
      <c r="Y326" s="21"/>
      <c r="AA326"/>
      <c r="AC326" s="19"/>
      <c r="AF326" s="19"/>
      <c r="AG326" s="11"/>
      <c r="AJ326"/>
      <c r="AK326"/>
      <c r="AL326"/>
      <c r="AM326"/>
      <c r="AN326"/>
      <c r="AO326" s="19"/>
      <c r="AP326" s="19"/>
      <c r="AU326" s="19"/>
      <c r="AV326" s="19"/>
      <c r="AX326" s="19"/>
      <c r="AY326"/>
      <c r="BA326" s="17"/>
      <c r="BC326"/>
      <c r="BD326" s="17"/>
      <c r="BE326"/>
      <c r="BG326"/>
      <c r="BH326" s="17"/>
      <c r="BI326"/>
      <c r="BJ326" s="19"/>
      <c r="BK326"/>
      <c r="BL326" s="19"/>
      <c r="BM326" s="17"/>
      <c r="BO326"/>
      <c r="BQ326"/>
      <c r="BR326"/>
      <c r="BS326"/>
      <c r="BU326"/>
      <c r="BW326"/>
      <c r="BX326"/>
      <c r="BY326"/>
      <c r="CA326"/>
      <c r="CC326"/>
      <c r="CE326"/>
      <c r="CF326"/>
      <c r="CG326"/>
      <c r="CI326"/>
      <c r="CK326"/>
      <c r="CL326"/>
    </row>
    <row r="327" spans="14:90" x14ac:dyDescent="0.3">
      <c r="Q327"/>
      <c r="U327"/>
      <c r="W327" s="19"/>
      <c r="Y327" s="21"/>
      <c r="AA327"/>
      <c r="AC327" s="19"/>
      <c r="AF327" s="19"/>
      <c r="AG327" s="11"/>
      <c r="AJ327"/>
      <c r="AK327"/>
      <c r="AL327"/>
      <c r="AM327"/>
      <c r="AN327"/>
      <c r="AO327" s="19"/>
      <c r="AP327" s="19"/>
      <c r="AU327" s="19"/>
      <c r="AV327" s="19"/>
      <c r="AX327" s="19"/>
      <c r="AY327"/>
      <c r="BA327" s="17"/>
      <c r="BC327"/>
      <c r="BD327" s="17"/>
      <c r="BE327"/>
      <c r="BG327"/>
      <c r="BH327" s="17"/>
      <c r="BI327"/>
      <c r="BJ327" s="19"/>
      <c r="BK327"/>
      <c r="BL327" s="19"/>
      <c r="BM327" s="17"/>
      <c r="BO327"/>
      <c r="BQ327"/>
      <c r="BR327"/>
      <c r="BS327"/>
      <c r="BU327"/>
      <c r="BW327"/>
      <c r="BX327"/>
      <c r="BY327"/>
      <c r="CA327"/>
      <c r="CC327"/>
      <c r="CE327"/>
      <c r="CF327"/>
      <c r="CG327"/>
      <c r="CI327"/>
      <c r="CK327"/>
      <c r="CL327"/>
    </row>
    <row r="328" spans="14:90" x14ac:dyDescent="0.3">
      <c r="Q328"/>
      <c r="U328"/>
      <c r="W328" s="19"/>
      <c r="Y328" s="21"/>
      <c r="AA328"/>
      <c r="AC328" s="19"/>
      <c r="AF328" s="19"/>
      <c r="AG328" s="11"/>
      <c r="AJ328"/>
      <c r="AK328"/>
      <c r="AL328"/>
      <c r="AM328"/>
      <c r="AN328"/>
      <c r="AO328" s="19"/>
      <c r="AP328" s="19"/>
      <c r="AU328" s="19"/>
      <c r="AV328" s="19"/>
      <c r="AX328" s="19"/>
      <c r="AY328"/>
      <c r="BA328" s="17"/>
      <c r="BC328"/>
      <c r="BD328" s="17"/>
      <c r="BE328"/>
      <c r="BG328"/>
      <c r="BH328" s="17"/>
      <c r="BI328"/>
      <c r="BJ328" s="19"/>
      <c r="BK328"/>
      <c r="BL328" s="19"/>
      <c r="BM328" s="17"/>
      <c r="BO328"/>
      <c r="BQ328"/>
      <c r="BR328"/>
      <c r="BS328"/>
      <c r="BU328"/>
      <c r="BW328"/>
      <c r="BX328"/>
      <c r="BY328"/>
      <c r="CA328"/>
      <c r="CC328"/>
      <c r="CE328"/>
      <c r="CF328"/>
      <c r="CG328"/>
      <c r="CI328"/>
      <c r="CK328"/>
      <c r="CL328"/>
    </row>
    <row r="329" spans="14:90" x14ac:dyDescent="0.3">
      <c r="Q329"/>
      <c r="U329"/>
      <c r="W329" s="19"/>
      <c r="Y329" s="21"/>
      <c r="AA329"/>
      <c r="AC329" s="19"/>
      <c r="AF329" s="19"/>
      <c r="AG329" s="11"/>
      <c r="AJ329"/>
      <c r="AK329"/>
      <c r="AL329"/>
      <c r="AM329"/>
      <c r="AN329"/>
      <c r="AO329" s="19"/>
      <c r="AP329" s="19"/>
      <c r="AU329" s="19"/>
      <c r="AV329" s="19"/>
      <c r="AX329" s="19"/>
      <c r="AY329"/>
      <c r="BA329" s="17"/>
      <c r="BC329"/>
      <c r="BD329" s="17"/>
      <c r="BE329"/>
      <c r="BG329"/>
      <c r="BH329" s="19"/>
      <c r="BI329" s="17"/>
      <c r="BN329" s="17"/>
      <c r="BO329"/>
      <c r="BQ329"/>
      <c r="BR329"/>
      <c r="BS329"/>
      <c r="BU329"/>
      <c r="BW329"/>
      <c r="BX329"/>
      <c r="BY329"/>
      <c r="CA329"/>
      <c r="CC329"/>
      <c r="CE329"/>
      <c r="CF329"/>
      <c r="CG329"/>
      <c r="CI329"/>
      <c r="CK329"/>
      <c r="CL329"/>
    </row>
    <row r="330" spans="14:90" x14ac:dyDescent="0.3">
      <c r="Q330"/>
      <c r="U330"/>
      <c r="W330" s="19"/>
      <c r="Y330" s="21"/>
      <c r="AA330"/>
      <c r="AC330" s="19"/>
      <c r="AF330" s="19"/>
      <c r="AG330" s="11"/>
      <c r="AJ330"/>
      <c r="AK330"/>
      <c r="AL330"/>
      <c r="AM330"/>
      <c r="AN330"/>
      <c r="AO330" s="19"/>
      <c r="AP330" s="19"/>
      <c r="AU330" s="19"/>
      <c r="AV330" s="19"/>
      <c r="AX330" s="19"/>
      <c r="AY330"/>
      <c r="BA330" s="17"/>
      <c r="BC330"/>
      <c r="BD330" s="17"/>
      <c r="BE330"/>
      <c r="BI330" s="17"/>
      <c r="BJ330" s="17"/>
      <c r="BK330"/>
      <c r="BL330" s="19"/>
      <c r="BM330"/>
      <c r="BN330" s="19"/>
      <c r="BO330" s="17"/>
      <c r="BQ330"/>
      <c r="BR330"/>
      <c r="BS330"/>
      <c r="BU330"/>
      <c r="BW330"/>
      <c r="BX330"/>
      <c r="BY330"/>
      <c r="CA330"/>
      <c r="CC330"/>
      <c r="CE330"/>
      <c r="CF330"/>
      <c r="CG330"/>
      <c r="CI330"/>
      <c r="CK330"/>
      <c r="CL330"/>
    </row>
    <row r="331" spans="14:90" x14ac:dyDescent="0.3">
      <c r="Q331"/>
      <c r="U331"/>
      <c r="W331" s="19"/>
      <c r="Y331" s="21"/>
      <c r="AA331"/>
      <c r="AC331" s="19"/>
      <c r="AF331" s="19"/>
      <c r="AG331" s="11"/>
      <c r="AJ331"/>
      <c r="AK331"/>
      <c r="AL331"/>
      <c r="AM331"/>
      <c r="AN331"/>
      <c r="AO331" s="19"/>
      <c r="AP331" s="19"/>
      <c r="AU331" s="19"/>
      <c r="AV331" s="19"/>
      <c r="AX331" s="19"/>
      <c r="AY331"/>
      <c r="BA331" s="17"/>
      <c r="BC331"/>
      <c r="BD331" s="17"/>
      <c r="BE331"/>
      <c r="BI331" s="17"/>
      <c r="BJ331" s="17"/>
      <c r="BK331"/>
      <c r="BL331" s="19"/>
      <c r="BM331"/>
      <c r="BN331" s="19"/>
      <c r="BO331" s="17"/>
      <c r="BQ331"/>
      <c r="BR331"/>
      <c r="BS331"/>
      <c r="BU331"/>
      <c r="BW331"/>
      <c r="BX331"/>
      <c r="BY331"/>
      <c r="CA331"/>
      <c r="CC331"/>
      <c r="CE331"/>
      <c r="CF331"/>
      <c r="CG331"/>
      <c r="CI331"/>
      <c r="CK331"/>
      <c r="CL331"/>
    </row>
    <row r="332" spans="14:90" x14ac:dyDescent="0.3">
      <c r="N332" s="19"/>
      <c r="O332" s="19"/>
      <c r="P332" s="19"/>
      <c r="Q332"/>
      <c r="U332"/>
      <c r="W332" s="19"/>
      <c r="Y332"/>
      <c r="AA332"/>
      <c r="AB332" s="21"/>
      <c r="AC332" s="21"/>
      <c r="AG332" s="11"/>
      <c r="AI332" s="19"/>
      <c r="AJ332"/>
      <c r="AK332"/>
      <c r="AL332"/>
      <c r="AM332"/>
      <c r="AN332"/>
      <c r="AO332" s="19"/>
      <c r="AQ332" s="19"/>
      <c r="AR332" s="19"/>
      <c r="AS332" s="17"/>
      <c r="AT332" s="19"/>
      <c r="AW332"/>
      <c r="AX332" s="19"/>
      <c r="AY332"/>
      <c r="BA332"/>
      <c r="BB332" s="17"/>
      <c r="BC332"/>
      <c r="BE332" s="17"/>
      <c r="BI332"/>
      <c r="BJ332" s="19"/>
      <c r="BK332" s="17"/>
      <c r="BL332" s="17"/>
      <c r="BM332"/>
      <c r="BN332" s="19"/>
      <c r="BO332"/>
      <c r="BP332" s="19"/>
      <c r="BQ332" s="17"/>
      <c r="BR332"/>
      <c r="BS332"/>
      <c r="BU332"/>
      <c r="BW332"/>
      <c r="BX332"/>
      <c r="BY332"/>
      <c r="CA332"/>
      <c r="CC332"/>
      <c r="CE332"/>
      <c r="CF332"/>
      <c r="CG332"/>
      <c r="CI332"/>
      <c r="CK332"/>
      <c r="CL332"/>
    </row>
    <row r="333" spans="14:90" x14ac:dyDescent="0.3">
      <c r="N333" s="19"/>
      <c r="O333" s="19"/>
      <c r="P333" s="19"/>
      <c r="T333" s="19"/>
      <c r="U333"/>
      <c r="X333" s="19"/>
      <c r="Y333"/>
      <c r="AA333"/>
      <c r="AC333" s="21"/>
      <c r="AD333" s="21"/>
      <c r="AG333" s="11"/>
      <c r="AH333" s="11"/>
      <c r="AJ333" s="19"/>
      <c r="AK333"/>
      <c r="AL333"/>
      <c r="AM333"/>
      <c r="AN333"/>
      <c r="AO333"/>
      <c r="AP333" s="19"/>
      <c r="AR333" s="19"/>
      <c r="AS333" s="19"/>
      <c r="AT333" s="17"/>
      <c r="AU333" s="19"/>
      <c r="AW333"/>
      <c r="BA333"/>
      <c r="BE333"/>
      <c r="BF333" s="17"/>
      <c r="BG333"/>
      <c r="BH333" s="19"/>
      <c r="BI333"/>
      <c r="BL333" s="17"/>
      <c r="BM333" s="17"/>
      <c r="BS333"/>
      <c r="BU333"/>
      <c r="BW333"/>
      <c r="BX333"/>
      <c r="BY333"/>
      <c r="CA333"/>
      <c r="CC333"/>
      <c r="CE333"/>
      <c r="CF333"/>
      <c r="CG333"/>
      <c r="CI333"/>
      <c r="CK333"/>
      <c r="CL333"/>
    </row>
    <row r="334" spans="14:90" x14ac:dyDescent="0.3">
      <c r="N334" s="19"/>
      <c r="O334" s="19"/>
      <c r="P334" s="19"/>
      <c r="T334" s="19"/>
      <c r="U334"/>
      <c r="X334" s="19"/>
      <c r="Y334"/>
      <c r="AA334"/>
      <c r="AC334" s="21"/>
      <c r="AD334" s="21"/>
      <c r="AG334" s="11"/>
      <c r="AH334" s="11"/>
      <c r="AJ334" s="19"/>
      <c r="AK334"/>
      <c r="AL334"/>
      <c r="AM334"/>
      <c r="AN334"/>
      <c r="AO334"/>
      <c r="AP334" s="19"/>
      <c r="AR334" s="19"/>
      <c r="AS334" s="19"/>
      <c r="AT334" s="17"/>
      <c r="AU334" s="19"/>
      <c r="AW334"/>
      <c r="BA334"/>
      <c r="BE334"/>
      <c r="BF334" s="17"/>
      <c r="BG334"/>
      <c r="BH334" s="19"/>
      <c r="BI334"/>
      <c r="BL334" s="17"/>
      <c r="BM334" s="17"/>
      <c r="BS334"/>
      <c r="BU334"/>
      <c r="BW334"/>
      <c r="BX334"/>
      <c r="BY334"/>
      <c r="CA334"/>
      <c r="CC334"/>
      <c r="CE334"/>
      <c r="CF334"/>
      <c r="CG334"/>
      <c r="CI334"/>
      <c r="CK334"/>
      <c r="CL334"/>
    </row>
    <row r="335" spans="14:90" x14ac:dyDescent="0.3">
      <c r="N335" s="19"/>
      <c r="O335" s="19"/>
      <c r="P335" s="19"/>
      <c r="T335" s="19"/>
      <c r="U335"/>
      <c r="X335" s="19"/>
      <c r="Y335"/>
      <c r="AA335"/>
      <c r="AC335" s="21"/>
      <c r="AD335" s="21"/>
      <c r="AG335" s="11"/>
      <c r="AH335" s="11"/>
      <c r="AJ335" s="19"/>
      <c r="AK335"/>
      <c r="AL335"/>
      <c r="AM335"/>
      <c r="AN335"/>
      <c r="AO335"/>
      <c r="AP335" s="19"/>
      <c r="AR335" s="19"/>
      <c r="AS335" s="19"/>
      <c r="AT335" s="17"/>
      <c r="AU335" s="19"/>
      <c r="AW335"/>
      <c r="BA335"/>
      <c r="BE335"/>
      <c r="BF335" s="17"/>
      <c r="BG335"/>
      <c r="BH335" s="19"/>
      <c r="BI335"/>
      <c r="BL335" s="17"/>
      <c r="BM335" s="17"/>
      <c r="BS335"/>
      <c r="BU335"/>
      <c r="BW335"/>
      <c r="BX335"/>
      <c r="BY335"/>
      <c r="CA335"/>
      <c r="CC335"/>
      <c r="CE335"/>
      <c r="CF335"/>
      <c r="CG335"/>
      <c r="CI335"/>
      <c r="CK335"/>
      <c r="CL335"/>
    </row>
    <row r="336" spans="14:90" x14ac:dyDescent="0.3">
      <c r="N336" s="19"/>
      <c r="O336" s="19"/>
      <c r="P336" s="19"/>
      <c r="T336" s="19"/>
      <c r="U336"/>
      <c r="X336" s="19"/>
      <c r="Y336"/>
      <c r="AA336"/>
      <c r="AC336" s="21"/>
      <c r="AD336" s="21"/>
      <c r="AG336" s="11"/>
      <c r="AH336" s="11"/>
      <c r="AJ336" s="19"/>
      <c r="AK336"/>
      <c r="AL336"/>
      <c r="AM336"/>
      <c r="AN336"/>
      <c r="AO336"/>
      <c r="AP336" s="19"/>
      <c r="AR336" s="19"/>
      <c r="AS336" s="19"/>
      <c r="AT336" s="17"/>
      <c r="AU336" s="19"/>
      <c r="AW336"/>
      <c r="BA336"/>
      <c r="BE336"/>
      <c r="BF336" s="17"/>
      <c r="BG336"/>
      <c r="BH336" s="19"/>
      <c r="BI336"/>
      <c r="BL336" s="17"/>
      <c r="BM336" s="17"/>
      <c r="BS336"/>
      <c r="BU336"/>
      <c r="BW336"/>
      <c r="BX336"/>
      <c r="BY336"/>
      <c r="CA336"/>
      <c r="CC336"/>
      <c r="CE336"/>
      <c r="CF336"/>
      <c r="CG336"/>
      <c r="CI336"/>
      <c r="CK336"/>
      <c r="CL336"/>
    </row>
    <row r="337" spans="14:90" x14ac:dyDescent="0.3">
      <c r="N337" s="19"/>
      <c r="O337" s="19"/>
      <c r="P337" s="19"/>
      <c r="AA337"/>
      <c r="AD337" s="21"/>
      <c r="AE337" s="21"/>
      <c r="AG337" s="11"/>
      <c r="AH337" s="11"/>
      <c r="AI337" s="11"/>
      <c r="AJ337"/>
      <c r="AK337" s="19"/>
      <c r="AL337"/>
      <c r="AM337"/>
      <c r="AN337"/>
      <c r="AO337"/>
      <c r="AQ337" s="19"/>
      <c r="AS337" s="19"/>
      <c r="AT337" s="19"/>
      <c r="AU337" s="17"/>
      <c r="AV337" s="19"/>
      <c r="AW337"/>
      <c r="AY337"/>
      <c r="AZ337" s="19"/>
      <c r="BA337"/>
      <c r="BC337"/>
      <c r="BD337" s="17"/>
      <c r="BE337"/>
      <c r="BG337" s="17"/>
      <c r="BK337"/>
      <c r="BL337" s="19"/>
      <c r="BM337" s="17"/>
      <c r="BN337" s="17"/>
      <c r="BO337"/>
      <c r="BP337" s="19"/>
      <c r="BQ337"/>
      <c r="BR337" s="19"/>
      <c r="BU337"/>
      <c r="BW337"/>
      <c r="BX337"/>
      <c r="BY337"/>
      <c r="CA337"/>
      <c r="CC337"/>
      <c r="CE337"/>
      <c r="CF337"/>
      <c r="CG337"/>
      <c r="CI337"/>
      <c r="CK337"/>
      <c r="CL337"/>
    </row>
    <row r="338" spans="14:90" x14ac:dyDescent="0.3">
      <c r="N338" s="19"/>
      <c r="O338" s="19"/>
      <c r="P338" s="19"/>
      <c r="AA338"/>
      <c r="AD338" s="21"/>
      <c r="AE338" s="21"/>
      <c r="AG338" s="11"/>
      <c r="AH338" s="11"/>
      <c r="AI338" s="11"/>
      <c r="AJ338"/>
      <c r="AK338" s="19"/>
      <c r="AL338"/>
      <c r="AM338"/>
      <c r="AN338"/>
      <c r="AO338"/>
      <c r="AQ338" s="19"/>
      <c r="AS338" s="19"/>
      <c r="AT338" s="19"/>
      <c r="AU338" s="17"/>
      <c r="AV338" s="19"/>
      <c r="AW338"/>
      <c r="AY338"/>
      <c r="AZ338" s="19"/>
      <c r="BA338"/>
      <c r="BC338"/>
      <c r="BD338" s="17"/>
      <c r="BE338"/>
      <c r="BG338" s="17"/>
      <c r="BK338"/>
      <c r="BL338" s="19"/>
      <c r="BM338" s="17"/>
      <c r="BN338" s="17"/>
      <c r="BO338"/>
      <c r="BP338" s="19"/>
      <c r="BQ338"/>
      <c r="BR338" s="19"/>
      <c r="BU338"/>
      <c r="BW338"/>
      <c r="BX338"/>
      <c r="BY338"/>
      <c r="CA338"/>
      <c r="CC338"/>
      <c r="CE338"/>
      <c r="CF338"/>
      <c r="CG338"/>
      <c r="CI338"/>
      <c r="CK338"/>
      <c r="CL338"/>
    </row>
    <row r="339" spans="14:90" x14ac:dyDescent="0.3">
      <c r="N339" s="19"/>
      <c r="O339" s="19"/>
      <c r="P339" s="19"/>
      <c r="AA339"/>
      <c r="AD339" s="21"/>
      <c r="AE339" s="21"/>
      <c r="AG339" s="11"/>
      <c r="AH339" s="11"/>
      <c r="AI339" s="11"/>
      <c r="AJ339"/>
      <c r="AK339" s="19"/>
      <c r="AL339"/>
      <c r="AM339"/>
      <c r="AN339"/>
      <c r="AO339"/>
      <c r="AQ339" s="19"/>
      <c r="AS339" s="19"/>
      <c r="AT339" s="19"/>
      <c r="AU339" s="17"/>
      <c r="AV339" s="19"/>
      <c r="AW339"/>
      <c r="AY339"/>
      <c r="AZ339" s="19"/>
      <c r="BA339"/>
      <c r="BC339"/>
      <c r="BD339" s="17"/>
      <c r="BE339"/>
      <c r="BG339" s="17"/>
      <c r="BK339"/>
      <c r="BL339" s="19"/>
      <c r="BM339" s="17"/>
      <c r="BN339" s="17"/>
      <c r="BO339"/>
      <c r="BP339" s="19"/>
      <c r="BQ339"/>
      <c r="BR339" s="19"/>
      <c r="BU339"/>
      <c r="BW339"/>
      <c r="BX339"/>
      <c r="BY339"/>
      <c r="CA339"/>
      <c r="CC339"/>
      <c r="CE339"/>
      <c r="CF339"/>
      <c r="CG339"/>
      <c r="CI339"/>
      <c r="CK339"/>
      <c r="CL339"/>
    </row>
    <row r="340" spans="14:90" x14ac:dyDescent="0.3">
      <c r="N340" s="19"/>
      <c r="O340" s="19"/>
      <c r="P340" s="19"/>
      <c r="AA340"/>
      <c r="AD340" s="21"/>
      <c r="AE340" s="21"/>
      <c r="AG340" s="11"/>
      <c r="AH340" s="11"/>
      <c r="AI340" s="11"/>
      <c r="AJ340"/>
      <c r="AK340" s="19"/>
      <c r="AL340"/>
      <c r="AM340"/>
      <c r="AN340"/>
      <c r="AO340"/>
      <c r="AQ340" s="19"/>
      <c r="AS340" s="19"/>
      <c r="AT340" s="19"/>
      <c r="AU340" s="17"/>
      <c r="AV340" s="19"/>
      <c r="AW340"/>
      <c r="AY340"/>
      <c r="AZ340" s="19"/>
      <c r="BA340"/>
      <c r="BC340"/>
      <c r="BD340" s="17"/>
      <c r="BE340"/>
      <c r="BG340" s="17"/>
      <c r="BK340"/>
      <c r="BL340" s="19"/>
      <c r="BM340" s="17"/>
      <c r="BN340" s="17"/>
      <c r="BO340"/>
      <c r="BP340" s="19"/>
      <c r="BQ340"/>
      <c r="BR340" s="19"/>
      <c r="BU340"/>
      <c r="BW340"/>
      <c r="BX340"/>
      <c r="BY340"/>
      <c r="CA340"/>
      <c r="CC340"/>
      <c r="CE340"/>
      <c r="CF340"/>
      <c r="CG340"/>
      <c r="CI340"/>
      <c r="CK340"/>
      <c r="CL340"/>
    </row>
    <row r="341" spans="14:90" x14ac:dyDescent="0.3">
      <c r="N341" s="19"/>
      <c r="O341" s="19"/>
      <c r="P341" s="19"/>
      <c r="AA341"/>
      <c r="AD341" s="21"/>
      <c r="AE341" s="21"/>
      <c r="AG341" s="11"/>
      <c r="AH341" s="11"/>
      <c r="AI341" s="11"/>
      <c r="AJ341"/>
      <c r="AK341" s="19"/>
      <c r="AL341"/>
      <c r="AM341"/>
      <c r="AN341"/>
      <c r="AO341"/>
      <c r="AQ341" s="19"/>
      <c r="AS341" s="19"/>
      <c r="AT341" s="19"/>
      <c r="AU341" s="17"/>
      <c r="AV341" s="19"/>
      <c r="AW341"/>
      <c r="AY341"/>
      <c r="AZ341" s="19"/>
      <c r="BA341"/>
      <c r="BC341"/>
      <c r="BD341" s="17"/>
      <c r="BE341"/>
      <c r="BG341" s="17"/>
      <c r="BK341"/>
      <c r="BL341" s="19"/>
      <c r="BM341" s="17"/>
      <c r="BN341" s="17"/>
      <c r="BO341"/>
      <c r="BP341" s="19"/>
      <c r="BQ341"/>
      <c r="BR341" s="19"/>
      <c r="BU341"/>
      <c r="BW341"/>
      <c r="BX341"/>
      <c r="BY341"/>
      <c r="CA341"/>
      <c r="CC341"/>
      <c r="CE341"/>
      <c r="CF341"/>
      <c r="CG341"/>
      <c r="CI341"/>
      <c r="CK341"/>
      <c r="CL341"/>
    </row>
    <row r="342" spans="14:90" x14ac:dyDescent="0.3">
      <c r="N342" s="19"/>
      <c r="O342" s="19"/>
      <c r="P342" s="19"/>
      <c r="AA342"/>
      <c r="AD342" s="21"/>
      <c r="AE342" s="21"/>
      <c r="AG342" s="11"/>
      <c r="AH342" s="11"/>
      <c r="AI342" s="11"/>
      <c r="AJ342"/>
      <c r="AK342" s="19"/>
      <c r="AL342"/>
      <c r="AM342"/>
      <c r="AN342"/>
      <c r="AO342"/>
      <c r="AQ342" s="19"/>
      <c r="AS342" s="19"/>
      <c r="AT342" s="19"/>
      <c r="AU342" s="17"/>
      <c r="AV342" s="19"/>
      <c r="AW342"/>
      <c r="AY342"/>
      <c r="AZ342" s="19"/>
      <c r="BA342"/>
      <c r="BC342"/>
      <c r="BD342" s="17"/>
      <c r="BE342"/>
      <c r="BG342" s="17"/>
      <c r="BK342"/>
      <c r="BL342" s="19"/>
      <c r="BM342" s="17"/>
      <c r="BN342" s="17"/>
      <c r="BO342"/>
      <c r="BP342" s="19"/>
      <c r="BQ342"/>
      <c r="BR342" s="19"/>
      <c r="BU342"/>
      <c r="BW342"/>
      <c r="BX342"/>
      <c r="BY342"/>
      <c r="CA342"/>
      <c r="CC342"/>
      <c r="CE342"/>
      <c r="CF342"/>
      <c r="CG342"/>
      <c r="CI342"/>
      <c r="CK342"/>
      <c r="CL342"/>
    </row>
    <row r="343" spans="14:90" x14ac:dyDescent="0.3">
      <c r="N343" s="19"/>
      <c r="O343" s="19"/>
      <c r="P343" s="19"/>
      <c r="AA343"/>
      <c r="AD343" s="21"/>
      <c r="AE343" s="21"/>
      <c r="AG343" s="11"/>
      <c r="AH343" s="11"/>
      <c r="AI343" s="11"/>
      <c r="AJ343"/>
      <c r="AK343" s="19"/>
      <c r="AL343"/>
      <c r="AM343"/>
      <c r="AN343"/>
      <c r="AO343"/>
      <c r="AQ343" s="19"/>
      <c r="AS343" s="19"/>
      <c r="AT343" s="19"/>
      <c r="AU343" s="17"/>
      <c r="AV343" s="19"/>
      <c r="AW343"/>
      <c r="AY343"/>
      <c r="AZ343" s="19"/>
      <c r="BA343"/>
      <c r="BB343" s="19"/>
      <c r="BC343"/>
      <c r="BE343" s="17"/>
      <c r="BF343" s="19"/>
      <c r="BH343" s="17"/>
      <c r="BI343"/>
      <c r="BJ343" s="19"/>
      <c r="BN343" s="17"/>
      <c r="BO343" s="17"/>
      <c r="BR343"/>
      <c r="BS343" s="19"/>
      <c r="BT343" s="17"/>
      <c r="BU343"/>
      <c r="BW343"/>
      <c r="BX343"/>
      <c r="BY343"/>
      <c r="CA343"/>
      <c r="CC343"/>
      <c r="CE343"/>
      <c r="CF343"/>
      <c r="CG343"/>
      <c r="CI343"/>
      <c r="CK343"/>
      <c r="CL343"/>
    </row>
    <row r="344" spans="14:90" x14ac:dyDescent="0.3">
      <c r="N344" s="19"/>
      <c r="O344" s="19"/>
      <c r="P344" s="19"/>
      <c r="AA344"/>
      <c r="AD344" s="21"/>
      <c r="AE344" s="21"/>
      <c r="AG344" s="11"/>
      <c r="AH344" s="11"/>
      <c r="AI344" s="11"/>
      <c r="AJ344"/>
      <c r="AK344" s="19"/>
      <c r="AL344"/>
      <c r="AM344"/>
      <c r="AN344"/>
      <c r="AO344"/>
      <c r="AQ344" s="19"/>
      <c r="AS344" s="19"/>
      <c r="AT344" s="19"/>
      <c r="AU344" s="17"/>
      <c r="AV344" s="19"/>
      <c r="AW344"/>
      <c r="AY344"/>
      <c r="AZ344" s="19"/>
      <c r="BA344"/>
      <c r="BB344" s="19"/>
      <c r="BC344"/>
      <c r="BE344" s="17"/>
      <c r="BF344" s="19"/>
      <c r="BH344" s="17"/>
      <c r="BI344"/>
      <c r="BJ344" s="19"/>
      <c r="BN344" s="17"/>
      <c r="BO344" s="17"/>
      <c r="BR344"/>
      <c r="BS344" s="19"/>
      <c r="BT344" s="17"/>
      <c r="BU344"/>
      <c r="BW344"/>
      <c r="BX344"/>
      <c r="BY344"/>
      <c r="CA344"/>
      <c r="CC344"/>
      <c r="CE344"/>
      <c r="CF344"/>
      <c r="CG344"/>
      <c r="CI344"/>
      <c r="CK344"/>
      <c r="CL344"/>
    </row>
    <row r="345" spans="14:90" x14ac:dyDescent="0.3">
      <c r="N345" s="19"/>
      <c r="O345" s="19"/>
      <c r="P345" s="19"/>
      <c r="AA345"/>
      <c r="AD345" s="21"/>
      <c r="AE345" s="21"/>
      <c r="AG345" s="11"/>
      <c r="AH345" s="11"/>
      <c r="AI345" s="11"/>
      <c r="AJ345"/>
      <c r="AK345" s="19"/>
      <c r="AL345"/>
      <c r="AM345"/>
      <c r="AN345"/>
      <c r="AO345"/>
      <c r="AQ345" s="19"/>
      <c r="AS345" s="19"/>
      <c r="AT345" s="19"/>
      <c r="AU345" s="17"/>
      <c r="AV345" s="19"/>
      <c r="AW345"/>
      <c r="AY345"/>
      <c r="AZ345" s="19"/>
      <c r="BA345"/>
      <c r="BB345" s="19"/>
      <c r="BC345"/>
      <c r="BE345" s="17"/>
      <c r="BG345"/>
      <c r="BH345" s="17"/>
      <c r="BI345" s="17"/>
      <c r="BK345"/>
      <c r="BL345" s="19"/>
      <c r="BM345"/>
      <c r="BN345" s="19"/>
      <c r="BO345" s="17"/>
      <c r="BP345" s="17"/>
      <c r="BQ345"/>
      <c r="BR345" s="19"/>
      <c r="BS345"/>
      <c r="BT345" s="19"/>
      <c r="BU345" s="17"/>
      <c r="BW345"/>
      <c r="BX345"/>
      <c r="BY345"/>
      <c r="CA345"/>
      <c r="CC345"/>
      <c r="CE345"/>
      <c r="CF345"/>
      <c r="CG345"/>
      <c r="CI345"/>
      <c r="CK345"/>
      <c r="CL345"/>
    </row>
    <row r="346" spans="14:90" x14ac:dyDescent="0.3">
      <c r="N346" s="19"/>
      <c r="O346" s="19"/>
      <c r="P346" s="19"/>
      <c r="AA346"/>
      <c r="AD346" s="21"/>
      <c r="AE346" s="21"/>
      <c r="AG346" s="11"/>
      <c r="AH346" s="11"/>
      <c r="AI346" s="11"/>
      <c r="AJ346"/>
      <c r="AK346" s="19"/>
      <c r="AL346"/>
      <c r="AM346"/>
      <c r="AN346"/>
      <c r="AO346"/>
      <c r="AQ346" s="19"/>
      <c r="AS346" s="19"/>
      <c r="AT346" s="19"/>
      <c r="AU346" s="17"/>
      <c r="AV346" s="19"/>
      <c r="AW346"/>
      <c r="AY346"/>
      <c r="AZ346" s="19"/>
      <c r="BA346"/>
      <c r="BB346" s="19"/>
      <c r="BC346"/>
      <c r="BE346" s="17"/>
      <c r="BG346"/>
      <c r="BH346" s="17"/>
      <c r="BI346" s="17"/>
      <c r="BK346"/>
      <c r="BL346" s="19"/>
      <c r="BM346"/>
      <c r="BN346" s="19"/>
      <c r="BO346" s="17"/>
      <c r="BP346" s="17"/>
      <c r="BQ346"/>
      <c r="BR346" s="19"/>
      <c r="BS346"/>
      <c r="BT346" s="19"/>
      <c r="BU346" s="17"/>
      <c r="BW346"/>
      <c r="BX346"/>
      <c r="BY346"/>
      <c r="CA346"/>
      <c r="CC346"/>
      <c r="CE346"/>
      <c r="CF346"/>
      <c r="CG346"/>
      <c r="CI346"/>
      <c r="CK346"/>
      <c r="CL346"/>
    </row>
    <row r="347" spans="14:90" x14ac:dyDescent="0.3">
      <c r="N347" s="19"/>
      <c r="O347" s="19"/>
      <c r="P347" s="19"/>
      <c r="AA347"/>
      <c r="AD347" s="21"/>
      <c r="AE347" s="21"/>
      <c r="AG347" s="11"/>
      <c r="AH347" s="11"/>
      <c r="AI347" s="11"/>
      <c r="AJ347"/>
      <c r="AK347" s="19"/>
      <c r="AL347"/>
      <c r="AM347"/>
      <c r="AN347"/>
      <c r="AO347"/>
      <c r="AQ347" s="19"/>
      <c r="AS347" s="19"/>
      <c r="AT347" s="19"/>
      <c r="AU347" s="17"/>
      <c r="AY347"/>
      <c r="AZ347" s="19"/>
      <c r="BA347"/>
      <c r="BB347" s="19"/>
      <c r="BC347"/>
      <c r="BD347" s="19"/>
      <c r="BF347" s="19"/>
      <c r="BG347" s="17"/>
      <c r="BH347" s="19"/>
      <c r="BI347"/>
      <c r="BJ347" s="19"/>
      <c r="BK347" s="17"/>
      <c r="BY347"/>
      <c r="CA347"/>
      <c r="CC347"/>
      <c r="CE347"/>
      <c r="CF347"/>
      <c r="CG347"/>
      <c r="CI347"/>
      <c r="CK347"/>
      <c r="CL347"/>
    </row>
    <row r="348" spans="14:90" x14ac:dyDescent="0.3">
      <c r="N348" s="19"/>
      <c r="O348" s="19"/>
      <c r="P348" s="19"/>
      <c r="AA348"/>
      <c r="AD348" s="21"/>
      <c r="AE348" s="21"/>
      <c r="AG348" s="11"/>
      <c r="AH348" s="11"/>
      <c r="AI348" s="11"/>
      <c r="AJ348"/>
      <c r="AK348" s="19"/>
      <c r="AL348"/>
      <c r="AM348"/>
      <c r="AN348"/>
      <c r="AO348"/>
      <c r="AQ348" s="19"/>
      <c r="AS348" s="19"/>
      <c r="AT348" s="19"/>
      <c r="AU348" s="17"/>
      <c r="AY348"/>
      <c r="AZ348" s="19"/>
      <c r="BA348"/>
      <c r="BB348" s="19"/>
      <c r="BC348"/>
      <c r="BD348" s="19"/>
      <c r="BF348" s="19"/>
      <c r="BG348" s="17"/>
      <c r="BH348" s="19"/>
      <c r="BI348"/>
      <c r="BJ348" s="19"/>
      <c r="BK348" s="17"/>
      <c r="BY348"/>
      <c r="CA348"/>
      <c r="CC348"/>
      <c r="CE348"/>
      <c r="CF348"/>
      <c r="CG348"/>
      <c r="CI348"/>
      <c r="CK348"/>
      <c r="CL348"/>
    </row>
    <row r="349" spans="14:90" x14ac:dyDescent="0.3">
      <c r="N349" s="19"/>
      <c r="O349" s="19"/>
      <c r="P349" s="19"/>
      <c r="AA349"/>
      <c r="AD349" s="21"/>
      <c r="AG349" s="11"/>
      <c r="AH349" s="11"/>
      <c r="AI349" s="11"/>
      <c r="AJ349" s="19"/>
      <c r="AK349"/>
      <c r="AL349"/>
      <c r="AM349"/>
      <c r="AN349"/>
      <c r="AO349"/>
      <c r="AQ349" s="19"/>
      <c r="AS349" s="19"/>
      <c r="AT349" s="19"/>
      <c r="AU349" s="17"/>
      <c r="BC349" s="19"/>
      <c r="BF349" s="19"/>
      <c r="BH349" s="17"/>
      <c r="BI349" s="17"/>
      <c r="BN349" s="17"/>
      <c r="BO349" s="17"/>
      <c r="BR349"/>
      <c r="BS349" s="19"/>
      <c r="BV349" s="17"/>
      <c r="BW349" s="17"/>
      <c r="BX349"/>
      <c r="BY349" s="19"/>
      <c r="CB349" s="17"/>
      <c r="CC349"/>
      <c r="CE349"/>
      <c r="CF349"/>
      <c r="CG349"/>
      <c r="CI349"/>
      <c r="CK349"/>
      <c r="CL349"/>
    </row>
    <row r="350" spans="14:90" x14ac:dyDescent="0.3">
      <c r="N350" s="19"/>
      <c r="O350" s="19"/>
      <c r="P350" s="19"/>
      <c r="AA350"/>
      <c r="AD350" s="21"/>
      <c r="AG350" s="11"/>
      <c r="AH350" s="11"/>
      <c r="AI350" s="11"/>
      <c r="AJ350" s="19"/>
      <c r="AK350"/>
      <c r="AL350"/>
      <c r="AM350"/>
      <c r="AN350"/>
      <c r="AO350"/>
      <c r="AQ350" s="19"/>
      <c r="AS350" s="19"/>
      <c r="AT350" s="19"/>
      <c r="AV350" s="17"/>
      <c r="AW350"/>
      <c r="AX350" s="19"/>
      <c r="AY350"/>
      <c r="AZ350" s="19"/>
      <c r="BA350"/>
      <c r="BB350" s="19"/>
      <c r="BC350"/>
      <c r="BD350" s="19"/>
      <c r="BE350"/>
      <c r="BJ350" s="17"/>
      <c r="BK350" s="17"/>
      <c r="BP350" s="17"/>
      <c r="BQ350" s="17"/>
      <c r="BR350"/>
      <c r="BS350" s="19"/>
      <c r="CD350" s="17"/>
      <c r="CE350"/>
      <c r="CF350"/>
      <c r="CG350"/>
      <c r="CI350"/>
      <c r="CK350"/>
      <c r="CL350"/>
    </row>
    <row r="351" spans="14:90" x14ac:dyDescent="0.3">
      <c r="N351" s="19"/>
      <c r="O351" s="19"/>
      <c r="P351" s="19"/>
      <c r="AA351"/>
      <c r="AD351" s="21"/>
      <c r="AG351"/>
      <c r="AP351" s="19"/>
      <c r="BL351" s="19"/>
      <c r="BM351"/>
      <c r="BN351" s="19"/>
      <c r="BO351"/>
      <c r="BP351" s="19"/>
      <c r="BQ351" s="17"/>
      <c r="BS351"/>
      <c r="BT351" s="19"/>
      <c r="BU351"/>
      <c r="BV351" s="19"/>
      <c r="BW351" s="17"/>
      <c r="BY351"/>
      <c r="BZ351" s="19"/>
      <c r="CA351"/>
      <c r="CB351" s="19"/>
      <c r="CC351"/>
      <c r="CD351" s="19"/>
      <c r="CE351" s="17"/>
      <c r="CG351"/>
      <c r="CH351" s="19"/>
      <c r="CI351"/>
      <c r="CJ351" s="19"/>
      <c r="CK351" s="17"/>
      <c r="CL351"/>
    </row>
    <row r="352" spans="14:90" x14ac:dyDescent="0.3">
      <c r="N352" s="19"/>
      <c r="O352" s="19"/>
      <c r="P352" s="19"/>
      <c r="AA352"/>
      <c r="AD352" s="21"/>
      <c r="AG352"/>
      <c r="AP352" s="19"/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6</vt:i4>
      </vt:variant>
    </vt:vector>
  </HeadingPairs>
  <TitlesOfParts>
    <vt:vector size="10" baseType="lpstr">
      <vt:lpstr>Overview</vt:lpstr>
      <vt:lpstr>Fats - All</vt:lpstr>
      <vt:lpstr>Carbohydrate</vt:lpstr>
      <vt:lpstr>Amino acid - GC</vt:lpstr>
      <vt:lpstr>Nutritional profile</vt:lpstr>
      <vt:lpstr>Fats individuals</vt:lpstr>
      <vt:lpstr>Fat individuals - proporitional</vt:lpstr>
      <vt:lpstr>Fat types</vt:lpstr>
      <vt:lpstr>Free amino acids</vt:lpstr>
      <vt:lpstr>Free amino acids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moria</dc:creator>
  <cp:lastModifiedBy>moria</cp:lastModifiedBy>
  <dcterms:created xsi:type="dcterms:W3CDTF">2021-02-04T09:55:44Z</dcterms:created>
  <dcterms:modified xsi:type="dcterms:W3CDTF">2022-02-10T12:05:09Z</dcterms:modified>
</cp:coreProperties>
</file>