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gelmi\Desktop\IIEI - IIN\5.     I+D+I\4. PAPERS\50. COVID\"/>
    </mc:Choice>
  </mc:AlternateContent>
  <xr:revisionPtr revIDLastSave="0" documentId="13_ncr:1_{BC5E6BD4-8555-419A-B377-9DA394D46CA2}" xr6:coauthVersionLast="47" xr6:coauthVersionMax="47" xr10:uidLastSave="{00000000-0000-0000-0000-000000000000}"/>
  <bookViews>
    <workbookView xWindow="-108" yWindow="-108" windowWidth="23256" windowHeight="12576" tabRatio="811" activeTab="5" xr2:uid="{00000000-000D-0000-FFFF-FFFF00000000}"/>
  </bookViews>
  <sheets>
    <sheet name="IL-6" sheetId="6" r:id="rId1"/>
    <sheet name="IL-2" sheetId="10" r:id="rId2"/>
    <sheet name="IL-10" sheetId="12" r:id="rId3"/>
    <sheet name="IFN-gamma" sheetId="7" r:id="rId4"/>
    <sheet name="TNF-alfa" sheetId="1" r:id="rId5"/>
    <sheet name="Means + Max" sheetId="14" r:id="rId6"/>
  </sheets>
  <definedNames>
    <definedName name="_xlnm._FilterDatabase" localSheetId="3" hidden="1">'IFN-gamma'!$C$2:$H$98</definedName>
    <definedName name="_xlnm._FilterDatabase" localSheetId="2" hidden="1">'IL-10'!$A$2:$H$98</definedName>
    <definedName name="_xlnm._FilterDatabase" localSheetId="1" hidden="1">'IL-2'!$A$2:$G$98</definedName>
    <definedName name="_xlnm._FilterDatabase" localSheetId="0" hidden="1">'IL-6'!$A$2:$N$112</definedName>
    <definedName name="_xlnm._FilterDatabase" localSheetId="4" hidden="1">'TNF-alfa'!$A$2:$F$98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6" l="1"/>
  <c r="F97" i="6" s="1"/>
  <c r="E96" i="6"/>
  <c r="F96" i="6" s="1"/>
  <c r="E95" i="6"/>
  <c r="F95" i="6" s="1"/>
  <c r="E94" i="6"/>
  <c r="F94" i="6" s="1"/>
  <c r="E93" i="6"/>
  <c r="F93" i="6" s="1"/>
  <c r="E92" i="6"/>
  <c r="F92" i="6" s="1"/>
  <c r="E91" i="6"/>
  <c r="F91" i="6" s="1"/>
  <c r="E90" i="6"/>
  <c r="F90" i="6" s="1"/>
  <c r="E90" i="1" l="1"/>
  <c r="E89" i="1"/>
  <c r="E88" i="1"/>
  <c r="E87" i="1"/>
  <c r="E86" i="1"/>
  <c r="E85" i="1"/>
  <c r="H84" i="1"/>
  <c r="E84" i="1"/>
  <c r="H83" i="1"/>
  <c r="E83" i="1"/>
  <c r="H82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H49" i="1"/>
  <c r="E49" i="1"/>
  <c r="H48" i="1"/>
  <c r="E48" i="1"/>
  <c r="H47" i="1"/>
  <c r="E47" i="1"/>
  <c r="E46" i="1"/>
  <c r="E45" i="1"/>
  <c r="E44" i="1"/>
  <c r="E43" i="1"/>
  <c r="E42" i="1"/>
  <c r="E41" i="1"/>
  <c r="H40" i="1"/>
  <c r="E40" i="1"/>
  <c r="H39" i="1"/>
  <c r="E39" i="1"/>
  <c r="H38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H5" i="1"/>
  <c r="E5" i="1"/>
  <c r="H4" i="1"/>
  <c r="E4" i="1"/>
  <c r="H3" i="1"/>
  <c r="E3" i="1"/>
  <c r="E100" i="7"/>
  <c r="H92" i="7"/>
  <c r="G91" i="7"/>
  <c r="F91" i="7"/>
  <c r="G90" i="7"/>
  <c r="F90" i="7"/>
  <c r="G89" i="7"/>
  <c r="F89" i="7"/>
  <c r="F88" i="7"/>
  <c r="G88" i="7" s="1"/>
  <c r="G87" i="7"/>
  <c r="F87" i="7"/>
  <c r="G86" i="7"/>
  <c r="F86" i="7"/>
  <c r="G85" i="7"/>
  <c r="F85" i="7"/>
  <c r="J84" i="7"/>
  <c r="F84" i="7"/>
  <c r="G84" i="7" s="1"/>
  <c r="J83" i="7"/>
  <c r="G83" i="7"/>
  <c r="F83" i="7"/>
  <c r="J82" i="7"/>
  <c r="F82" i="7"/>
  <c r="G82" i="7" s="1"/>
  <c r="F81" i="7"/>
  <c r="G81" i="7" s="1"/>
  <c r="F80" i="7"/>
  <c r="G80" i="7" s="1"/>
  <c r="F79" i="7"/>
  <c r="G79" i="7" s="1"/>
  <c r="F78" i="7"/>
  <c r="G78" i="7" s="1"/>
  <c r="F77" i="7"/>
  <c r="G77" i="7" s="1"/>
  <c r="F76" i="7"/>
  <c r="G76" i="7" s="1"/>
  <c r="F75" i="7"/>
  <c r="G75" i="7" s="1"/>
  <c r="F74" i="7"/>
  <c r="G74" i="7" s="1"/>
  <c r="F73" i="7"/>
  <c r="G73" i="7" s="1"/>
  <c r="F72" i="7"/>
  <c r="G72" i="7" s="1"/>
  <c r="F71" i="7"/>
  <c r="G71" i="7" s="1"/>
  <c r="F70" i="7"/>
  <c r="G70" i="7" s="1"/>
  <c r="F69" i="7"/>
  <c r="G69" i="7" s="1"/>
  <c r="F68" i="7"/>
  <c r="G68" i="7" s="1"/>
  <c r="F67" i="7"/>
  <c r="G67" i="7" s="1"/>
  <c r="F66" i="7"/>
  <c r="G66" i="7" s="1"/>
  <c r="F65" i="7"/>
  <c r="G65" i="7" s="1"/>
  <c r="F64" i="7"/>
  <c r="G64" i="7" s="1"/>
  <c r="F63" i="7"/>
  <c r="G63" i="7" s="1"/>
  <c r="F62" i="7"/>
  <c r="G62" i="7" s="1"/>
  <c r="F61" i="7"/>
  <c r="G61" i="7" s="1"/>
  <c r="F60" i="7"/>
  <c r="G60" i="7" s="1"/>
  <c r="F59" i="7"/>
  <c r="G59" i="7" s="1"/>
  <c r="F58" i="7"/>
  <c r="G58" i="7" s="1"/>
  <c r="F57" i="7"/>
  <c r="G57" i="7" s="1"/>
  <c r="F56" i="7"/>
  <c r="G56" i="7" s="1"/>
  <c r="F55" i="7"/>
  <c r="G55" i="7" s="1"/>
  <c r="F54" i="7"/>
  <c r="G54" i="7" s="1"/>
  <c r="F53" i="7"/>
  <c r="G53" i="7" s="1"/>
  <c r="F52" i="7"/>
  <c r="G52" i="7" s="1"/>
  <c r="F51" i="7"/>
  <c r="G51" i="7" s="1"/>
  <c r="F50" i="7"/>
  <c r="G50" i="7" s="1"/>
  <c r="J49" i="7"/>
  <c r="G49" i="7"/>
  <c r="F49" i="7"/>
  <c r="J48" i="7"/>
  <c r="F48" i="7"/>
  <c r="G48" i="7" s="1"/>
  <c r="J47" i="7"/>
  <c r="F47" i="7"/>
  <c r="G47" i="7" s="1"/>
  <c r="G46" i="7"/>
  <c r="F46" i="7"/>
  <c r="G45" i="7"/>
  <c r="F45" i="7"/>
  <c r="G44" i="7"/>
  <c r="F44" i="7"/>
  <c r="F43" i="7"/>
  <c r="G43" i="7" s="1"/>
  <c r="G42" i="7"/>
  <c r="F42" i="7"/>
  <c r="G41" i="7"/>
  <c r="F41" i="7"/>
  <c r="J40" i="7"/>
  <c r="G40" i="7"/>
  <c r="F40" i="7"/>
  <c r="J39" i="7"/>
  <c r="G39" i="7"/>
  <c r="F39" i="7"/>
  <c r="J38" i="7"/>
  <c r="F38" i="7"/>
  <c r="G38" i="7" s="1"/>
  <c r="G37" i="7"/>
  <c r="F37" i="7"/>
  <c r="F36" i="7"/>
  <c r="G36" i="7" s="1"/>
  <c r="F35" i="7"/>
  <c r="G35" i="7" s="1"/>
  <c r="F34" i="7"/>
  <c r="G34" i="7" s="1"/>
  <c r="G33" i="7"/>
  <c r="F33" i="7"/>
  <c r="F32" i="7"/>
  <c r="G32" i="7" s="1"/>
  <c r="G31" i="7"/>
  <c r="F31" i="7"/>
  <c r="F30" i="7"/>
  <c r="G30" i="7" s="1"/>
  <c r="G29" i="7"/>
  <c r="F29" i="7"/>
  <c r="F28" i="7"/>
  <c r="G28" i="7" s="1"/>
  <c r="G27" i="7"/>
  <c r="F27" i="7"/>
  <c r="F26" i="7"/>
  <c r="G26" i="7" s="1"/>
  <c r="G25" i="7"/>
  <c r="F25" i="7"/>
  <c r="F24" i="7"/>
  <c r="G24" i="7" s="1"/>
  <c r="G23" i="7"/>
  <c r="F23" i="7"/>
  <c r="F22" i="7"/>
  <c r="G22" i="7" s="1"/>
  <c r="G21" i="7"/>
  <c r="F21" i="7"/>
  <c r="F20" i="7"/>
  <c r="G20" i="7" s="1"/>
  <c r="G19" i="7"/>
  <c r="F19" i="7"/>
  <c r="F18" i="7"/>
  <c r="G18" i="7" s="1"/>
  <c r="G17" i="7"/>
  <c r="F17" i="7"/>
  <c r="F16" i="7"/>
  <c r="G16" i="7" s="1"/>
  <c r="G15" i="7"/>
  <c r="F15" i="7"/>
  <c r="F14" i="7"/>
  <c r="G14" i="7" s="1"/>
  <c r="G13" i="7"/>
  <c r="F13" i="7"/>
  <c r="F12" i="7"/>
  <c r="G12" i="7" s="1"/>
  <c r="G11" i="7"/>
  <c r="F11" i="7"/>
  <c r="F10" i="7"/>
  <c r="G10" i="7" s="1"/>
  <c r="G9" i="7"/>
  <c r="F9" i="7"/>
  <c r="F8" i="7"/>
  <c r="G8" i="7" s="1"/>
  <c r="G7" i="7"/>
  <c r="F7" i="7"/>
  <c r="F6" i="7"/>
  <c r="G6" i="7" s="1"/>
  <c r="J5" i="7"/>
  <c r="F5" i="7"/>
  <c r="G5" i="7" s="1"/>
  <c r="J4" i="7"/>
  <c r="G4" i="7"/>
  <c r="F4" i="7"/>
  <c r="J3" i="7"/>
  <c r="G3" i="7"/>
  <c r="F3" i="7"/>
  <c r="D101" i="12"/>
  <c r="E98" i="12"/>
  <c r="E97" i="12"/>
  <c r="E96" i="12"/>
  <c r="E95" i="12"/>
  <c r="E94" i="12"/>
  <c r="E93" i="12"/>
  <c r="E92" i="12"/>
  <c r="F91" i="12"/>
  <c r="E91" i="12"/>
  <c r="E90" i="12"/>
  <c r="F90" i="12" s="1"/>
  <c r="F89" i="12"/>
  <c r="E89" i="12"/>
  <c r="F88" i="12"/>
  <c r="E88" i="12"/>
  <c r="F87" i="12"/>
  <c r="E87" i="12"/>
  <c r="E86" i="12"/>
  <c r="F86" i="12" s="1"/>
  <c r="F85" i="12"/>
  <c r="E85" i="12"/>
  <c r="I84" i="12"/>
  <c r="E84" i="12"/>
  <c r="F84" i="12" s="1"/>
  <c r="I83" i="12"/>
  <c r="E83" i="12"/>
  <c r="F83" i="12" s="1"/>
  <c r="I82" i="12"/>
  <c r="F82" i="12"/>
  <c r="E82" i="12"/>
  <c r="E81" i="12"/>
  <c r="F81" i="12" s="1"/>
  <c r="F80" i="12"/>
  <c r="E80" i="12"/>
  <c r="E79" i="12"/>
  <c r="F79" i="12" s="1"/>
  <c r="F78" i="12"/>
  <c r="E78" i="12"/>
  <c r="E77" i="12"/>
  <c r="F77" i="12" s="1"/>
  <c r="F76" i="12"/>
  <c r="E76" i="12"/>
  <c r="E75" i="12"/>
  <c r="F75" i="12" s="1"/>
  <c r="F74" i="12"/>
  <c r="E74" i="12"/>
  <c r="E73" i="12"/>
  <c r="F73" i="12" s="1"/>
  <c r="F72" i="12"/>
  <c r="E72" i="12"/>
  <c r="E71" i="12"/>
  <c r="F71" i="12" s="1"/>
  <c r="F70" i="12"/>
  <c r="E70" i="12"/>
  <c r="E69" i="12"/>
  <c r="F69" i="12" s="1"/>
  <c r="F68" i="12"/>
  <c r="E68" i="12"/>
  <c r="E67" i="12"/>
  <c r="F67" i="12" s="1"/>
  <c r="F66" i="12"/>
  <c r="E66" i="12"/>
  <c r="E65" i="12"/>
  <c r="F65" i="12" s="1"/>
  <c r="F64" i="12"/>
  <c r="E64" i="12"/>
  <c r="E63" i="12"/>
  <c r="F63" i="12" s="1"/>
  <c r="F62" i="12"/>
  <c r="E62" i="12"/>
  <c r="E61" i="12"/>
  <c r="F61" i="12" s="1"/>
  <c r="F60" i="12"/>
  <c r="E60" i="12"/>
  <c r="E59" i="12"/>
  <c r="F59" i="12" s="1"/>
  <c r="F58" i="12"/>
  <c r="E58" i="12"/>
  <c r="E57" i="12"/>
  <c r="F57" i="12" s="1"/>
  <c r="F56" i="12"/>
  <c r="E56" i="12"/>
  <c r="E55" i="12"/>
  <c r="F55" i="12" s="1"/>
  <c r="F54" i="12"/>
  <c r="E54" i="12"/>
  <c r="E53" i="12"/>
  <c r="F53" i="12" s="1"/>
  <c r="F52" i="12"/>
  <c r="E52" i="12"/>
  <c r="E51" i="12"/>
  <c r="F51" i="12" s="1"/>
  <c r="F50" i="12"/>
  <c r="E50" i="12"/>
  <c r="I49" i="12"/>
  <c r="F49" i="12"/>
  <c r="E49" i="12"/>
  <c r="I48" i="12"/>
  <c r="E48" i="12"/>
  <c r="F48" i="12" s="1"/>
  <c r="I47" i="12"/>
  <c r="F47" i="12"/>
  <c r="E47" i="12"/>
  <c r="F46" i="12"/>
  <c r="E46" i="12"/>
  <c r="E45" i="12"/>
  <c r="F45" i="12" s="1"/>
  <c r="F44" i="12"/>
  <c r="E44" i="12"/>
  <c r="F43" i="12"/>
  <c r="E43" i="12"/>
  <c r="F42" i="12"/>
  <c r="E42" i="12"/>
  <c r="E41" i="12"/>
  <c r="F41" i="12" s="1"/>
  <c r="I40" i="12"/>
  <c r="F40" i="12"/>
  <c r="E40" i="12"/>
  <c r="I39" i="12"/>
  <c r="F39" i="12"/>
  <c r="E39" i="12"/>
  <c r="I38" i="12"/>
  <c r="E38" i="12"/>
  <c r="F38" i="12" s="1"/>
  <c r="F37" i="12"/>
  <c r="E37" i="12"/>
  <c r="E36" i="12"/>
  <c r="F36" i="12" s="1"/>
  <c r="F35" i="12"/>
  <c r="E35" i="12"/>
  <c r="E34" i="12"/>
  <c r="F34" i="12" s="1"/>
  <c r="F33" i="12"/>
  <c r="E33" i="12"/>
  <c r="E32" i="12"/>
  <c r="F32" i="12" s="1"/>
  <c r="F31" i="12"/>
  <c r="E31" i="12"/>
  <c r="E30" i="12"/>
  <c r="F30" i="12" s="1"/>
  <c r="F29" i="12"/>
  <c r="E29" i="12"/>
  <c r="E28" i="12"/>
  <c r="F28" i="12" s="1"/>
  <c r="F27" i="12"/>
  <c r="E27" i="12"/>
  <c r="E26" i="12"/>
  <c r="F26" i="12" s="1"/>
  <c r="F25" i="12"/>
  <c r="E25" i="12"/>
  <c r="E24" i="12"/>
  <c r="F24" i="12" s="1"/>
  <c r="F23" i="12"/>
  <c r="E23" i="12"/>
  <c r="E22" i="12"/>
  <c r="F22" i="12" s="1"/>
  <c r="F21" i="12"/>
  <c r="E21" i="12"/>
  <c r="E20" i="12"/>
  <c r="F20" i="12" s="1"/>
  <c r="F19" i="12"/>
  <c r="E19" i="12"/>
  <c r="E18" i="12"/>
  <c r="F18" i="12" s="1"/>
  <c r="F17" i="12"/>
  <c r="E17" i="12"/>
  <c r="E16" i="12"/>
  <c r="F16" i="12" s="1"/>
  <c r="F15" i="12"/>
  <c r="E15" i="12"/>
  <c r="E14" i="12"/>
  <c r="F14" i="12" s="1"/>
  <c r="F13" i="12"/>
  <c r="E13" i="12"/>
  <c r="E12" i="12"/>
  <c r="F12" i="12" s="1"/>
  <c r="F11" i="12"/>
  <c r="E11" i="12"/>
  <c r="E10" i="12"/>
  <c r="F10" i="12" s="1"/>
  <c r="F9" i="12"/>
  <c r="E9" i="12"/>
  <c r="E8" i="12"/>
  <c r="F8" i="12" s="1"/>
  <c r="F7" i="12"/>
  <c r="E7" i="12"/>
  <c r="E6" i="12"/>
  <c r="F6" i="12" s="1"/>
  <c r="I5" i="12"/>
  <c r="F5" i="12"/>
  <c r="E5" i="12"/>
  <c r="I4" i="12"/>
  <c r="F4" i="12"/>
  <c r="E4" i="12"/>
  <c r="I3" i="12"/>
  <c r="F3" i="12"/>
  <c r="E3" i="12"/>
  <c r="F91" i="10"/>
  <c r="E91" i="10"/>
  <c r="F90" i="10"/>
  <c r="E89" i="10"/>
  <c r="F89" i="10" s="1"/>
  <c r="F88" i="10"/>
  <c r="E88" i="10"/>
  <c r="E87" i="10"/>
  <c r="F87" i="10" s="1"/>
  <c r="F86" i="10"/>
  <c r="E86" i="10"/>
  <c r="F85" i="10"/>
  <c r="I84" i="10"/>
  <c r="F84" i="10"/>
  <c r="I83" i="10"/>
  <c r="E83" i="10"/>
  <c r="F83" i="10" s="1"/>
  <c r="I82" i="10"/>
  <c r="F82" i="10"/>
  <c r="E82" i="10"/>
  <c r="F81" i="10"/>
  <c r="E81" i="10"/>
  <c r="E80" i="10"/>
  <c r="F80" i="10" s="1"/>
  <c r="F79" i="10"/>
  <c r="E79" i="10"/>
  <c r="F78" i="10"/>
  <c r="E77" i="10"/>
  <c r="F77" i="10" s="1"/>
  <c r="F76" i="10"/>
  <c r="E76" i="10"/>
  <c r="E75" i="10"/>
  <c r="F75" i="10" s="1"/>
  <c r="F74" i="10"/>
  <c r="E74" i="10"/>
  <c r="E73" i="10"/>
  <c r="F73" i="10" s="1"/>
  <c r="F72" i="10"/>
  <c r="E72" i="10"/>
  <c r="E71" i="10"/>
  <c r="F71" i="10" s="1"/>
  <c r="F70" i="10"/>
  <c r="E70" i="10"/>
  <c r="E69" i="10"/>
  <c r="F69" i="10" s="1"/>
  <c r="F68" i="10"/>
  <c r="E67" i="10"/>
  <c r="F67" i="10" s="1"/>
  <c r="F66" i="10"/>
  <c r="F65" i="10"/>
  <c r="E65" i="10"/>
  <c r="E64" i="10"/>
  <c r="F64" i="10" s="1"/>
  <c r="F63" i="10"/>
  <c r="E63" i="10"/>
  <c r="E62" i="10"/>
  <c r="F62" i="10" s="1"/>
  <c r="F61" i="10"/>
  <c r="E61" i="10"/>
  <c r="E60" i="10"/>
  <c r="F60" i="10" s="1"/>
  <c r="F59" i="10"/>
  <c r="E59" i="10"/>
  <c r="E58" i="10"/>
  <c r="F58" i="10" s="1"/>
  <c r="F57" i="10"/>
  <c r="E57" i="10"/>
  <c r="E56" i="10"/>
  <c r="F56" i="10" s="1"/>
  <c r="F55" i="10"/>
  <c r="E55" i="10"/>
  <c r="E54" i="10"/>
  <c r="F54" i="10" s="1"/>
  <c r="F53" i="10"/>
  <c r="E53" i="10"/>
  <c r="E52" i="10"/>
  <c r="F52" i="10" s="1"/>
  <c r="F51" i="10"/>
  <c r="E51" i="10"/>
  <c r="E50" i="10"/>
  <c r="F50" i="10" s="1"/>
  <c r="I49" i="10"/>
  <c r="F49" i="10"/>
  <c r="I48" i="10"/>
  <c r="F48" i="10"/>
  <c r="E48" i="10"/>
  <c r="I47" i="10"/>
  <c r="E47" i="10"/>
  <c r="F47" i="10" s="1"/>
  <c r="F46" i="10"/>
  <c r="F45" i="10"/>
  <c r="E45" i="10"/>
  <c r="F44" i="10"/>
  <c r="E44" i="10"/>
  <c r="E43" i="10"/>
  <c r="F43" i="10" s="1"/>
  <c r="F42" i="10"/>
  <c r="E42" i="10"/>
  <c r="F41" i="10"/>
  <c r="E41" i="10"/>
  <c r="I40" i="10"/>
  <c r="F40" i="10"/>
  <c r="E40" i="10"/>
  <c r="I39" i="10"/>
  <c r="F39" i="10"/>
  <c r="E39" i="10"/>
  <c r="I38" i="10"/>
  <c r="E38" i="10"/>
  <c r="F38" i="10" s="1"/>
  <c r="F37" i="10"/>
  <c r="E37" i="10"/>
  <c r="E36" i="10"/>
  <c r="F36" i="10" s="1"/>
  <c r="F35" i="10"/>
  <c r="E35" i="10"/>
  <c r="E34" i="10"/>
  <c r="F34" i="10" s="1"/>
  <c r="F33" i="10"/>
  <c r="E33" i="10"/>
  <c r="E32" i="10"/>
  <c r="F32" i="10" s="1"/>
  <c r="F31" i="10"/>
  <c r="E31" i="10"/>
  <c r="E30" i="10"/>
  <c r="F30" i="10" s="1"/>
  <c r="F29" i="10"/>
  <c r="E29" i="10"/>
  <c r="E28" i="10"/>
  <c r="F28" i="10" s="1"/>
  <c r="F27" i="10"/>
  <c r="E27" i="10"/>
  <c r="E26" i="10"/>
  <c r="F26" i="10" s="1"/>
  <c r="F25" i="10"/>
  <c r="E24" i="10"/>
  <c r="F24" i="10" s="1"/>
  <c r="F23" i="10"/>
  <c r="F22" i="10"/>
  <c r="F21" i="10"/>
  <c r="E21" i="10"/>
  <c r="F20" i="10"/>
  <c r="E20" i="10"/>
  <c r="E19" i="10"/>
  <c r="F19" i="10" s="1"/>
  <c r="F18" i="10"/>
  <c r="F17" i="10"/>
  <c r="E17" i="10"/>
  <c r="E16" i="10"/>
  <c r="F16" i="10" s="1"/>
  <c r="F15" i="10"/>
  <c r="E15" i="10"/>
  <c r="E14" i="10"/>
  <c r="F14" i="10" s="1"/>
  <c r="F13" i="10"/>
  <c r="E13" i="10"/>
  <c r="E12" i="10"/>
  <c r="F12" i="10" s="1"/>
  <c r="F11" i="10"/>
  <c r="E10" i="10"/>
  <c r="F10" i="10" s="1"/>
  <c r="F9" i="10"/>
  <c r="E9" i="10"/>
  <c r="F8" i="10"/>
  <c r="E8" i="10"/>
  <c r="F7" i="10"/>
  <c r="E7" i="10"/>
  <c r="E6" i="10"/>
  <c r="F6" i="10" s="1"/>
  <c r="I5" i="10"/>
  <c r="F5" i="10"/>
  <c r="E5" i="10"/>
  <c r="I4" i="10"/>
  <c r="F4" i="10"/>
  <c r="E4" i="10"/>
  <c r="I3" i="10"/>
  <c r="E3" i="10"/>
  <c r="F3" i="10" s="1"/>
  <c r="D114" i="6"/>
  <c r="E98" i="6"/>
  <c r="F98" i="6" s="1"/>
  <c r="E89" i="6"/>
  <c r="F89" i="6" s="1"/>
  <c r="E88" i="6"/>
  <c r="F88" i="6" s="1"/>
  <c r="E87" i="6"/>
  <c r="F87" i="6" s="1"/>
  <c r="E86" i="6"/>
  <c r="F86" i="6" s="1"/>
  <c r="E85" i="6"/>
  <c r="F85" i="6" s="1"/>
  <c r="E84" i="6"/>
  <c r="F84" i="6" s="1"/>
  <c r="E83" i="6"/>
  <c r="F83" i="6" s="1"/>
  <c r="E82" i="6"/>
  <c r="F82" i="6" s="1"/>
  <c r="E81" i="6"/>
  <c r="F81" i="6" s="1"/>
  <c r="E80" i="6"/>
  <c r="F80" i="6" s="1"/>
  <c r="E79" i="6"/>
  <c r="F79" i="6" s="1"/>
  <c r="E78" i="6"/>
  <c r="F78" i="6" s="1"/>
  <c r="E77" i="6"/>
  <c r="F77" i="6" s="1"/>
  <c r="E76" i="6"/>
  <c r="F76" i="6" s="1"/>
  <c r="E75" i="6"/>
  <c r="F75" i="6" s="1"/>
  <c r="E74" i="6"/>
  <c r="F74" i="6" s="1"/>
  <c r="E73" i="6"/>
  <c r="F73" i="6" s="1"/>
  <c r="E72" i="6"/>
  <c r="F72" i="6" s="1"/>
  <c r="E71" i="6"/>
  <c r="F71" i="6" s="1"/>
  <c r="E70" i="6"/>
  <c r="F70" i="6" s="1"/>
  <c r="E69" i="6"/>
  <c r="F69" i="6" s="1"/>
  <c r="E68" i="6"/>
  <c r="F68" i="6" s="1"/>
  <c r="E67" i="6"/>
  <c r="F67" i="6" s="1"/>
  <c r="E66" i="6"/>
  <c r="F66" i="6" s="1"/>
  <c r="E65" i="6"/>
  <c r="F65" i="6" s="1"/>
  <c r="E64" i="6"/>
  <c r="F64" i="6" s="1"/>
  <c r="E63" i="6"/>
  <c r="F63" i="6" s="1"/>
  <c r="E62" i="6"/>
  <c r="F62" i="6" s="1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E52" i="6"/>
  <c r="F52" i="6" s="1"/>
  <c r="E51" i="6"/>
  <c r="F51" i="6" s="1"/>
  <c r="E50" i="6"/>
  <c r="F50" i="6" s="1"/>
  <c r="E49" i="6"/>
  <c r="F49" i="6" s="1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E39" i="6"/>
  <c r="F39" i="6" s="1"/>
  <c r="E38" i="6"/>
  <c r="F38" i="6" s="1"/>
  <c r="E37" i="6"/>
  <c r="F37" i="6" s="1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E26" i="6"/>
  <c r="F26" i="6" s="1"/>
  <c r="E25" i="6"/>
  <c r="F25" i="6" s="1"/>
  <c r="E24" i="6"/>
  <c r="F24" i="6" s="1"/>
  <c r="E23" i="6"/>
  <c r="F23" i="6" s="1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3" i="6"/>
  <c r="F13" i="6" s="1"/>
  <c r="E12" i="6"/>
  <c r="F12" i="6" s="1"/>
  <c r="E11" i="6"/>
  <c r="F11" i="6" s="1"/>
  <c r="E10" i="6"/>
  <c r="F10" i="6" s="1"/>
  <c r="E9" i="6"/>
  <c r="E8" i="6"/>
  <c r="F8" i="6" s="1"/>
  <c r="E7" i="6"/>
  <c r="F7" i="6" s="1"/>
  <c r="E6" i="6"/>
  <c r="F6" i="6" s="1"/>
  <c r="E5" i="6"/>
  <c r="F5" i="6" s="1"/>
  <c r="E4" i="6"/>
  <c r="F4" i="6" s="1"/>
  <c r="E3" i="6"/>
  <c r="F3" i="6" s="1"/>
  <c r="E114" i="6" l="1"/>
  <c r="F9" i="6"/>
  <c r="F114" i="6" s="1"/>
</calcChain>
</file>

<file path=xl/sharedStrings.xml><?xml version="1.0" encoding="utf-8"?>
<sst xmlns="http://schemas.openxmlformats.org/spreadsheetml/2006/main" count="651" uniqueCount="144">
  <si>
    <t>ORDEN</t>
  </si>
  <si>
    <t>ABS</t>
  </si>
  <si>
    <t>abs X 2-cero</t>
  </si>
  <si>
    <t>HU-001</t>
  </si>
  <si>
    <t>Max</t>
  </si>
  <si>
    <t>HU-008</t>
  </si>
  <si>
    <t>Min</t>
  </si>
  <si>
    <t>HU-013</t>
  </si>
  <si>
    <t>Mean</t>
  </si>
  <si>
    <t>HU-014</t>
  </si>
  <si>
    <t>HU-015</t>
  </si>
  <si>
    <t>HU-018</t>
  </si>
  <si>
    <t>HU-021</t>
  </si>
  <si>
    <t>HU-023</t>
  </si>
  <si>
    <t>HU-024</t>
  </si>
  <si>
    <t>HU-025</t>
  </si>
  <si>
    <t>HU-026</t>
  </si>
  <si>
    <t>HU-028</t>
  </si>
  <si>
    <t>HU-030</t>
  </si>
  <si>
    <t>HU-059</t>
  </si>
  <si>
    <t>HU-060</t>
  </si>
  <si>
    <t>HU-034</t>
  </si>
  <si>
    <t>HU-035</t>
  </si>
  <si>
    <t>HU-036</t>
  </si>
  <si>
    <t>HU-037</t>
  </si>
  <si>
    <t>HU-038</t>
  </si>
  <si>
    <t>HU-040</t>
  </si>
  <si>
    <t>HU-041</t>
  </si>
  <si>
    <t>HU-042</t>
  </si>
  <si>
    <t>HU-043</t>
  </si>
  <si>
    <t>HU-044</t>
  </si>
  <si>
    <t>HU-045</t>
  </si>
  <si>
    <t>HU-046</t>
  </si>
  <si>
    <t>HU-047</t>
  </si>
  <si>
    <t>HU-048</t>
  </si>
  <si>
    <t>HU-049</t>
  </si>
  <si>
    <t>HU-052</t>
  </si>
  <si>
    <t>HU-053</t>
  </si>
  <si>
    <t>HU-054</t>
  </si>
  <si>
    <t>HU-055</t>
  </si>
  <si>
    <t>HU-057</t>
  </si>
  <si>
    <t>HU-002</t>
  </si>
  <si>
    <t>HU-006</t>
  </si>
  <si>
    <t>HU-007</t>
  </si>
  <si>
    <t>HU-012</t>
  </si>
  <si>
    <t>HU-017</t>
  </si>
  <si>
    <t>HU-029</t>
  </si>
  <si>
    <t>CJ-001</t>
  </si>
  <si>
    <t>CJ-002</t>
  </si>
  <si>
    <t>CJ-003</t>
  </si>
  <si>
    <t>Positivos (2)</t>
  </si>
  <si>
    <t>JP-001</t>
  </si>
  <si>
    <t>JP-002</t>
  </si>
  <si>
    <t>JP-003</t>
  </si>
  <si>
    <t>JP-004</t>
  </si>
  <si>
    <t>JP-006</t>
  </si>
  <si>
    <t>JP-007</t>
  </si>
  <si>
    <t>JP-008</t>
  </si>
  <si>
    <t>JP-009</t>
  </si>
  <si>
    <t>JP-012</t>
  </si>
  <si>
    <t>JP-014</t>
  </si>
  <si>
    <t>JP 015</t>
  </si>
  <si>
    <t>JP 016</t>
  </si>
  <si>
    <t>JP 017</t>
  </si>
  <si>
    <t>JP 018</t>
  </si>
  <si>
    <t>JP 019</t>
  </si>
  <si>
    <t>JP 020</t>
  </si>
  <si>
    <t>JP 022</t>
  </si>
  <si>
    <t>JP 023</t>
  </si>
  <si>
    <t>JP 027</t>
  </si>
  <si>
    <t>JP 028</t>
  </si>
  <si>
    <t>JP 030</t>
  </si>
  <si>
    <t>JP 031</t>
  </si>
  <si>
    <t>JP 033</t>
  </si>
  <si>
    <t>JP 034</t>
  </si>
  <si>
    <t>JP 036</t>
  </si>
  <si>
    <t>JP 038</t>
  </si>
  <si>
    <t>CV-003</t>
  </si>
  <si>
    <t>CV-014</t>
  </si>
  <si>
    <t>CSF-10</t>
  </si>
  <si>
    <t>CV-026</t>
  </si>
  <si>
    <t>CV-048</t>
  </si>
  <si>
    <t>CV-103</t>
  </si>
  <si>
    <t>CV-106</t>
  </si>
  <si>
    <t>CV-117</t>
  </si>
  <si>
    <t>CV-118</t>
  </si>
  <si>
    <t>JP-010</t>
  </si>
  <si>
    <t>JP-011</t>
  </si>
  <si>
    <t>Li-945</t>
  </si>
  <si>
    <t>St 1</t>
  </si>
  <si>
    <t>St 2</t>
  </si>
  <si>
    <t>St 3</t>
  </si>
  <si>
    <t>St 4</t>
  </si>
  <si>
    <t>St 5</t>
  </si>
  <si>
    <t>St 6</t>
  </si>
  <si>
    <t>St 7 (blanco)</t>
  </si>
  <si>
    <t>IL-2 (dilucion suero (1))</t>
  </si>
  <si>
    <t>ABS-CERO</t>
  </si>
  <si>
    <t>Abs-cero</t>
  </si>
  <si>
    <t>CV-107</t>
  </si>
  <si>
    <t>C1</t>
  </si>
  <si>
    <t>C2</t>
  </si>
  <si>
    <t>C3</t>
  </si>
  <si>
    <t>C4</t>
  </si>
  <si>
    <t>C5</t>
  </si>
  <si>
    <t>C6</t>
  </si>
  <si>
    <t>C7</t>
  </si>
  <si>
    <t>C8</t>
  </si>
  <si>
    <t>IL-6</t>
  </si>
  <si>
    <t>Huaraz-COVID</t>
  </si>
  <si>
    <t>IL-2</t>
  </si>
  <si>
    <t>TNF-alfa</t>
  </si>
  <si>
    <t>Huaraz-Healthy</t>
  </si>
  <si>
    <t>Lima-COVID</t>
  </si>
  <si>
    <t>Lima-Healthy</t>
  </si>
  <si>
    <t>IL-10</t>
  </si>
  <si>
    <t>IFN-gamma</t>
  </si>
  <si>
    <t>RESULTS
(pg/mL)</t>
  </si>
  <si>
    <t>FINAL RESULT
(pg/mL)</t>
  </si>
  <si>
    <t>CODE</t>
  </si>
  <si>
    <t>GROUP</t>
  </si>
  <si>
    <t>IL-6 (serum dilution (1/2))</t>
  </si>
  <si>
    <t>Positive (1)</t>
  </si>
  <si>
    <t>Negative (1)</t>
  </si>
  <si>
    <t>Positive (2)</t>
  </si>
  <si>
    <t>Negative (2)</t>
  </si>
  <si>
    <t>CONTROLS</t>
  </si>
  <si>
    <t>St 7</t>
  </si>
  <si>
    <t>St 8</t>
  </si>
  <si>
    <t>St 9</t>
  </si>
  <si>
    <t>St 10</t>
  </si>
  <si>
    <t>St 11</t>
  </si>
  <si>
    <t>St 12</t>
  </si>
  <si>
    <t>St 13</t>
  </si>
  <si>
    <t>RESULT
(pg/mL)</t>
  </si>
  <si>
    <t>FINAL RESULT</t>
  </si>
  <si>
    <t>Positive(1)</t>
  </si>
  <si>
    <t>Negativee (2)</t>
  </si>
  <si>
    <t>IL-10 (dilution serum (1))</t>
  </si>
  <si>
    <t>IFN-gamma (dilutionserum (1))</t>
  </si>
  <si>
    <t>ORDER</t>
  </si>
  <si>
    <t>POSITIVE (1)</t>
  </si>
  <si>
    <t>TNF (dilution serum (1/40))</t>
  </si>
  <si>
    <t>Negative(1)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</si>
</sst>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0.00_);[Red]\(0.00\)"/>
    <numFmt numFmtId="166" formatCode="dd\-mmm"/>
    <numFmt numFmtId="167" formatCode="0.000"/>
    <numFmt numFmtId="168" formatCode="0.0_);[Red]\(0.0\)"/>
    <numFmt numFmtId="169" formatCode="0.0000"/>
  </numFmts>
  <fonts count="6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sz val="11"/>
      <color rgb="FFFF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8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0" xfId="1" applyNumberFormat="1" applyFont="1" applyFill="1" applyAlignment="1"/>
    <xf numFmtId="165" fontId="0" fillId="0" borderId="0" xfId="0" applyNumberFormat="1"/>
    <xf numFmtId="0" fontId="1" fillId="0" borderId="0" xfId="0" applyFont="1" applyAlignment="1">
      <alignment horizontal="center" vertical="center"/>
    </xf>
    <xf numFmtId="165" fontId="0" fillId="0" borderId="0" xfId="1" applyNumberFormat="1" applyFont="1" applyAlignment="1"/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166" fontId="0" fillId="0" borderId="0" xfId="0" applyNumberFormat="1" applyAlignment="1">
      <alignment horizontal="center"/>
    </xf>
    <xf numFmtId="2" fontId="0" fillId="0" borderId="0" xfId="0" applyNumberFormat="1"/>
    <xf numFmtId="167" fontId="0" fillId="0" borderId="0" xfId="0" applyNumberFormat="1"/>
    <xf numFmtId="0" fontId="0" fillId="0" borderId="9" xfId="0" applyBorder="1" applyAlignment="1">
      <alignment horizontal="center"/>
    </xf>
    <xf numFmtId="167" fontId="0" fillId="0" borderId="9" xfId="0" applyNumberFormat="1" applyBorder="1"/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/>
    <xf numFmtId="0" fontId="1" fillId="0" borderId="9" xfId="0" applyFont="1" applyBorder="1" applyAlignment="1">
      <alignment horizontal="center" vertical="center"/>
    </xf>
    <xf numFmtId="0" fontId="0" fillId="0" borderId="9" xfId="0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7" fontId="0" fillId="0" borderId="16" xfId="0" applyNumberFormat="1" applyBorder="1"/>
    <xf numFmtId="167" fontId="0" fillId="0" borderId="17" xfId="0" applyNumberFormat="1" applyBorder="1"/>
    <xf numFmtId="167" fontId="0" fillId="0" borderId="18" xfId="0" applyNumberFormat="1" applyBorder="1"/>
    <xf numFmtId="0" fontId="0" fillId="0" borderId="19" xfId="0" applyBorder="1" applyAlignment="1">
      <alignment horizontal="center"/>
    </xf>
    <xf numFmtId="167" fontId="0" fillId="0" borderId="20" xfId="0" applyNumberFormat="1" applyBorder="1"/>
    <xf numFmtId="2" fontId="0" fillId="0" borderId="0" xfId="0" applyNumberFormat="1" applyFill="1"/>
    <xf numFmtId="167" fontId="0" fillId="0" borderId="21" xfId="0" applyNumberFormat="1" applyFill="1" applyBorder="1"/>
    <xf numFmtId="168" fontId="0" fillId="0" borderId="0" xfId="0" applyNumberFormat="1"/>
    <xf numFmtId="2" fontId="0" fillId="0" borderId="22" xfId="0" applyNumberFormat="1" applyBorder="1"/>
    <xf numFmtId="164" fontId="0" fillId="0" borderId="9" xfId="1" applyNumberFormat="1" applyFont="1" applyBorder="1" applyAlignment="1"/>
    <xf numFmtId="0" fontId="2" fillId="0" borderId="0" xfId="0" applyFont="1"/>
    <xf numFmtId="167" fontId="0" fillId="0" borderId="23" xfId="0" applyNumberFormat="1" applyBorder="1"/>
    <xf numFmtId="0" fontId="3" fillId="0" borderId="9" xfId="0" applyFont="1" applyBorder="1"/>
    <xf numFmtId="167" fontId="0" fillId="0" borderId="24" xfId="0" applyNumberFormat="1" applyBorder="1"/>
    <xf numFmtId="169" fontId="0" fillId="0" borderId="0" xfId="0" applyNumberFormat="1"/>
    <xf numFmtId="0" fontId="0" fillId="0" borderId="9" xfId="0" applyFont="1" applyBorder="1" applyAlignment="1">
      <alignment horizontal="right"/>
    </xf>
    <xf numFmtId="167" fontId="0" fillId="2" borderId="9" xfId="0" applyNumberFormat="1" applyFill="1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4"/>
  <sheetViews>
    <sheetView workbookViewId="0">
      <selection activeCell="H1" sqref="H1:H1048576"/>
    </sheetView>
  </sheetViews>
  <sheetFormatPr baseColWidth="10" defaultColWidth="11" defaultRowHeight="14.4"/>
  <cols>
    <col min="7" max="7" width="21" customWidth="1"/>
    <col min="8" max="8" width="13.44140625" customWidth="1"/>
    <col min="11" max="11" width="12.77734375"/>
  </cols>
  <sheetData>
    <row r="1" spans="1:14">
      <c r="A1" s="57" t="s">
        <v>121</v>
      </c>
      <c r="B1" s="57"/>
      <c r="C1" s="57"/>
      <c r="D1" s="57"/>
      <c r="E1" s="57"/>
      <c r="F1" s="57"/>
      <c r="G1" s="57"/>
    </row>
    <row r="2" spans="1:14" ht="28.8">
      <c r="A2" s="14" t="s">
        <v>120</v>
      </c>
      <c r="B2" s="29" t="s">
        <v>0</v>
      </c>
      <c r="C2" s="29" t="s">
        <v>119</v>
      </c>
      <c r="D2" s="29" t="s">
        <v>1</v>
      </c>
      <c r="E2" s="29" t="s">
        <v>2</v>
      </c>
      <c r="F2" s="29" t="s">
        <v>117</v>
      </c>
      <c r="G2" s="29" t="s">
        <v>118</v>
      </c>
    </row>
    <row r="3" spans="1:14">
      <c r="A3" s="58" t="s">
        <v>122</v>
      </c>
      <c r="B3" s="32">
        <v>1</v>
      </c>
      <c r="C3" s="27" t="s">
        <v>3</v>
      </c>
      <c r="D3" s="28">
        <v>0.106</v>
      </c>
      <c r="E3" s="28">
        <f t="shared" ref="E3:E34" si="0">(2*D3)-D$112</f>
        <v>0.17199999999999999</v>
      </c>
      <c r="F3" s="1">
        <f>(E3-0.0424)/0.0114</f>
        <v>11.368421052631579</v>
      </c>
      <c r="G3" s="33">
        <v>11.4</v>
      </c>
      <c r="H3" s="53"/>
    </row>
    <row r="4" spans="1:14">
      <c r="A4" s="58"/>
      <c r="B4" s="32">
        <v>2</v>
      </c>
      <c r="C4" s="27" t="s">
        <v>5</v>
      </c>
      <c r="D4" s="28">
        <v>0.151</v>
      </c>
      <c r="E4" s="28">
        <f t="shared" si="0"/>
        <v>0.26200000000000001</v>
      </c>
      <c r="F4" s="1">
        <f t="shared" ref="F4:F67" si="1">(E4-0.0424)/0.0114</f>
        <v>19.263157894736842</v>
      </c>
      <c r="G4" s="33">
        <v>19.3</v>
      </c>
      <c r="H4" s="53"/>
    </row>
    <row r="5" spans="1:14">
      <c r="A5" s="58"/>
      <c r="B5" s="32">
        <v>3</v>
      </c>
      <c r="C5" s="27" t="s">
        <v>7</v>
      </c>
      <c r="D5" s="28">
        <v>0.35599999999999998</v>
      </c>
      <c r="E5" s="28">
        <f t="shared" si="0"/>
        <v>0.67199999999999993</v>
      </c>
      <c r="F5" s="1">
        <f t="shared" si="1"/>
        <v>55.228070175438589</v>
      </c>
      <c r="G5" s="33">
        <v>55.2</v>
      </c>
      <c r="H5" s="26"/>
      <c r="J5" s="46"/>
      <c r="K5" s="46"/>
      <c r="L5" s="46"/>
      <c r="M5" s="46"/>
      <c r="N5" s="46"/>
    </row>
    <row r="6" spans="1:14">
      <c r="A6" s="58"/>
      <c r="B6" s="32">
        <v>4</v>
      </c>
      <c r="C6" s="27" t="s">
        <v>9</v>
      </c>
      <c r="D6" s="28">
        <v>0.33</v>
      </c>
      <c r="E6" s="28">
        <f t="shared" si="0"/>
        <v>0.62</v>
      </c>
      <c r="F6" s="1">
        <f t="shared" si="1"/>
        <v>50.666666666666664</v>
      </c>
      <c r="G6" s="33">
        <v>50.7</v>
      </c>
      <c r="H6" s="26"/>
      <c r="J6" s="46"/>
      <c r="K6" s="46"/>
      <c r="L6" s="46"/>
      <c r="M6" s="46"/>
      <c r="N6" s="46"/>
    </row>
    <row r="7" spans="1:14">
      <c r="A7" s="58"/>
      <c r="B7" s="32">
        <v>5</v>
      </c>
      <c r="C7" s="27" t="s">
        <v>10</v>
      </c>
      <c r="D7" s="28">
        <v>7.0000000000000007E-2</v>
      </c>
      <c r="E7" s="28">
        <f t="shared" si="0"/>
        <v>0.1</v>
      </c>
      <c r="F7" s="1">
        <f t="shared" si="1"/>
        <v>5.052631578947369</v>
      </c>
      <c r="G7" s="33">
        <v>5</v>
      </c>
      <c r="H7" s="26"/>
      <c r="J7" s="46"/>
      <c r="K7" s="46"/>
      <c r="L7" s="46"/>
      <c r="M7" s="46"/>
      <c r="N7" s="46"/>
    </row>
    <row r="8" spans="1:14">
      <c r="A8" s="58"/>
      <c r="B8" s="32">
        <v>6</v>
      </c>
      <c r="C8" s="27" t="s">
        <v>11</v>
      </c>
      <c r="D8" s="28">
        <v>3.5</v>
      </c>
      <c r="E8" s="28">
        <f t="shared" si="0"/>
        <v>6.96</v>
      </c>
      <c r="F8" s="1">
        <f t="shared" si="1"/>
        <v>606.80701754385962</v>
      </c>
      <c r="G8" s="33">
        <v>606.79999999999995</v>
      </c>
      <c r="H8" s="26"/>
      <c r="J8" s="46"/>
      <c r="K8" s="46"/>
      <c r="L8" s="46"/>
      <c r="M8" s="46"/>
      <c r="N8" s="46"/>
    </row>
    <row r="9" spans="1:14">
      <c r="A9" s="58"/>
      <c r="B9" s="32">
        <v>7</v>
      </c>
      <c r="C9" s="27" t="s">
        <v>12</v>
      </c>
      <c r="D9" s="28">
        <v>0.113</v>
      </c>
      <c r="E9" s="28">
        <f t="shared" si="0"/>
        <v>0.186</v>
      </c>
      <c r="F9" s="1">
        <f t="shared" si="1"/>
        <v>12.596491228070175</v>
      </c>
      <c r="G9" s="33">
        <v>12.6</v>
      </c>
      <c r="H9" s="26"/>
      <c r="J9" s="46"/>
      <c r="K9" s="46"/>
      <c r="L9" s="46"/>
      <c r="M9" s="46"/>
      <c r="N9" s="46"/>
    </row>
    <row r="10" spans="1:14">
      <c r="A10" s="58"/>
      <c r="B10" s="32">
        <v>8</v>
      </c>
      <c r="C10" s="27" t="s">
        <v>13</v>
      </c>
      <c r="D10" s="28">
        <v>0.112</v>
      </c>
      <c r="E10" s="28">
        <f t="shared" si="0"/>
        <v>0.184</v>
      </c>
      <c r="F10" s="1">
        <f t="shared" si="1"/>
        <v>12.421052631578947</v>
      </c>
      <c r="G10" s="33">
        <v>12.4</v>
      </c>
      <c r="H10" s="26"/>
      <c r="J10" s="46"/>
      <c r="K10" s="46"/>
      <c r="L10" s="46"/>
      <c r="M10" s="46"/>
      <c r="N10" s="46"/>
    </row>
    <row r="11" spans="1:14">
      <c r="A11" s="58"/>
      <c r="B11" s="32">
        <v>9</v>
      </c>
      <c r="C11" s="27" t="s">
        <v>14</v>
      </c>
      <c r="D11" s="28">
        <v>0.104</v>
      </c>
      <c r="E11" s="28">
        <f t="shared" si="0"/>
        <v>0.16799999999999998</v>
      </c>
      <c r="F11" s="1">
        <f t="shared" si="1"/>
        <v>11.017543859649122</v>
      </c>
      <c r="G11" s="33">
        <v>11</v>
      </c>
      <c r="H11" s="26"/>
      <c r="J11" s="46"/>
      <c r="K11" s="46"/>
      <c r="L11" s="46"/>
      <c r="M11" s="46"/>
      <c r="N11" s="46"/>
    </row>
    <row r="12" spans="1:14">
      <c r="A12" s="58"/>
      <c r="B12" s="32">
        <v>10</v>
      </c>
      <c r="C12" s="27" t="s">
        <v>15</v>
      </c>
      <c r="D12" s="28">
        <v>0.161</v>
      </c>
      <c r="E12" s="28">
        <f t="shared" si="0"/>
        <v>0.28200000000000003</v>
      </c>
      <c r="F12" s="1">
        <f t="shared" si="1"/>
        <v>21.017543859649127</v>
      </c>
      <c r="G12" s="33">
        <v>21</v>
      </c>
      <c r="H12" s="26"/>
      <c r="J12" s="46"/>
      <c r="K12" s="46"/>
      <c r="L12" s="46"/>
      <c r="M12" s="46"/>
      <c r="N12" s="46"/>
    </row>
    <row r="13" spans="1:14">
      <c r="A13" s="58"/>
      <c r="B13" s="32">
        <v>11</v>
      </c>
      <c r="C13" s="27" t="s">
        <v>16</v>
      </c>
      <c r="D13" s="28">
        <v>1.5589999999999999</v>
      </c>
      <c r="E13" s="28">
        <f t="shared" si="0"/>
        <v>3.0779999999999998</v>
      </c>
      <c r="F13" s="1">
        <f t="shared" si="1"/>
        <v>266.28070175438592</v>
      </c>
      <c r="G13" s="33">
        <v>266.3</v>
      </c>
      <c r="H13" s="26"/>
      <c r="J13" s="46"/>
      <c r="K13" s="46"/>
      <c r="L13" s="46"/>
      <c r="M13" s="46"/>
      <c r="N13" s="46"/>
    </row>
    <row r="14" spans="1:14">
      <c r="A14" s="58"/>
      <c r="B14" s="32">
        <v>12</v>
      </c>
      <c r="C14" s="27" t="s">
        <v>17</v>
      </c>
      <c r="D14" s="28">
        <v>1.6559999999999999</v>
      </c>
      <c r="E14" s="28">
        <f t="shared" si="0"/>
        <v>3.2719999999999998</v>
      </c>
      <c r="F14" s="1">
        <f t="shared" si="1"/>
        <v>283.29824561403507</v>
      </c>
      <c r="G14" s="33">
        <v>283.3</v>
      </c>
      <c r="H14" s="26"/>
      <c r="J14" s="46"/>
      <c r="K14" s="46"/>
      <c r="L14" s="46"/>
      <c r="M14" s="46"/>
      <c r="N14" s="46"/>
    </row>
    <row r="15" spans="1:14">
      <c r="A15" s="58"/>
      <c r="B15" s="32">
        <v>13</v>
      </c>
      <c r="C15" s="27" t="s">
        <v>18</v>
      </c>
      <c r="D15" s="28">
        <v>0.14899999999999999</v>
      </c>
      <c r="E15" s="28">
        <f t="shared" si="0"/>
        <v>0.25800000000000001</v>
      </c>
      <c r="F15" s="1">
        <f t="shared" si="1"/>
        <v>18.912280701754387</v>
      </c>
      <c r="G15" s="33">
        <v>18.899999999999999</v>
      </c>
      <c r="H15" s="26"/>
      <c r="J15" s="46"/>
      <c r="K15" s="46"/>
      <c r="L15" s="46"/>
      <c r="M15" s="46"/>
      <c r="N15" s="46"/>
    </row>
    <row r="16" spans="1:14">
      <c r="A16" s="58"/>
      <c r="B16" s="32">
        <v>14</v>
      </c>
      <c r="C16" s="27" t="s">
        <v>19</v>
      </c>
      <c r="D16" s="28">
        <v>0.18099999999999999</v>
      </c>
      <c r="E16" s="28">
        <f t="shared" si="0"/>
        <v>0.32200000000000001</v>
      </c>
      <c r="F16" s="1">
        <f t="shared" si="1"/>
        <v>24.526315789473685</v>
      </c>
      <c r="G16" s="33">
        <v>24.5</v>
      </c>
      <c r="H16" s="26"/>
    </row>
    <row r="17" spans="1:8">
      <c r="A17" s="58"/>
      <c r="B17" s="32">
        <v>15</v>
      </c>
      <c r="C17" s="27" t="s">
        <v>20</v>
      </c>
      <c r="D17" s="28">
        <v>3.5</v>
      </c>
      <c r="E17" s="28">
        <f t="shared" si="0"/>
        <v>6.96</v>
      </c>
      <c r="F17" s="1">
        <f t="shared" si="1"/>
        <v>606.80701754385962</v>
      </c>
      <c r="G17" s="33">
        <v>606.79999999999995</v>
      </c>
      <c r="H17" s="26"/>
    </row>
    <row r="18" spans="1:8">
      <c r="A18" s="58"/>
      <c r="B18" s="32">
        <v>16</v>
      </c>
      <c r="C18" s="27" t="s">
        <v>21</v>
      </c>
      <c r="D18" s="28">
        <v>2.4289999999999998</v>
      </c>
      <c r="E18" s="28">
        <f t="shared" si="0"/>
        <v>4.8179999999999996</v>
      </c>
      <c r="F18" s="1">
        <f t="shared" si="1"/>
        <v>418.91228070175436</v>
      </c>
      <c r="G18" s="33">
        <v>418.9</v>
      </c>
      <c r="H18" s="26"/>
    </row>
    <row r="19" spans="1:8">
      <c r="A19" s="58"/>
      <c r="B19" s="32">
        <v>17</v>
      </c>
      <c r="C19" s="27" t="s">
        <v>22</v>
      </c>
      <c r="D19" s="28">
        <v>9.8000000000000004E-2</v>
      </c>
      <c r="E19" s="28">
        <f t="shared" si="0"/>
        <v>0.156</v>
      </c>
      <c r="F19" s="1">
        <f t="shared" si="1"/>
        <v>9.9649122807017552</v>
      </c>
      <c r="G19" s="33">
        <v>10</v>
      </c>
      <c r="H19" s="26"/>
    </row>
    <row r="20" spans="1:8">
      <c r="A20" s="58"/>
      <c r="B20" s="32">
        <v>18</v>
      </c>
      <c r="C20" s="27" t="s">
        <v>23</v>
      </c>
      <c r="D20" s="28">
        <v>6.3E-2</v>
      </c>
      <c r="E20" s="28">
        <f t="shared" si="0"/>
        <v>8.5999999999999993E-2</v>
      </c>
      <c r="F20" s="1">
        <f t="shared" si="1"/>
        <v>3.8245614035087714</v>
      </c>
      <c r="G20" s="33">
        <v>3.8</v>
      </c>
      <c r="H20" s="26"/>
    </row>
    <row r="21" spans="1:8">
      <c r="A21" s="58"/>
      <c r="B21" s="32">
        <v>19</v>
      </c>
      <c r="C21" s="27" t="s">
        <v>24</v>
      </c>
      <c r="D21" s="28">
        <v>0.47699999999999998</v>
      </c>
      <c r="E21" s="28">
        <f t="shared" si="0"/>
        <v>0.91399999999999992</v>
      </c>
      <c r="F21" s="1">
        <f t="shared" si="1"/>
        <v>76.456140350877178</v>
      </c>
      <c r="G21" s="33">
        <v>76.5</v>
      </c>
      <c r="H21" s="26"/>
    </row>
    <row r="22" spans="1:8">
      <c r="A22" s="58"/>
      <c r="B22" s="32">
        <v>20</v>
      </c>
      <c r="C22" s="27" t="s">
        <v>25</v>
      </c>
      <c r="D22" s="28">
        <v>6.2E-2</v>
      </c>
      <c r="E22" s="28">
        <f t="shared" si="0"/>
        <v>8.3999999999999991E-2</v>
      </c>
      <c r="F22" s="1">
        <f t="shared" si="1"/>
        <v>3.6491228070175428</v>
      </c>
      <c r="G22" s="33">
        <v>3.6</v>
      </c>
      <c r="H22" s="26"/>
    </row>
    <row r="23" spans="1:8">
      <c r="A23" s="58"/>
      <c r="B23" s="32">
        <v>21</v>
      </c>
      <c r="C23" s="27" t="s">
        <v>26</v>
      </c>
      <c r="D23" s="28">
        <v>0.183</v>
      </c>
      <c r="E23" s="28">
        <f t="shared" si="0"/>
        <v>0.32600000000000001</v>
      </c>
      <c r="F23" s="1">
        <f t="shared" si="1"/>
        <v>24.87719298245614</v>
      </c>
      <c r="G23" s="33">
        <v>24.9</v>
      </c>
      <c r="H23" s="26"/>
    </row>
    <row r="24" spans="1:8">
      <c r="A24" s="58"/>
      <c r="B24" s="32">
        <v>22</v>
      </c>
      <c r="C24" s="27" t="s">
        <v>27</v>
      </c>
      <c r="D24" s="28">
        <v>0.4</v>
      </c>
      <c r="E24" s="28">
        <f t="shared" si="0"/>
        <v>0.76</v>
      </c>
      <c r="F24" s="1">
        <f t="shared" si="1"/>
        <v>62.94736842105263</v>
      </c>
      <c r="G24" s="33">
        <v>62.9</v>
      </c>
      <c r="H24" s="26"/>
    </row>
    <row r="25" spans="1:8">
      <c r="A25" s="58"/>
      <c r="B25" s="32">
        <v>23</v>
      </c>
      <c r="C25" s="27" t="s">
        <v>28</v>
      </c>
      <c r="D25" s="28">
        <v>0.38900000000000001</v>
      </c>
      <c r="E25" s="28">
        <f t="shared" si="0"/>
        <v>0.73799999999999999</v>
      </c>
      <c r="F25" s="1">
        <f t="shared" si="1"/>
        <v>61.017543859649123</v>
      </c>
      <c r="G25" s="33">
        <v>61</v>
      </c>
      <c r="H25" s="26"/>
    </row>
    <row r="26" spans="1:8">
      <c r="A26" s="58"/>
      <c r="B26" s="32">
        <v>24</v>
      </c>
      <c r="C26" s="27" t="s">
        <v>29</v>
      </c>
      <c r="D26" s="28">
        <v>0.24299999999999999</v>
      </c>
      <c r="E26" s="28">
        <f t="shared" si="0"/>
        <v>0.44600000000000001</v>
      </c>
      <c r="F26" s="1">
        <f t="shared" si="1"/>
        <v>35.403508771929822</v>
      </c>
      <c r="G26" s="33">
        <v>35.4</v>
      </c>
      <c r="H26" s="26"/>
    </row>
    <row r="27" spans="1:8">
      <c r="A27" s="58"/>
      <c r="B27" s="32">
        <v>25</v>
      </c>
      <c r="C27" s="27" t="s">
        <v>30</v>
      </c>
      <c r="D27" s="28">
        <v>0.40400000000000003</v>
      </c>
      <c r="E27" s="28">
        <f t="shared" si="0"/>
        <v>0.76800000000000002</v>
      </c>
      <c r="F27" s="1">
        <f t="shared" si="1"/>
        <v>63.649122807017541</v>
      </c>
      <c r="G27" s="33">
        <v>63.6</v>
      </c>
      <c r="H27" s="26"/>
    </row>
    <row r="28" spans="1:8">
      <c r="A28" s="58"/>
      <c r="B28" s="32">
        <v>26</v>
      </c>
      <c r="C28" s="27" t="s">
        <v>31</v>
      </c>
      <c r="D28" s="28">
        <v>0.06</v>
      </c>
      <c r="E28" s="28">
        <f t="shared" si="0"/>
        <v>7.9999999999999988E-2</v>
      </c>
      <c r="F28" s="1">
        <f t="shared" si="1"/>
        <v>3.2982456140350864</v>
      </c>
      <c r="G28" s="33">
        <v>3.3</v>
      </c>
      <c r="H28" s="26"/>
    </row>
    <row r="29" spans="1:8">
      <c r="A29" s="58"/>
      <c r="B29" s="32">
        <v>27</v>
      </c>
      <c r="C29" s="27" t="s">
        <v>32</v>
      </c>
      <c r="D29" s="28">
        <v>0.111</v>
      </c>
      <c r="E29" s="28">
        <f t="shared" si="0"/>
        <v>0.182</v>
      </c>
      <c r="F29" s="1">
        <f t="shared" si="1"/>
        <v>12.245614035087719</v>
      </c>
      <c r="G29" s="33">
        <v>12.2</v>
      </c>
      <c r="H29" s="26"/>
    </row>
    <row r="30" spans="1:8">
      <c r="A30" s="58"/>
      <c r="B30" s="32">
        <v>28</v>
      </c>
      <c r="C30" s="27" t="s">
        <v>33</v>
      </c>
      <c r="D30" s="28">
        <v>6.2E-2</v>
      </c>
      <c r="E30" s="28">
        <f t="shared" si="0"/>
        <v>8.3999999999999991E-2</v>
      </c>
      <c r="F30" s="1">
        <f t="shared" si="1"/>
        <v>3.6491228070175428</v>
      </c>
      <c r="G30" s="33">
        <v>3.6</v>
      </c>
      <c r="H30" s="26"/>
    </row>
    <row r="31" spans="1:8">
      <c r="A31" s="58"/>
      <c r="B31" s="32">
        <v>29</v>
      </c>
      <c r="C31" s="27" t="s">
        <v>34</v>
      </c>
      <c r="D31" s="28">
        <v>1.6180000000000001</v>
      </c>
      <c r="E31" s="28">
        <f t="shared" si="0"/>
        <v>3.1960000000000002</v>
      </c>
      <c r="F31" s="1">
        <f t="shared" si="1"/>
        <v>276.63157894736838</v>
      </c>
      <c r="G31" s="33">
        <v>276.60000000000002</v>
      </c>
      <c r="H31" s="26"/>
    </row>
    <row r="32" spans="1:8">
      <c r="A32" s="58"/>
      <c r="B32" s="32">
        <v>30</v>
      </c>
      <c r="C32" s="27" t="s">
        <v>35</v>
      </c>
      <c r="D32" s="28">
        <v>5.5E-2</v>
      </c>
      <c r="E32" s="28">
        <f t="shared" si="0"/>
        <v>7.0000000000000007E-2</v>
      </c>
      <c r="F32" s="1">
        <f t="shared" si="1"/>
        <v>2.4210526315789478</v>
      </c>
      <c r="G32" s="33">
        <v>2.4</v>
      </c>
      <c r="H32" s="26"/>
    </row>
    <row r="33" spans="1:8">
      <c r="A33" s="58"/>
      <c r="B33" s="32">
        <v>31</v>
      </c>
      <c r="C33" s="27" t="s">
        <v>36</v>
      </c>
      <c r="D33" s="28">
        <v>9.8000000000000004E-2</v>
      </c>
      <c r="E33" s="28">
        <f t="shared" si="0"/>
        <v>0.156</v>
      </c>
      <c r="F33" s="1">
        <f t="shared" si="1"/>
        <v>9.9649122807017552</v>
      </c>
      <c r="G33" s="33">
        <v>10</v>
      </c>
      <c r="H33" s="26"/>
    </row>
    <row r="34" spans="1:8">
      <c r="A34" s="58"/>
      <c r="B34" s="32">
        <v>32</v>
      </c>
      <c r="C34" s="27" t="s">
        <v>37</v>
      </c>
      <c r="D34" s="28">
        <v>5.5E-2</v>
      </c>
      <c r="E34" s="28">
        <f t="shared" si="0"/>
        <v>7.0000000000000007E-2</v>
      </c>
      <c r="F34" s="1">
        <f t="shared" si="1"/>
        <v>2.4210526315789478</v>
      </c>
      <c r="G34" s="33">
        <v>2.4</v>
      </c>
      <c r="H34" s="26"/>
    </row>
    <row r="35" spans="1:8">
      <c r="A35" s="58"/>
      <c r="B35" s="32">
        <v>33</v>
      </c>
      <c r="C35" s="27" t="s">
        <v>38</v>
      </c>
      <c r="D35" s="28">
        <v>4.8000000000000001E-2</v>
      </c>
      <c r="E35" s="28">
        <f t="shared" ref="E35:E66" si="2">(2*D35)-D$112</f>
        <v>5.6000000000000001E-2</v>
      </c>
      <c r="F35" s="1">
        <f t="shared" si="1"/>
        <v>1.1929824561403508</v>
      </c>
      <c r="G35" s="33">
        <v>1.2</v>
      </c>
      <c r="H35" s="26"/>
    </row>
    <row r="36" spans="1:8">
      <c r="A36" s="58"/>
      <c r="B36" s="32">
        <v>34</v>
      </c>
      <c r="C36" s="27" t="s">
        <v>39</v>
      </c>
      <c r="D36" s="28">
        <v>1.91</v>
      </c>
      <c r="E36" s="28">
        <f t="shared" si="2"/>
        <v>3.78</v>
      </c>
      <c r="F36" s="1">
        <f t="shared" si="1"/>
        <v>327.85964912280696</v>
      </c>
      <c r="G36" s="33">
        <v>327.9</v>
      </c>
      <c r="H36" s="26"/>
    </row>
    <row r="37" spans="1:8">
      <c r="A37" s="58"/>
      <c r="B37" s="32">
        <v>35</v>
      </c>
      <c r="C37" s="27" t="s">
        <v>40</v>
      </c>
      <c r="D37" s="28">
        <v>0.16</v>
      </c>
      <c r="E37" s="28">
        <f t="shared" si="2"/>
        <v>0.28000000000000003</v>
      </c>
      <c r="F37" s="1">
        <f t="shared" si="1"/>
        <v>20.842105263157897</v>
      </c>
      <c r="G37" s="33">
        <v>20.8</v>
      </c>
      <c r="H37" s="26"/>
    </row>
    <row r="38" spans="1:8">
      <c r="A38" s="58" t="s">
        <v>123</v>
      </c>
      <c r="B38" s="34">
        <v>36</v>
      </c>
      <c r="C38" s="27" t="s">
        <v>41</v>
      </c>
      <c r="D38" s="28">
        <v>0.51300000000000001</v>
      </c>
      <c r="E38" s="28">
        <f t="shared" si="2"/>
        <v>0.98599999999999999</v>
      </c>
      <c r="F38" s="1">
        <f t="shared" si="1"/>
        <v>82.771929824561397</v>
      </c>
      <c r="G38" s="33">
        <v>82.8</v>
      </c>
      <c r="H38" s="26"/>
    </row>
    <row r="39" spans="1:8">
      <c r="A39" s="58"/>
      <c r="B39" s="34">
        <v>37</v>
      </c>
      <c r="C39" s="27" t="s">
        <v>42</v>
      </c>
      <c r="D39" s="28">
        <v>0.81699999999999995</v>
      </c>
      <c r="E39" s="28">
        <f t="shared" si="2"/>
        <v>1.5939999999999999</v>
      </c>
      <c r="F39" s="1">
        <f t="shared" si="1"/>
        <v>136.10526315789471</v>
      </c>
      <c r="G39" s="33">
        <v>136.1</v>
      </c>
      <c r="H39" s="26"/>
    </row>
    <row r="40" spans="1:8">
      <c r="A40" s="58"/>
      <c r="B40" s="34">
        <v>38</v>
      </c>
      <c r="C40" s="27" t="s">
        <v>43</v>
      </c>
      <c r="D40" s="28">
        <v>0.05</v>
      </c>
      <c r="E40" s="28">
        <f t="shared" si="2"/>
        <v>6.0000000000000005E-2</v>
      </c>
      <c r="F40" s="1">
        <f t="shared" si="1"/>
        <v>1.5438596491228074</v>
      </c>
      <c r="G40" s="33">
        <v>1.5</v>
      </c>
      <c r="H40" s="26"/>
    </row>
    <row r="41" spans="1:8">
      <c r="A41" s="58"/>
      <c r="B41" s="34">
        <v>39</v>
      </c>
      <c r="C41" s="27" t="s">
        <v>44</v>
      </c>
      <c r="D41" s="28">
        <v>2.1619999999999999</v>
      </c>
      <c r="E41" s="28">
        <f t="shared" si="2"/>
        <v>4.2839999999999998</v>
      </c>
      <c r="F41" s="1">
        <f t="shared" si="1"/>
        <v>372.07017543859649</v>
      </c>
      <c r="G41" s="33">
        <v>372.1</v>
      </c>
      <c r="H41" s="26"/>
    </row>
    <row r="42" spans="1:8">
      <c r="A42" s="58"/>
      <c r="B42" s="34">
        <v>40</v>
      </c>
      <c r="C42" s="27" t="s">
        <v>45</v>
      </c>
      <c r="D42" s="28">
        <v>6.0999999999999999E-2</v>
      </c>
      <c r="E42" s="28">
        <f t="shared" si="2"/>
        <v>8.199999999999999E-2</v>
      </c>
      <c r="F42" s="1">
        <f t="shared" si="1"/>
        <v>3.4736842105263146</v>
      </c>
      <c r="G42" s="33">
        <v>3.5</v>
      </c>
      <c r="H42" s="26"/>
    </row>
    <row r="43" spans="1:8">
      <c r="A43" s="58"/>
      <c r="B43" s="34">
        <v>41</v>
      </c>
      <c r="C43" s="27" t="s">
        <v>46</v>
      </c>
      <c r="D43" s="28">
        <v>7.1999999999999995E-2</v>
      </c>
      <c r="E43" s="28">
        <f t="shared" si="2"/>
        <v>0.10399999999999998</v>
      </c>
      <c r="F43" s="1">
        <f t="shared" si="1"/>
        <v>5.4035087719298227</v>
      </c>
      <c r="G43" s="33">
        <v>5.4</v>
      </c>
      <c r="H43" s="26"/>
    </row>
    <row r="44" spans="1:8">
      <c r="A44" s="58"/>
      <c r="B44" s="34">
        <v>42</v>
      </c>
      <c r="C44" s="27" t="s">
        <v>47</v>
      </c>
      <c r="D44" s="28">
        <v>5.0999999999999997E-2</v>
      </c>
      <c r="E44" s="28">
        <f t="shared" si="2"/>
        <v>6.1999999999999993E-2</v>
      </c>
      <c r="F44" s="1">
        <f t="shared" si="1"/>
        <v>1.7192982456140344</v>
      </c>
      <c r="G44" s="33">
        <v>1.7</v>
      </c>
      <c r="H44" s="26"/>
    </row>
    <row r="45" spans="1:8">
      <c r="A45" s="58"/>
      <c r="B45" s="34">
        <v>43</v>
      </c>
      <c r="C45" s="27" t="s">
        <v>48</v>
      </c>
      <c r="D45" s="28">
        <v>4.8000000000000001E-2</v>
      </c>
      <c r="E45" s="28">
        <f t="shared" si="2"/>
        <v>5.6000000000000001E-2</v>
      </c>
      <c r="F45" s="1">
        <f t="shared" si="1"/>
        <v>1.1929824561403508</v>
      </c>
      <c r="G45" s="33">
        <v>1.2</v>
      </c>
      <c r="H45" s="26"/>
    </row>
    <row r="46" spans="1:8">
      <c r="A46" s="58"/>
      <c r="B46" s="34">
        <v>44</v>
      </c>
      <c r="C46" s="27" t="s">
        <v>49</v>
      </c>
      <c r="D46" s="28">
        <v>4.9000000000000002E-2</v>
      </c>
      <c r="E46" s="28">
        <f t="shared" si="2"/>
        <v>5.8000000000000003E-2</v>
      </c>
      <c r="F46" s="1">
        <f t="shared" si="1"/>
        <v>1.3684210526315792</v>
      </c>
      <c r="G46" s="33">
        <v>1.4</v>
      </c>
      <c r="H46" s="26"/>
    </row>
    <row r="47" spans="1:8">
      <c r="A47" s="58" t="s">
        <v>124</v>
      </c>
      <c r="B47" s="32">
        <v>45</v>
      </c>
      <c r="C47" s="27" t="s">
        <v>51</v>
      </c>
      <c r="D47" s="35">
        <v>0.628</v>
      </c>
      <c r="E47" s="28">
        <f t="shared" si="2"/>
        <v>1.216</v>
      </c>
      <c r="F47" s="1">
        <f t="shared" si="1"/>
        <v>102.94736842105263</v>
      </c>
      <c r="G47" s="33">
        <v>102.9</v>
      </c>
      <c r="H47" s="26"/>
    </row>
    <row r="48" spans="1:8">
      <c r="A48" s="58"/>
      <c r="B48" s="32">
        <v>46</v>
      </c>
      <c r="C48" s="27" t="s">
        <v>52</v>
      </c>
      <c r="D48" s="35">
        <v>3.5</v>
      </c>
      <c r="E48" s="28">
        <f t="shared" si="2"/>
        <v>6.96</v>
      </c>
      <c r="F48" s="1">
        <f t="shared" si="1"/>
        <v>606.80701754385962</v>
      </c>
      <c r="G48" s="33">
        <v>606.79999999999995</v>
      </c>
      <c r="H48" s="26"/>
    </row>
    <row r="49" spans="1:8">
      <c r="A49" s="58"/>
      <c r="B49" s="32">
        <v>47</v>
      </c>
      <c r="C49" s="27" t="s">
        <v>53</v>
      </c>
      <c r="D49" s="35">
        <v>0.48399999999999999</v>
      </c>
      <c r="E49" s="28">
        <f t="shared" si="2"/>
        <v>0.92799999999999994</v>
      </c>
      <c r="F49" s="1">
        <f t="shared" si="1"/>
        <v>77.68421052631578</v>
      </c>
      <c r="G49" s="33">
        <v>77.7</v>
      </c>
      <c r="H49" s="26"/>
    </row>
    <row r="50" spans="1:8">
      <c r="A50" s="58"/>
      <c r="B50" s="32">
        <v>48</v>
      </c>
      <c r="C50" s="27" t="s">
        <v>54</v>
      </c>
      <c r="D50" s="35">
        <v>6.7000000000000004E-2</v>
      </c>
      <c r="E50" s="28">
        <f t="shared" si="2"/>
        <v>9.4E-2</v>
      </c>
      <c r="F50" s="1">
        <f t="shared" si="1"/>
        <v>4.5263157894736841</v>
      </c>
      <c r="G50" s="33">
        <v>4.5</v>
      </c>
      <c r="H50" s="26"/>
    </row>
    <row r="51" spans="1:8">
      <c r="A51" s="58"/>
      <c r="B51" s="32">
        <v>49</v>
      </c>
      <c r="C51" s="27" t="s">
        <v>55</v>
      </c>
      <c r="D51" s="28">
        <v>0.06</v>
      </c>
      <c r="E51" s="28">
        <f t="shared" si="2"/>
        <v>7.9999999999999988E-2</v>
      </c>
      <c r="F51" s="1">
        <f t="shared" si="1"/>
        <v>3.2982456140350864</v>
      </c>
      <c r="G51" s="33">
        <v>3.3</v>
      </c>
      <c r="H51" s="26"/>
    </row>
    <row r="52" spans="1:8">
      <c r="A52" s="58"/>
      <c r="B52" s="32">
        <v>50</v>
      </c>
      <c r="C52" s="27" t="s">
        <v>56</v>
      </c>
      <c r="D52" s="28">
        <v>8.7999999999999995E-2</v>
      </c>
      <c r="E52" s="28">
        <f t="shared" si="2"/>
        <v>0.13599999999999998</v>
      </c>
      <c r="F52" s="1">
        <f t="shared" si="1"/>
        <v>8.2105263157894726</v>
      </c>
      <c r="G52" s="33">
        <v>8.1999999999999993</v>
      </c>
      <c r="H52" s="26"/>
    </row>
    <row r="53" spans="1:8">
      <c r="A53" s="58"/>
      <c r="B53" s="32">
        <v>51</v>
      </c>
      <c r="C53" s="27" t="s">
        <v>57</v>
      </c>
      <c r="D53" s="28">
        <v>5.3999999999999999E-2</v>
      </c>
      <c r="E53" s="28">
        <f t="shared" si="2"/>
        <v>6.8000000000000005E-2</v>
      </c>
      <c r="F53" s="1">
        <f t="shared" si="1"/>
        <v>2.2456140350877196</v>
      </c>
      <c r="G53" s="33">
        <v>2.2000000000000002</v>
      </c>
      <c r="H53" s="26"/>
    </row>
    <row r="54" spans="1:8">
      <c r="A54" s="58"/>
      <c r="B54" s="32">
        <v>52</v>
      </c>
      <c r="C54" s="27" t="s">
        <v>58</v>
      </c>
      <c r="D54" s="28">
        <v>5.1999999999999998E-2</v>
      </c>
      <c r="E54" s="28">
        <f t="shared" si="2"/>
        <v>6.4000000000000001E-2</v>
      </c>
      <c r="F54" s="1">
        <f t="shared" si="1"/>
        <v>1.8947368421052633</v>
      </c>
      <c r="G54" s="33">
        <v>1.9</v>
      </c>
      <c r="H54" s="26"/>
    </row>
    <row r="55" spans="1:8">
      <c r="A55" s="58"/>
      <c r="B55" s="32">
        <v>53</v>
      </c>
      <c r="C55" s="27" t="s">
        <v>59</v>
      </c>
      <c r="D55" s="28">
        <v>0.06</v>
      </c>
      <c r="E55" s="28">
        <f t="shared" si="2"/>
        <v>7.9999999999999988E-2</v>
      </c>
      <c r="F55" s="1">
        <f t="shared" si="1"/>
        <v>3.2982456140350864</v>
      </c>
      <c r="G55" s="33">
        <v>3.3</v>
      </c>
      <c r="H55" s="26"/>
    </row>
    <row r="56" spans="1:8">
      <c r="A56" s="58"/>
      <c r="B56" s="32">
        <v>54</v>
      </c>
      <c r="C56" s="27" t="s">
        <v>60</v>
      </c>
      <c r="D56" s="28">
        <v>5.7000000000000002E-2</v>
      </c>
      <c r="E56" s="28">
        <f t="shared" si="2"/>
        <v>7.400000000000001E-2</v>
      </c>
      <c r="F56" s="1">
        <f t="shared" si="1"/>
        <v>2.7719298245614041</v>
      </c>
      <c r="G56" s="33">
        <v>2.8</v>
      </c>
      <c r="H56" s="26"/>
    </row>
    <row r="57" spans="1:8">
      <c r="A57" s="58"/>
      <c r="B57" s="32">
        <v>55</v>
      </c>
      <c r="C57" s="27" t="s">
        <v>61</v>
      </c>
      <c r="D57" s="28">
        <v>2.08</v>
      </c>
      <c r="E57" s="28">
        <f t="shared" si="2"/>
        <v>4.12</v>
      </c>
      <c r="F57" s="1">
        <f t="shared" si="1"/>
        <v>357.68421052631578</v>
      </c>
      <c r="G57" s="33">
        <v>357.7</v>
      </c>
      <c r="H57" s="26"/>
    </row>
    <row r="58" spans="1:8">
      <c r="A58" s="58"/>
      <c r="B58" s="32">
        <v>56</v>
      </c>
      <c r="C58" s="27" t="s">
        <v>62</v>
      </c>
      <c r="D58" s="28">
        <v>0.186</v>
      </c>
      <c r="E58" s="28">
        <f t="shared" si="2"/>
        <v>0.33200000000000002</v>
      </c>
      <c r="F58" s="1">
        <f t="shared" si="1"/>
        <v>25.403508771929825</v>
      </c>
      <c r="G58" s="33">
        <v>25.4</v>
      </c>
      <c r="H58" s="26"/>
    </row>
    <row r="59" spans="1:8">
      <c r="A59" s="58"/>
      <c r="B59" s="32">
        <v>57</v>
      </c>
      <c r="C59" s="27" t="s">
        <v>63</v>
      </c>
      <c r="D59" s="28">
        <v>0.13400000000000001</v>
      </c>
      <c r="E59" s="28">
        <f t="shared" si="2"/>
        <v>0.22800000000000001</v>
      </c>
      <c r="F59" s="1">
        <f t="shared" si="1"/>
        <v>16.280701754385966</v>
      </c>
      <c r="G59" s="33">
        <v>16.3</v>
      </c>
      <c r="H59" s="26"/>
    </row>
    <row r="60" spans="1:8">
      <c r="A60" s="58"/>
      <c r="B60" s="32">
        <v>58</v>
      </c>
      <c r="C60" s="27" t="s">
        <v>64</v>
      </c>
      <c r="D60" s="28">
        <v>5.8000000000000003E-2</v>
      </c>
      <c r="E60" s="28">
        <f t="shared" si="2"/>
        <v>7.6000000000000012E-2</v>
      </c>
      <c r="F60" s="1">
        <f t="shared" si="1"/>
        <v>2.9473684210526323</v>
      </c>
      <c r="G60" s="33">
        <v>2.9</v>
      </c>
      <c r="H60" s="26"/>
    </row>
    <row r="61" spans="1:8">
      <c r="A61" s="58"/>
      <c r="B61" s="32">
        <v>59</v>
      </c>
      <c r="C61" s="27" t="s">
        <v>65</v>
      </c>
      <c r="D61" s="28">
        <v>4.8000000000000001E-2</v>
      </c>
      <c r="E61" s="28">
        <f t="shared" si="2"/>
        <v>5.6000000000000001E-2</v>
      </c>
      <c r="F61" s="1">
        <f t="shared" si="1"/>
        <v>1.1929824561403508</v>
      </c>
      <c r="G61" s="33">
        <v>1.2</v>
      </c>
      <c r="H61" s="26"/>
    </row>
    <row r="62" spans="1:8">
      <c r="A62" s="58"/>
      <c r="B62" s="32">
        <v>60</v>
      </c>
      <c r="C62" s="27" t="s">
        <v>66</v>
      </c>
      <c r="D62" s="28">
        <v>7.3999999999999996E-2</v>
      </c>
      <c r="E62" s="28">
        <f t="shared" si="2"/>
        <v>0.10799999999999998</v>
      </c>
      <c r="F62" s="1">
        <f t="shared" si="1"/>
        <v>5.7543859649122799</v>
      </c>
      <c r="G62" s="33">
        <v>5.8</v>
      </c>
      <c r="H62" s="26"/>
    </row>
    <row r="63" spans="1:8">
      <c r="A63" s="58"/>
      <c r="B63" s="32">
        <v>61</v>
      </c>
      <c r="C63" s="27" t="s">
        <v>67</v>
      </c>
      <c r="D63" s="28">
        <v>0.32</v>
      </c>
      <c r="E63" s="28">
        <f t="shared" si="2"/>
        <v>0.6</v>
      </c>
      <c r="F63" s="1">
        <f t="shared" si="1"/>
        <v>48.912280701754383</v>
      </c>
      <c r="G63" s="33">
        <v>48.9</v>
      </c>
      <c r="H63" s="26"/>
    </row>
    <row r="64" spans="1:8">
      <c r="A64" s="58"/>
      <c r="B64" s="32">
        <v>62</v>
      </c>
      <c r="C64" s="27" t="s">
        <v>68</v>
      </c>
      <c r="D64" s="28">
        <v>1.5609999999999999</v>
      </c>
      <c r="E64" s="28">
        <f t="shared" si="2"/>
        <v>3.0819999999999999</v>
      </c>
      <c r="F64" s="1">
        <f t="shared" si="1"/>
        <v>266.63157894736838</v>
      </c>
      <c r="G64" s="33">
        <v>266.60000000000002</v>
      </c>
      <c r="H64" s="26"/>
    </row>
    <row r="65" spans="1:8">
      <c r="A65" s="58"/>
      <c r="B65" s="32">
        <v>63</v>
      </c>
      <c r="C65" s="27" t="s">
        <v>69</v>
      </c>
      <c r="D65" s="28">
        <v>0.05</v>
      </c>
      <c r="E65" s="28">
        <f t="shared" si="2"/>
        <v>6.0000000000000005E-2</v>
      </c>
      <c r="F65" s="1">
        <f t="shared" si="1"/>
        <v>1.5438596491228074</v>
      </c>
      <c r="G65" s="33">
        <v>1.5</v>
      </c>
      <c r="H65" s="26"/>
    </row>
    <row r="66" spans="1:8">
      <c r="A66" s="58"/>
      <c r="B66" s="32">
        <v>64</v>
      </c>
      <c r="C66" s="27" t="s">
        <v>70</v>
      </c>
      <c r="D66" s="28">
        <v>4.8000000000000001E-2</v>
      </c>
      <c r="E66" s="28">
        <f t="shared" si="2"/>
        <v>5.6000000000000001E-2</v>
      </c>
      <c r="F66" s="1">
        <f t="shared" si="1"/>
        <v>1.1929824561403508</v>
      </c>
      <c r="G66" s="33">
        <v>1.2</v>
      </c>
      <c r="H66" s="26"/>
    </row>
    <row r="67" spans="1:8">
      <c r="A67" s="58"/>
      <c r="B67" s="32">
        <v>65</v>
      </c>
      <c r="C67" s="27" t="s">
        <v>71</v>
      </c>
      <c r="D67" s="35">
        <v>0.13500000000000001</v>
      </c>
      <c r="E67" s="28">
        <f t="shared" ref="E67:E98" si="3">(2*D67)-D$112</f>
        <v>0.23</v>
      </c>
      <c r="F67" s="1">
        <f t="shared" si="1"/>
        <v>16.456140350877195</v>
      </c>
      <c r="G67" s="33">
        <v>16.5</v>
      </c>
      <c r="H67" s="26"/>
    </row>
    <row r="68" spans="1:8">
      <c r="A68" s="58"/>
      <c r="B68" s="32">
        <v>66</v>
      </c>
      <c r="C68" s="27" t="s">
        <v>72</v>
      </c>
      <c r="D68" s="28">
        <v>4.7E-2</v>
      </c>
      <c r="E68" s="28">
        <f t="shared" si="3"/>
        <v>5.3999999999999999E-2</v>
      </c>
      <c r="F68" s="1">
        <f t="shared" ref="F68:F98" si="4">(E68-0.0424)/0.0114</f>
        <v>1.0175438596491226</v>
      </c>
      <c r="G68" s="33">
        <v>1</v>
      </c>
      <c r="H68" s="26"/>
    </row>
    <row r="69" spans="1:8">
      <c r="A69" s="58"/>
      <c r="B69" s="32">
        <v>67</v>
      </c>
      <c r="C69" s="27" t="s">
        <v>73</v>
      </c>
      <c r="D69" s="28">
        <v>8.5000000000000006E-2</v>
      </c>
      <c r="E69" s="28">
        <f t="shared" si="3"/>
        <v>0.13</v>
      </c>
      <c r="F69" s="1">
        <f t="shared" si="4"/>
        <v>7.6842105263157903</v>
      </c>
      <c r="G69" s="33">
        <v>7.7</v>
      </c>
      <c r="H69" s="26"/>
    </row>
    <row r="70" spans="1:8">
      <c r="A70" s="58"/>
      <c r="B70" s="32">
        <v>68</v>
      </c>
      <c r="C70" s="27" t="s">
        <v>74</v>
      </c>
      <c r="D70" s="28">
        <v>0.31</v>
      </c>
      <c r="E70" s="28">
        <f t="shared" si="3"/>
        <v>0.57999999999999996</v>
      </c>
      <c r="F70" s="1">
        <f t="shared" si="4"/>
        <v>47.157894736842103</v>
      </c>
      <c r="G70" s="33">
        <v>47.2</v>
      </c>
      <c r="H70" s="26"/>
    </row>
    <row r="71" spans="1:8">
      <c r="A71" s="58"/>
      <c r="B71" s="32">
        <v>69</v>
      </c>
      <c r="C71" s="27" t="s">
        <v>75</v>
      </c>
      <c r="D71" s="28">
        <v>0.154</v>
      </c>
      <c r="E71" s="28">
        <f t="shared" si="3"/>
        <v>0.26800000000000002</v>
      </c>
      <c r="F71" s="1">
        <f t="shared" si="4"/>
        <v>19.789473684210527</v>
      </c>
      <c r="G71" s="33">
        <v>19.8</v>
      </c>
      <c r="H71" s="26"/>
    </row>
    <row r="72" spans="1:8">
      <c r="A72" s="58"/>
      <c r="B72" s="32">
        <v>70</v>
      </c>
      <c r="C72" s="27" t="s">
        <v>76</v>
      </c>
      <c r="D72" s="28">
        <v>5.8999999999999997E-2</v>
      </c>
      <c r="E72" s="28">
        <f t="shared" si="3"/>
        <v>7.7999999999999986E-2</v>
      </c>
      <c r="F72" s="1">
        <f t="shared" si="4"/>
        <v>3.1228070175438583</v>
      </c>
      <c r="G72" s="33">
        <v>3.1</v>
      </c>
      <c r="H72" s="26"/>
    </row>
    <row r="73" spans="1:8">
      <c r="A73" s="58"/>
      <c r="B73" s="32">
        <v>71</v>
      </c>
      <c r="C73" s="27" t="s">
        <v>77</v>
      </c>
      <c r="D73" s="35">
        <v>0.17399999999999999</v>
      </c>
      <c r="E73" s="28">
        <f t="shared" si="3"/>
        <v>0.308</v>
      </c>
      <c r="F73" s="1">
        <f t="shared" si="4"/>
        <v>23.298245614035086</v>
      </c>
      <c r="G73" s="33">
        <v>23.3</v>
      </c>
      <c r="H73" s="26"/>
    </row>
    <row r="74" spans="1:8">
      <c r="A74" s="58"/>
      <c r="B74" s="32">
        <v>72</v>
      </c>
      <c r="C74" s="27" t="s">
        <v>78</v>
      </c>
      <c r="D74" s="28">
        <v>4.8000000000000001E-2</v>
      </c>
      <c r="E74" s="28">
        <f t="shared" si="3"/>
        <v>5.6000000000000001E-2</v>
      </c>
      <c r="F74" s="1">
        <f t="shared" si="4"/>
        <v>1.1929824561403508</v>
      </c>
      <c r="G74" s="33">
        <v>1.2</v>
      </c>
      <c r="H74" s="26"/>
    </row>
    <row r="75" spans="1:8">
      <c r="A75" s="58"/>
      <c r="B75" s="32">
        <v>73</v>
      </c>
      <c r="C75" s="27" t="s">
        <v>79</v>
      </c>
      <c r="D75" s="28">
        <v>9.0999999999999998E-2</v>
      </c>
      <c r="E75" s="28">
        <f t="shared" si="3"/>
        <v>0.14199999999999999</v>
      </c>
      <c r="F75" s="1">
        <f t="shared" si="4"/>
        <v>8.7368421052631575</v>
      </c>
      <c r="G75" s="33">
        <v>8.6999999999999993</v>
      </c>
      <c r="H75" s="26"/>
    </row>
    <row r="76" spans="1:8">
      <c r="A76" s="58"/>
      <c r="B76" s="32">
        <v>74</v>
      </c>
      <c r="C76" s="27" t="s">
        <v>80</v>
      </c>
      <c r="D76" s="28">
        <v>4.8000000000000001E-2</v>
      </c>
      <c r="E76" s="28">
        <f t="shared" si="3"/>
        <v>5.6000000000000001E-2</v>
      </c>
      <c r="F76" s="1">
        <f t="shared" si="4"/>
        <v>1.1929824561403508</v>
      </c>
      <c r="G76" s="33">
        <v>1.2</v>
      </c>
      <c r="H76" s="26"/>
    </row>
    <row r="77" spans="1:8">
      <c r="A77" s="58"/>
      <c r="B77" s="32">
        <v>75</v>
      </c>
      <c r="C77" s="27" t="s">
        <v>81</v>
      </c>
      <c r="D77" s="28">
        <v>0.09</v>
      </c>
      <c r="E77" s="28">
        <f t="shared" si="3"/>
        <v>0.13999999999999999</v>
      </c>
      <c r="F77" s="1">
        <f t="shared" si="4"/>
        <v>8.561403508771928</v>
      </c>
      <c r="G77" s="33">
        <v>8.6</v>
      </c>
      <c r="H77" s="26"/>
    </row>
    <row r="78" spans="1:8">
      <c r="A78" s="58"/>
      <c r="B78" s="32">
        <v>76</v>
      </c>
      <c r="C78" s="27" t="s">
        <v>82</v>
      </c>
      <c r="D78" s="28">
        <v>5.7000000000000002E-2</v>
      </c>
      <c r="E78" s="28">
        <f t="shared" si="3"/>
        <v>7.400000000000001E-2</v>
      </c>
      <c r="F78" s="1">
        <f t="shared" si="4"/>
        <v>2.7719298245614041</v>
      </c>
      <c r="G78" s="33">
        <v>2.8</v>
      </c>
      <c r="H78" s="26"/>
    </row>
    <row r="79" spans="1:8">
      <c r="A79" s="58"/>
      <c r="B79" s="32">
        <v>77</v>
      </c>
      <c r="C79" s="27" t="s">
        <v>83</v>
      </c>
      <c r="D79" s="28">
        <v>4.4999999999999998E-2</v>
      </c>
      <c r="E79" s="28">
        <f t="shared" si="3"/>
        <v>4.9999999999999996E-2</v>
      </c>
      <c r="F79" s="1">
        <f t="shared" si="4"/>
        <v>0.6666666666666663</v>
      </c>
      <c r="G79" s="33">
        <v>0.7</v>
      </c>
      <c r="H79" s="26"/>
    </row>
    <row r="80" spans="1:8">
      <c r="A80" s="58"/>
      <c r="B80" s="32">
        <v>78</v>
      </c>
      <c r="C80" s="27" t="s">
        <v>84</v>
      </c>
      <c r="D80" s="28">
        <v>4.2000000000000003E-2</v>
      </c>
      <c r="E80" s="28">
        <f t="shared" si="3"/>
        <v>4.4000000000000004E-2</v>
      </c>
      <c r="F80" s="1">
        <f t="shared" si="4"/>
        <v>0.14035087719298281</v>
      </c>
      <c r="G80" s="33">
        <v>0.1</v>
      </c>
      <c r="H80" s="26"/>
    </row>
    <row r="81" spans="1:8">
      <c r="A81" s="58"/>
      <c r="B81" s="32">
        <v>79</v>
      </c>
      <c r="C81" s="27" t="s">
        <v>85</v>
      </c>
      <c r="D81" s="28">
        <v>7.6999999999999999E-2</v>
      </c>
      <c r="E81" s="28">
        <f t="shared" si="3"/>
        <v>0.11399999999999999</v>
      </c>
      <c r="F81" s="1">
        <f t="shared" si="4"/>
        <v>6.280701754385964</v>
      </c>
      <c r="G81" s="33">
        <v>6.3</v>
      </c>
      <c r="H81" s="26"/>
    </row>
    <row r="82" spans="1:8">
      <c r="A82" s="58" t="s">
        <v>125</v>
      </c>
      <c r="B82" s="32">
        <v>80</v>
      </c>
      <c r="C82" s="27" t="s">
        <v>86</v>
      </c>
      <c r="D82" s="28">
        <v>0.151</v>
      </c>
      <c r="E82" s="28">
        <f t="shared" si="3"/>
        <v>0.26200000000000001</v>
      </c>
      <c r="F82" s="1">
        <f t="shared" si="4"/>
        <v>19.263157894736842</v>
      </c>
      <c r="G82" s="33">
        <v>19.3</v>
      </c>
      <c r="H82" s="26"/>
    </row>
    <row r="83" spans="1:8">
      <c r="A83" s="58"/>
      <c r="B83" s="32">
        <v>81</v>
      </c>
      <c r="C83" s="27" t="s">
        <v>87</v>
      </c>
      <c r="D83" s="28">
        <v>0.1</v>
      </c>
      <c r="E83" s="28">
        <f t="shared" si="3"/>
        <v>0.16</v>
      </c>
      <c r="F83" s="1">
        <f t="shared" si="4"/>
        <v>10.315789473684211</v>
      </c>
      <c r="G83" s="33">
        <v>10.3</v>
      </c>
      <c r="H83" s="26"/>
    </row>
    <row r="84" spans="1:8">
      <c r="A84" s="58"/>
      <c r="B84" s="32">
        <v>82</v>
      </c>
      <c r="C84" s="27">
        <v>89</v>
      </c>
      <c r="D84" s="35">
        <v>9.9000000000000005E-2</v>
      </c>
      <c r="E84" s="28">
        <f t="shared" si="3"/>
        <v>0.158</v>
      </c>
      <c r="F84" s="1">
        <f t="shared" si="4"/>
        <v>10.140350877192983</v>
      </c>
      <c r="G84" s="33">
        <v>10.1</v>
      </c>
      <c r="H84" s="26"/>
    </row>
    <row r="85" spans="1:8">
      <c r="A85" s="58"/>
      <c r="B85" s="32">
        <v>83</v>
      </c>
      <c r="C85" s="27">
        <v>90</v>
      </c>
      <c r="D85" s="35">
        <v>7.0000000000000007E-2</v>
      </c>
      <c r="E85" s="28">
        <f t="shared" si="3"/>
        <v>0.1</v>
      </c>
      <c r="F85" s="1">
        <f t="shared" si="4"/>
        <v>5.052631578947369</v>
      </c>
      <c r="G85" s="33">
        <v>5.0999999999999996</v>
      </c>
      <c r="H85" s="26"/>
    </row>
    <row r="86" spans="1:8">
      <c r="A86" s="58"/>
      <c r="B86" s="32">
        <v>84</v>
      </c>
      <c r="C86" s="27">
        <v>91</v>
      </c>
      <c r="D86" s="28">
        <v>8.7999999999999995E-2</v>
      </c>
      <c r="E86" s="28">
        <f t="shared" si="3"/>
        <v>0.13599999999999998</v>
      </c>
      <c r="F86" s="1">
        <f t="shared" si="4"/>
        <v>8.2105263157894726</v>
      </c>
      <c r="G86" s="33">
        <v>8.1999999999999993</v>
      </c>
      <c r="H86" s="26"/>
    </row>
    <row r="87" spans="1:8">
      <c r="A87" s="58"/>
      <c r="B87" s="32">
        <v>85</v>
      </c>
      <c r="C87" s="27">
        <v>93</v>
      </c>
      <c r="D87" s="28">
        <v>8.6999999999999994E-2</v>
      </c>
      <c r="E87" s="28">
        <f t="shared" si="3"/>
        <v>0.13399999999999998</v>
      </c>
      <c r="F87" s="1">
        <f t="shared" si="4"/>
        <v>8.0350877192982448</v>
      </c>
      <c r="G87" s="33">
        <v>8</v>
      </c>
      <c r="H87" s="26"/>
    </row>
    <row r="88" spans="1:8">
      <c r="A88" s="58"/>
      <c r="B88" s="32">
        <v>86</v>
      </c>
      <c r="C88" s="27">
        <v>94</v>
      </c>
      <c r="D88" s="28">
        <v>5.5E-2</v>
      </c>
      <c r="E88" s="28">
        <f t="shared" si="3"/>
        <v>7.0000000000000007E-2</v>
      </c>
      <c r="F88" s="1">
        <f t="shared" si="4"/>
        <v>2.4210526315789478</v>
      </c>
      <c r="G88" s="33">
        <v>2.4</v>
      </c>
      <c r="H88" s="26"/>
    </row>
    <row r="89" spans="1:8">
      <c r="A89" s="58"/>
      <c r="B89" s="32">
        <v>87</v>
      </c>
      <c r="C89" s="27">
        <v>95</v>
      </c>
      <c r="D89" s="28">
        <v>5.8000000000000003E-2</v>
      </c>
      <c r="E89" s="28">
        <f t="shared" si="3"/>
        <v>7.6000000000000012E-2</v>
      </c>
      <c r="F89" s="1">
        <f t="shared" si="4"/>
        <v>2.9473684210526323</v>
      </c>
      <c r="G89" s="33">
        <v>2.9</v>
      </c>
      <c r="H89" s="26"/>
    </row>
    <row r="90" spans="1:8">
      <c r="A90" s="58"/>
      <c r="B90" s="32">
        <v>88</v>
      </c>
      <c r="C90" s="27">
        <v>96</v>
      </c>
      <c r="D90" s="28">
        <v>0.151</v>
      </c>
      <c r="E90" s="28">
        <f t="shared" si="3"/>
        <v>0.26200000000000001</v>
      </c>
      <c r="F90" s="1">
        <f t="shared" ref="F90:F97" si="5">(E90-0.0424)/0.0114</f>
        <v>19.263157894736842</v>
      </c>
      <c r="G90" s="33">
        <v>19.3</v>
      </c>
      <c r="H90" s="26"/>
    </row>
    <row r="91" spans="1:8">
      <c r="A91" s="58"/>
      <c r="B91" s="32">
        <v>89</v>
      </c>
      <c r="C91" s="27">
        <v>97</v>
      </c>
      <c r="D91" s="28">
        <v>0.1</v>
      </c>
      <c r="E91" s="28">
        <f t="shared" si="3"/>
        <v>0.16</v>
      </c>
      <c r="F91" s="1">
        <f t="shared" si="5"/>
        <v>10.315789473684211</v>
      </c>
      <c r="G91" s="33">
        <v>10.3</v>
      </c>
      <c r="H91" s="26"/>
    </row>
    <row r="92" spans="1:8">
      <c r="A92" s="58"/>
      <c r="B92" s="32">
        <v>90</v>
      </c>
      <c r="C92" s="27">
        <v>98</v>
      </c>
      <c r="D92" s="35">
        <v>9.9000000000000005E-2</v>
      </c>
      <c r="E92" s="28">
        <f t="shared" si="3"/>
        <v>0.158</v>
      </c>
      <c r="F92" s="1">
        <f t="shared" si="5"/>
        <v>10.140350877192983</v>
      </c>
      <c r="G92" s="33">
        <v>10.1</v>
      </c>
      <c r="H92" s="26"/>
    </row>
    <row r="93" spans="1:8">
      <c r="A93" s="58"/>
      <c r="B93" s="32">
        <v>91</v>
      </c>
      <c r="C93" s="27">
        <v>99</v>
      </c>
      <c r="D93" s="35">
        <v>7.0000000000000007E-2</v>
      </c>
      <c r="E93" s="28">
        <f t="shared" si="3"/>
        <v>0.1</v>
      </c>
      <c r="F93" s="1">
        <f t="shared" si="5"/>
        <v>5.052631578947369</v>
      </c>
      <c r="G93" s="33">
        <v>5.0999999999999996</v>
      </c>
      <c r="H93" s="26"/>
    </row>
    <row r="94" spans="1:8">
      <c r="A94" s="58"/>
      <c r="B94" s="32">
        <v>92</v>
      </c>
      <c r="C94" s="27">
        <v>100</v>
      </c>
      <c r="D94" s="28">
        <v>8.7999999999999995E-2</v>
      </c>
      <c r="E94" s="28">
        <f t="shared" si="3"/>
        <v>0.13599999999999998</v>
      </c>
      <c r="F94" s="1">
        <f t="shared" si="5"/>
        <v>8.2105263157894726</v>
      </c>
      <c r="G94" s="33">
        <v>8.1999999999999993</v>
      </c>
      <c r="H94" s="26"/>
    </row>
    <row r="95" spans="1:8">
      <c r="A95" s="58"/>
      <c r="B95" s="32">
        <v>93</v>
      </c>
      <c r="C95" s="27">
        <v>101</v>
      </c>
      <c r="D95" s="28">
        <v>8.6999999999999994E-2</v>
      </c>
      <c r="E95" s="28">
        <f t="shared" si="3"/>
        <v>0.13399999999999998</v>
      </c>
      <c r="F95" s="1">
        <f t="shared" si="5"/>
        <v>8.0350877192982448</v>
      </c>
      <c r="G95" s="33">
        <v>8</v>
      </c>
      <c r="H95" s="26"/>
    </row>
    <row r="96" spans="1:8">
      <c r="A96" s="58"/>
      <c r="B96" s="32">
        <v>94</v>
      </c>
      <c r="C96" s="27">
        <v>102</v>
      </c>
      <c r="D96" s="28">
        <v>5.5E-2</v>
      </c>
      <c r="E96" s="28">
        <f t="shared" si="3"/>
        <v>7.0000000000000007E-2</v>
      </c>
      <c r="F96" s="1">
        <f t="shared" si="5"/>
        <v>2.4210526315789478</v>
      </c>
      <c r="G96" s="33">
        <v>2.4</v>
      </c>
      <c r="H96" s="26"/>
    </row>
    <row r="97" spans="1:8">
      <c r="A97" s="58"/>
      <c r="B97" s="32">
        <v>95</v>
      </c>
      <c r="C97" s="27">
        <v>103</v>
      </c>
      <c r="D97" s="28">
        <v>5.8000000000000003E-2</v>
      </c>
      <c r="E97" s="28">
        <f t="shared" si="3"/>
        <v>7.6000000000000012E-2</v>
      </c>
      <c r="F97" s="1">
        <f t="shared" si="5"/>
        <v>2.9473684210526323</v>
      </c>
      <c r="G97" s="33">
        <v>2.9</v>
      </c>
      <c r="H97" s="26"/>
    </row>
    <row r="98" spans="1:8">
      <c r="A98" s="56" t="s">
        <v>126</v>
      </c>
      <c r="B98" s="32">
        <v>96</v>
      </c>
      <c r="C98" s="27" t="s">
        <v>88</v>
      </c>
      <c r="D98" s="54">
        <v>0.56999999999999995</v>
      </c>
      <c r="E98" s="28">
        <f t="shared" si="3"/>
        <v>1.0999999999999999</v>
      </c>
      <c r="F98" s="1">
        <f t="shared" si="4"/>
        <v>92.771929824561383</v>
      </c>
      <c r="G98" s="33">
        <v>92.8</v>
      </c>
      <c r="H98" s="26"/>
    </row>
    <row r="99" spans="1:8">
      <c r="A99" s="56"/>
      <c r="B99" s="32">
        <v>97</v>
      </c>
      <c r="C99" s="27" t="s">
        <v>89</v>
      </c>
      <c r="D99" s="28">
        <v>2.3420000000000001</v>
      </c>
      <c r="E99" s="28"/>
      <c r="F99" s="35"/>
      <c r="G99" s="35"/>
    </row>
    <row r="100" spans="1:8">
      <c r="A100" s="56"/>
      <c r="B100" s="32">
        <v>98</v>
      </c>
      <c r="C100" s="27" t="s">
        <v>90</v>
      </c>
      <c r="D100" s="28">
        <v>1.415</v>
      </c>
      <c r="E100" s="28"/>
      <c r="F100" s="35"/>
      <c r="G100" s="35"/>
    </row>
    <row r="101" spans="1:8">
      <c r="A101" s="56"/>
      <c r="B101" s="32">
        <v>99</v>
      </c>
      <c r="C101" s="27" t="s">
        <v>91</v>
      </c>
      <c r="D101" s="28">
        <v>0.70599999999999996</v>
      </c>
      <c r="E101" s="28"/>
      <c r="F101" s="35"/>
      <c r="G101" s="35"/>
    </row>
    <row r="102" spans="1:8">
      <c r="A102" s="56"/>
      <c r="B102" s="32">
        <v>100</v>
      </c>
      <c r="C102" s="27" t="s">
        <v>92</v>
      </c>
      <c r="D102" s="28">
        <v>0.39600000000000002</v>
      </c>
      <c r="E102" s="28"/>
      <c r="F102" s="35"/>
      <c r="G102" s="35"/>
    </row>
    <row r="103" spans="1:8">
      <c r="A103" s="56"/>
      <c r="B103" s="32">
        <v>101</v>
      </c>
      <c r="C103" s="27" t="s">
        <v>93</v>
      </c>
      <c r="D103" s="28">
        <v>0.21299999999999999</v>
      </c>
      <c r="E103" s="28"/>
      <c r="F103" s="35"/>
      <c r="G103" s="35"/>
    </row>
    <row r="104" spans="1:8">
      <c r="A104" s="56"/>
      <c r="B104" s="32">
        <v>102</v>
      </c>
      <c r="C104" s="27" t="s">
        <v>94</v>
      </c>
      <c r="D104" s="28">
        <v>0.127</v>
      </c>
      <c r="E104" s="28"/>
      <c r="F104" s="35"/>
      <c r="G104" s="35"/>
    </row>
    <row r="105" spans="1:8">
      <c r="A105" s="56"/>
      <c r="B105" s="32">
        <v>103</v>
      </c>
      <c r="C105" s="27" t="s">
        <v>127</v>
      </c>
      <c r="D105" s="54">
        <v>1.57</v>
      </c>
      <c r="E105" s="28"/>
      <c r="F105" s="35"/>
      <c r="G105" s="35"/>
    </row>
    <row r="106" spans="1:8">
      <c r="A106" s="56"/>
      <c r="B106" s="32">
        <v>104</v>
      </c>
      <c r="C106" s="27" t="s">
        <v>128</v>
      </c>
      <c r="D106" s="28">
        <v>1.3420000000000001</v>
      </c>
      <c r="E106" s="28"/>
      <c r="F106" s="35"/>
      <c r="G106" s="35"/>
    </row>
    <row r="107" spans="1:8">
      <c r="A107" s="56"/>
      <c r="B107" s="32">
        <v>105</v>
      </c>
      <c r="C107" s="27" t="s">
        <v>129</v>
      </c>
      <c r="D107" s="28">
        <v>1.415</v>
      </c>
      <c r="E107" s="28"/>
      <c r="F107" s="35"/>
      <c r="G107" s="35"/>
    </row>
    <row r="108" spans="1:8">
      <c r="A108" s="56"/>
      <c r="B108" s="32">
        <v>106</v>
      </c>
      <c r="C108" s="27" t="s">
        <v>130</v>
      </c>
      <c r="D108" s="28">
        <v>0.70599999999999996</v>
      </c>
      <c r="E108" s="28"/>
      <c r="F108" s="35"/>
      <c r="G108" s="35"/>
    </row>
    <row r="109" spans="1:8">
      <c r="A109" s="56"/>
      <c r="B109" s="32">
        <v>107</v>
      </c>
      <c r="C109" s="27" t="s">
        <v>131</v>
      </c>
      <c r="D109" s="28">
        <v>0.39600000000000002</v>
      </c>
      <c r="E109" s="28"/>
      <c r="F109" s="35"/>
      <c r="G109" s="35"/>
    </row>
    <row r="110" spans="1:8">
      <c r="A110" s="56"/>
      <c r="B110" s="32">
        <v>108</v>
      </c>
      <c r="C110" s="27" t="s">
        <v>132</v>
      </c>
      <c r="D110" s="28">
        <v>0.21299999999999999</v>
      </c>
      <c r="E110" s="28"/>
      <c r="F110" s="35"/>
      <c r="G110" s="35"/>
    </row>
    <row r="111" spans="1:8">
      <c r="A111" s="56"/>
      <c r="B111" s="32">
        <v>109</v>
      </c>
      <c r="C111" s="27" t="s">
        <v>133</v>
      </c>
      <c r="D111" s="28">
        <v>0.127</v>
      </c>
      <c r="E111" s="28"/>
      <c r="F111" s="35"/>
      <c r="G111" s="35"/>
    </row>
    <row r="112" spans="1:8">
      <c r="A112" s="56"/>
      <c r="B112" s="32">
        <v>110</v>
      </c>
      <c r="C112" s="27" t="s">
        <v>95</v>
      </c>
      <c r="D112" s="55">
        <v>0.04</v>
      </c>
      <c r="E112" s="28"/>
      <c r="F112" s="35"/>
      <c r="G112" s="35"/>
    </row>
    <row r="114" spans="4:6">
      <c r="D114" s="26">
        <f>MIN(D3:D112)</f>
        <v>0.04</v>
      </c>
      <c r="E114" s="26">
        <f t="shared" ref="E114:F114" si="6">MIN(E3:E112)</f>
        <v>4.4000000000000004E-2</v>
      </c>
      <c r="F114" s="26">
        <f t="shared" si="6"/>
        <v>0.14035087719298281</v>
      </c>
    </row>
  </sheetData>
  <mergeCells count="6">
    <mergeCell ref="A98:A112"/>
    <mergeCell ref="A1:G1"/>
    <mergeCell ref="A3:A37"/>
    <mergeCell ref="A38:A46"/>
    <mergeCell ref="A47:A81"/>
    <mergeCell ref="A82:A97"/>
  </mergeCells>
  <phoneticPr fontId="5" type="noConversion"/>
  <pageMargins left="0.7" right="0.7" top="0.75" bottom="0.75" header="0.3" footer="0.3"/>
  <pageSetup paperSize="9" orientation="portrait" horizontalDpi="360" verticalDpi="3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8"/>
  <sheetViews>
    <sheetView topLeftCell="A74" workbookViewId="0">
      <selection activeCell="C84" sqref="C84:C91"/>
    </sheetView>
  </sheetViews>
  <sheetFormatPr baseColWidth="10" defaultColWidth="11" defaultRowHeight="14.4"/>
  <cols>
    <col min="9" max="9" width="11" style="1"/>
    <col min="13" max="13" width="12.77734375"/>
  </cols>
  <sheetData>
    <row r="1" spans="1:16">
      <c r="A1" s="57" t="s">
        <v>96</v>
      </c>
      <c r="B1" s="57"/>
      <c r="C1" s="57"/>
      <c r="D1" s="57"/>
      <c r="E1" s="57"/>
      <c r="F1" s="57"/>
      <c r="G1" s="57"/>
    </row>
    <row r="2" spans="1:16" ht="28.8">
      <c r="A2" s="14" t="s">
        <v>120</v>
      </c>
      <c r="B2" s="29" t="s">
        <v>0</v>
      </c>
      <c r="C2" s="29" t="s">
        <v>119</v>
      </c>
      <c r="D2" s="31" t="s">
        <v>1</v>
      </c>
      <c r="E2" s="31" t="s">
        <v>97</v>
      </c>
      <c r="F2" s="29" t="s">
        <v>134</v>
      </c>
      <c r="G2" s="29" t="s">
        <v>135</v>
      </c>
    </row>
    <row r="3" spans="1:16">
      <c r="A3" s="58" t="s">
        <v>136</v>
      </c>
      <c r="B3" s="32">
        <v>1</v>
      </c>
      <c r="C3" s="42" t="s">
        <v>3</v>
      </c>
      <c r="D3" s="43">
        <v>0.20300000000000001</v>
      </c>
      <c r="E3" s="40">
        <f>D3*2.7</f>
        <v>0.54810000000000003</v>
      </c>
      <c r="F3" s="1">
        <f>(E3-0.4528)/0.0981</f>
        <v>0.97145769622833889</v>
      </c>
      <c r="G3" s="48">
        <v>1</v>
      </c>
      <c r="H3" t="s">
        <v>4</v>
      </c>
      <c r="I3" s="1">
        <f>MAX(G3:G37)</f>
        <v>53.3</v>
      </c>
      <c r="J3" s="26"/>
      <c r="L3" s="1"/>
      <c r="M3" s="1"/>
      <c r="N3" s="1"/>
      <c r="O3" s="1"/>
      <c r="P3" s="1"/>
    </row>
    <row r="4" spans="1:16">
      <c r="A4" s="58"/>
      <c r="B4" s="32">
        <v>2</v>
      </c>
      <c r="C4" s="42" t="s">
        <v>5</v>
      </c>
      <c r="D4" s="39">
        <v>0.33300000000000002</v>
      </c>
      <c r="E4" s="40">
        <f t="shared" ref="E4:E21" si="0">D4*2</f>
        <v>0.66600000000000004</v>
      </c>
      <c r="F4" s="1">
        <f t="shared" ref="F4:F67" si="1">(E4-0.4528)/0.0981</f>
        <v>2.1732925586136598</v>
      </c>
      <c r="G4" s="48">
        <v>2.2000000000000002</v>
      </c>
      <c r="H4" t="s">
        <v>6</v>
      </c>
      <c r="I4" s="1">
        <f>MIN(G3:G37)</f>
        <v>1</v>
      </c>
      <c r="J4" s="26"/>
      <c r="L4" s="1"/>
      <c r="M4" s="1"/>
      <c r="N4" s="1"/>
      <c r="O4" s="1"/>
      <c r="P4" s="1"/>
    </row>
    <row r="5" spans="1:16">
      <c r="A5" s="58"/>
      <c r="B5" s="32">
        <v>3</v>
      </c>
      <c r="C5" s="42" t="s">
        <v>7</v>
      </c>
      <c r="D5" s="39">
        <v>0.16700000000000001</v>
      </c>
      <c r="E5" s="40">
        <f>D5*3.5</f>
        <v>0.58450000000000002</v>
      </c>
      <c r="F5" s="1">
        <f t="shared" si="1"/>
        <v>1.3425076452599392</v>
      </c>
      <c r="G5" s="48">
        <v>1.3</v>
      </c>
      <c r="H5" t="s">
        <v>8</v>
      </c>
      <c r="I5" s="1">
        <f>AVERAGE(G3:G37)</f>
        <v>3.3142857142857145</v>
      </c>
      <c r="J5" s="26"/>
      <c r="L5" s="1"/>
      <c r="M5" s="1"/>
      <c r="N5" s="1"/>
      <c r="O5" s="1"/>
      <c r="P5" s="1"/>
    </row>
    <row r="6" spans="1:16">
      <c r="A6" s="58"/>
      <c r="B6" s="32">
        <v>4</v>
      </c>
      <c r="C6" s="42" t="s">
        <v>9</v>
      </c>
      <c r="D6" s="39">
        <v>0.27500000000000002</v>
      </c>
      <c r="E6" s="40">
        <f t="shared" si="0"/>
        <v>0.55000000000000004</v>
      </c>
      <c r="F6" s="1">
        <f t="shared" si="1"/>
        <v>0.99082568807339511</v>
      </c>
      <c r="G6" s="48">
        <v>1</v>
      </c>
      <c r="J6" s="26"/>
      <c r="L6" s="1"/>
      <c r="M6" s="1"/>
      <c r="N6" s="1"/>
      <c r="O6" s="1"/>
      <c r="P6" s="1"/>
    </row>
    <row r="7" spans="1:16">
      <c r="A7" s="58"/>
      <c r="B7" s="32">
        <v>5</v>
      </c>
      <c r="C7" s="42" t="s">
        <v>10</v>
      </c>
      <c r="D7" s="39">
        <v>0.24099999999999999</v>
      </c>
      <c r="E7" s="40">
        <f>D7*2.8</f>
        <v>0.67479999999999996</v>
      </c>
      <c r="F7" s="1">
        <f t="shared" si="1"/>
        <v>2.2629969418960241</v>
      </c>
      <c r="G7" s="48">
        <v>2.2999999999999998</v>
      </c>
      <c r="J7" s="26"/>
      <c r="L7" s="1"/>
      <c r="M7" s="1"/>
      <c r="N7" s="1"/>
      <c r="O7" s="1"/>
      <c r="P7" s="1"/>
    </row>
    <row r="8" spans="1:16">
      <c r="A8" s="58"/>
      <c r="B8" s="32">
        <v>6</v>
      </c>
      <c r="C8" s="42" t="s">
        <v>11</v>
      </c>
      <c r="D8" s="39">
        <v>0.27300000000000002</v>
      </c>
      <c r="E8" s="40">
        <f t="shared" si="0"/>
        <v>0.54600000000000004</v>
      </c>
      <c r="F8" s="1">
        <f t="shared" si="1"/>
        <v>0.9500509683995928</v>
      </c>
      <c r="G8" s="48">
        <v>1</v>
      </c>
      <c r="J8" s="26"/>
      <c r="L8" s="1"/>
      <c r="M8" s="1"/>
      <c r="N8" s="1"/>
      <c r="O8" s="1"/>
      <c r="P8" s="1"/>
    </row>
    <row r="9" spans="1:16">
      <c r="A9" s="58"/>
      <c r="B9" s="32">
        <v>7</v>
      </c>
      <c r="C9" s="42" t="s">
        <v>12</v>
      </c>
      <c r="D9" s="39">
        <v>0.35399999999999998</v>
      </c>
      <c r="E9" s="40">
        <f t="shared" si="0"/>
        <v>0.70799999999999996</v>
      </c>
      <c r="F9" s="1">
        <f t="shared" si="1"/>
        <v>2.6014271151885828</v>
      </c>
      <c r="G9" s="48">
        <v>2.6</v>
      </c>
      <c r="J9" s="26"/>
      <c r="L9" s="1"/>
      <c r="M9" s="1"/>
      <c r="N9" s="1"/>
      <c r="O9" s="1"/>
      <c r="P9" s="1"/>
    </row>
    <row r="10" spans="1:16">
      <c r="A10" s="58"/>
      <c r="B10" s="32">
        <v>8</v>
      </c>
      <c r="C10" s="42" t="s">
        <v>13</v>
      </c>
      <c r="D10" s="41">
        <v>0.35</v>
      </c>
      <c r="E10" s="40">
        <f t="shared" si="0"/>
        <v>0.7</v>
      </c>
      <c r="F10" s="1">
        <f t="shared" si="1"/>
        <v>2.519877675840978</v>
      </c>
      <c r="G10" s="48">
        <v>2.5</v>
      </c>
      <c r="J10" s="26"/>
      <c r="L10" s="1"/>
      <c r="M10" s="1"/>
      <c r="N10" s="1"/>
      <c r="O10" s="1"/>
      <c r="P10" s="1"/>
    </row>
    <row r="11" spans="1:16">
      <c r="A11" s="58"/>
      <c r="B11" s="32">
        <v>9</v>
      </c>
      <c r="C11" s="27" t="s">
        <v>14</v>
      </c>
      <c r="D11" s="43">
        <v>0.23400000000000001</v>
      </c>
      <c r="E11" s="40">
        <v>0.56799999999999995</v>
      </c>
      <c r="F11" s="1">
        <f t="shared" si="1"/>
        <v>1.1743119266055042</v>
      </c>
      <c r="G11" s="48">
        <v>1.2</v>
      </c>
      <c r="J11" s="26"/>
      <c r="L11" s="1"/>
      <c r="M11" s="1"/>
      <c r="N11" s="1"/>
      <c r="O11" s="1"/>
      <c r="P11" s="1"/>
    </row>
    <row r="12" spans="1:16" ht="14.55" customHeight="1">
      <c r="A12" s="58"/>
      <c r="B12" s="32">
        <v>10</v>
      </c>
      <c r="C12" s="27" t="s">
        <v>15</v>
      </c>
      <c r="D12" s="39">
        <v>0.14199999999999999</v>
      </c>
      <c r="E12" s="40">
        <f>D12*4.2</f>
        <v>0.59639999999999993</v>
      </c>
      <c r="F12" s="1">
        <f t="shared" si="1"/>
        <v>1.4638124362895</v>
      </c>
      <c r="G12" s="48">
        <v>1.5</v>
      </c>
      <c r="J12" s="26"/>
      <c r="L12" s="1"/>
      <c r="M12" s="1"/>
      <c r="N12" s="1"/>
      <c r="O12" s="1"/>
      <c r="P12" s="1"/>
    </row>
    <row r="13" spans="1:16" ht="14.55" customHeight="1">
      <c r="A13" s="58"/>
      <c r="B13" s="32">
        <v>11</v>
      </c>
      <c r="C13" s="27" t="s">
        <v>16</v>
      </c>
      <c r="D13" s="39">
        <v>0.25800000000000001</v>
      </c>
      <c r="E13" s="40">
        <f>D13*2.5</f>
        <v>0.64500000000000002</v>
      </c>
      <c r="F13" s="1">
        <f t="shared" si="1"/>
        <v>1.959225280326198</v>
      </c>
      <c r="G13" s="48">
        <v>2</v>
      </c>
      <c r="J13" s="26"/>
      <c r="L13" s="1"/>
      <c r="M13" s="1"/>
      <c r="N13" s="1"/>
      <c r="O13" s="1"/>
      <c r="P13" s="1"/>
    </row>
    <row r="14" spans="1:16">
      <c r="A14" s="58"/>
      <c r="B14" s="32">
        <v>12</v>
      </c>
      <c r="C14" s="27" t="s">
        <v>17</v>
      </c>
      <c r="D14" s="39">
        <v>0.218</v>
      </c>
      <c r="E14" s="40">
        <f>D14*3</f>
        <v>0.65400000000000003</v>
      </c>
      <c r="F14" s="1">
        <f t="shared" si="1"/>
        <v>2.0509683995922532</v>
      </c>
      <c r="G14" s="48">
        <v>2.1</v>
      </c>
      <c r="J14" s="26"/>
      <c r="L14" s="1"/>
      <c r="M14" s="1"/>
      <c r="N14" s="1"/>
      <c r="O14" s="1"/>
      <c r="P14" s="1"/>
    </row>
    <row r="15" spans="1:16" ht="14.55" customHeight="1">
      <c r="A15" s="58"/>
      <c r="B15" s="32">
        <v>13</v>
      </c>
      <c r="C15" s="27" t="s">
        <v>18</v>
      </c>
      <c r="D15" s="39">
        <v>0.16600000000000001</v>
      </c>
      <c r="E15" s="40">
        <f>D15*3.5</f>
        <v>0.58100000000000007</v>
      </c>
      <c r="F15" s="1">
        <f t="shared" si="1"/>
        <v>1.3068297655453627</v>
      </c>
      <c r="G15" s="48">
        <v>1.3</v>
      </c>
      <c r="J15" s="26"/>
      <c r="L15" s="1"/>
      <c r="M15" s="1"/>
      <c r="N15" s="1"/>
      <c r="O15" s="1"/>
      <c r="P15" s="1"/>
    </row>
    <row r="16" spans="1:16" ht="14.55" customHeight="1">
      <c r="A16" s="58"/>
      <c r="B16" s="32">
        <v>14</v>
      </c>
      <c r="C16" s="27" t="s">
        <v>19</v>
      </c>
      <c r="D16" s="39">
        <v>0.159</v>
      </c>
      <c r="E16" s="40">
        <f>D16*3.5</f>
        <v>0.55649999999999999</v>
      </c>
      <c r="F16" s="1">
        <f t="shared" si="1"/>
        <v>1.0570846075433231</v>
      </c>
      <c r="G16" s="48">
        <v>1.1000000000000001</v>
      </c>
      <c r="J16" s="26"/>
    </row>
    <row r="17" spans="1:12" ht="14.55" customHeight="1">
      <c r="A17" s="58"/>
      <c r="B17" s="32">
        <v>15</v>
      </c>
      <c r="C17" s="27" t="s">
        <v>20</v>
      </c>
      <c r="D17" s="39">
        <v>0.35399999999999998</v>
      </c>
      <c r="E17" s="40">
        <f t="shared" si="0"/>
        <v>0.70799999999999996</v>
      </c>
      <c r="F17" s="1">
        <f t="shared" si="1"/>
        <v>2.6014271151885828</v>
      </c>
      <c r="G17" s="48">
        <v>2.6</v>
      </c>
      <c r="J17" s="26"/>
    </row>
    <row r="18" spans="1:12">
      <c r="A18" s="58"/>
      <c r="B18" s="32">
        <v>16</v>
      </c>
      <c r="C18" s="27" t="s">
        <v>21</v>
      </c>
      <c r="D18" s="41">
        <v>0.22700000000000001</v>
      </c>
      <c r="E18" s="40">
        <v>0.65400000000000003</v>
      </c>
      <c r="F18" s="1">
        <f t="shared" si="1"/>
        <v>2.0509683995922532</v>
      </c>
      <c r="G18" s="48">
        <v>2.1</v>
      </c>
      <c r="J18" s="26"/>
    </row>
    <row r="19" spans="1:12" ht="14.55" customHeight="1">
      <c r="A19" s="58"/>
      <c r="B19" s="32">
        <v>17</v>
      </c>
      <c r="C19" s="27" t="s">
        <v>22</v>
      </c>
      <c r="D19" s="43">
        <v>0.14899999999999999</v>
      </c>
      <c r="E19" s="40">
        <f>D19*4.2</f>
        <v>0.62580000000000002</v>
      </c>
      <c r="F19" s="1">
        <f t="shared" si="1"/>
        <v>1.7635066258919474</v>
      </c>
      <c r="G19" s="48">
        <v>1.8</v>
      </c>
      <c r="J19" s="26"/>
    </row>
    <row r="20" spans="1:12" ht="14.55" customHeight="1">
      <c r="A20" s="58"/>
      <c r="B20" s="32">
        <v>18</v>
      </c>
      <c r="C20" s="27" t="s">
        <v>23</v>
      </c>
      <c r="D20" s="39">
        <v>0.159</v>
      </c>
      <c r="E20" s="40">
        <f>D20*3.5</f>
        <v>0.55649999999999999</v>
      </c>
      <c r="F20" s="1">
        <f t="shared" si="1"/>
        <v>1.0570846075433231</v>
      </c>
      <c r="G20" s="48">
        <v>1.1000000000000001</v>
      </c>
      <c r="J20" s="26"/>
    </row>
    <row r="21" spans="1:12" ht="14.55" customHeight="1">
      <c r="A21" s="58"/>
      <c r="B21" s="32">
        <v>19</v>
      </c>
      <c r="C21" s="27" t="s">
        <v>24</v>
      </c>
      <c r="D21" s="39">
        <v>0.42</v>
      </c>
      <c r="E21" s="40">
        <f t="shared" si="0"/>
        <v>0.84</v>
      </c>
      <c r="F21" s="1">
        <f t="shared" si="1"/>
        <v>3.9469928644240566</v>
      </c>
      <c r="G21" s="48">
        <v>3.9</v>
      </c>
      <c r="J21" s="26"/>
      <c r="L21" s="49"/>
    </row>
    <row r="22" spans="1:12">
      <c r="A22" s="58"/>
      <c r="B22" s="32">
        <v>20</v>
      </c>
      <c r="C22" s="27" t="s">
        <v>25</v>
      </c>
      <c r="D22" s="39">
        <v>0.17799999999999999</v>
      </c>
      <c r="E22" s="40">
        <v>0.55600000000000005</v>
      </c>
      <c r="F22" s="1">
        <f t="shared" si="1"/>
        <v>1.0519877675840985</v>
      </c>
      <c r="G22" s="48">
        <v>1.1000000000000001</v>
      </c>
      <c r="J22" s="26"/>
    </row>
    <row r="23" spans="1:12" ht="14.55" customHeight="1">
      <c r="A23" s="58"/>
      <c r="B23" s="32">
        <v>21</v>
      </c>
      <c r="C23" s="27" t="s">
        <v>26</v>
      </c>
      <c r="D23" s="40">
        <v>5.6840000000000002</v>
      </c>
      <c r="E23" s="40">
        <v>5.6840000000000002</v>
      </c>
      <c r="F23" s="1">
        <f t="shared" si="1"/>
        <v>53.325178389398573</v>
      </c>
      <c r="G23" s="48">
        <v>53.3</v>
      </c>
      <c r="J23" s="26"/>
    </row>
    <row r="24" spans="1:12" ht="14.55" customHeight="1">
      <c r="A24" s="58"/>
      <c r="B24" s="32">
        <v>22</v>
      </c>
      <c r="C24" s="27" t="s">
        <v>27</v>
      </c>
      <c r="D24" s="39">
        <v>0.26</v>
      </c>
      <c r="E24" s="40">
        <f>D24*2.5</f>
        <v>0.65</v>
      </c>
      <c r="F24" s="1">
        <f t="shared" si="1"/>
        <v>2.010193679918451</v>
      </c>
      <c r="G24" s="48">
        <v>2</v>
      </c>
      <c r="J24" s="26"/>
    </row>
    <row r="25" spans="1:12">
      <c r="A25" s="58"/>
      <c r="B25" s="32">
        <v>23</v>
      </c>
      <c r="C25" s="27" t="s">
        <v>28</v>
      </c>
      <c r="D25" s="39">
        <v>0.23100000000000001</v>
      </c>
      <c r="E25" s="40">
        <v>0.56200000000000006</v>
      </c>
      <c r="F25" s="1">
        <f t="shared" si="1"/>
        <v>1.1131498470948018</v>
      </c>
      <c r="G25" s="48">
        <v>1.1000000000000001</v>
      </c>
      <c r="J25" s="26"/>
    </row>
    <row r="26" spans="1:12">
      <c r="A26" s="58"/>
      <c r="B26" s="32">
        <v>24</v>
      </c>
      <c r="C26" s="27" t="s">
        <v>29</v>
      </c>
      <c r="D26" s="41">
        <v>0.20499999999999999</v>
      </c>
      <c r="E26" s="40">
        <f>D26*3</f>
        <v>0.61499999999999999</v>
      </c>
      <c r="F26" s="1">
        <f t="shared" si="1"/>
        <v>1.6534148827726809</v>
      </c>
      <c r="G26" s="48">
        <v>1.7</v>
      </c>
    </row>
    <row r="27" spans="1:12" ht="14.55" customHeight="1">
      <c r="A27" s="58"/>
      <c r="B27" s="32">
        <v>25</v>
      </c>
      <c r="C27" s="27" t="s">
        <v>30</v>
      </c>
      <c r="D27" s="43">
        <v>0.157</v>
      </c>
      <c r="E27" s="40">
        <f>D27*3.5</f>
        <v>0.54949999999999999</v>
      </c>
      <c r="F27" s="1">
        <f t="shared" si="1"/>
        <v>0.98572884811416928</v>
      </c>
      <c r="G27" s="48">
        <v>1</v>
      </c>
    </row>
    <row r="28" spans="1:12">
      <c r="A28" s="58"/>
      <c r="B28" s="32">
        <v>26</v>
      </c>
      <c r="C28" s="27" t="s">
        <v>31</v>
      </c>
      <c r="D28" s="39">
        <v>0.219</v>
      </c>
      <c r="E28" s="40">
        <f>D28*3</f>
        <v>0.65700000000000003</v>
      </c>
      <c r="F28" s="1">
        <f t="shared" si="1"/>
        <v>2.0815494393476048</v>
      </c>
      <c r="G28" s="48">
        <v>2.1</v>
      </c>
    </row>
    <row r="29" spans="1:12" ht="14.55" customHeight="1">
      <c r="A29" s="58"/>
      <c r="B29" s="32">
        <v>27</v>
      </c>
      <c r="C29" s="27" t="s">
        <v>32</v>
      </c>
      <c r="D29" s="39">
        <v>0.13500000000000001</v>
      </c>
      <c r="E29" s="40">
        <f>D29*4.5</f>
        <v>0.60750000000000004</v>
      </c>
      <c r="F29" s="1">
        <f t="shared" si="1"/>
        <v>1.5769622833843022</v>
      </c>
      <c r="G29" s="48">
        <v>1.6</v>
      </c>
    </row>
    <row r="30" spans="1:12">
      <c r="A30" s="58"/>
      <c r="B30" s="32">
        <v>28</v>
      </c>
      <c r="C30" s="27" t="s">
        <v>33</v>
      </c>
      <c r="D30" s="39">
        <v>0.25</v>
      </c>
      <c r="E30" s="40">
        <f>D30*3</f>
        <v>0.75</v>
      </c>
      <c r="F30" s="1">
        <f t="shared" si="1"/>
        <v>3.0295616717635068</v>
      </c>
      <c r="G30" s="48">
        <v>3</v>
      </c>
    </row>
    <row r="31" spans="1:12">
      <c r="A31" s="58"/>
      <c r="B31" s="32">
        <v>29</v>
      </c>
      <c r="C31" s="27" t="s">
        <v>34</v>
      </c>
      <c r="D31" s="39">
        <v>0.151</v>
      </c>
      <c r="E31" s="40">
        <f>D31*4.2</f>
        <v>0.63419999999999999</v>
      </c>
      <c r="F31" s="1">
        <f t="shared" si="1"/>
        <v>1.8491335372069317</v>
      </c>
      <c r="G31" s="48">
        <v>1.8</v>
      </c>
    </row>
    <row r="32" spans="1:12">
      <c r="A32" s="58"/>
      <c r="B32" s="32">
        <v>30</v>
      </c>
      <c r="C32" s="27" t="s">
        <v>35</v>
      </c>
      <c r="D32" s="39">
        <v>0.45600000000000002</v>
      </c>
      <c r="E32" s="39">
        <f>D32+0.2</f>
        <v>0.65600000000000003</v>
      </c>
      <c r="F32" s="1">
        <f t="shared" si="1"/>
        <v>2.0713557594291543</v>
      </c>
      <c r="G32" s="48">
        <v>2.1</v>
      </c>
    </row>
    <row r="33" spans="1:9">
      <c r="A33" s="58"/>
      <c r="B33" s="32">
        <v>31</v>
      </c>
      <c r="C33" s="27" t="s">
        <v>36</v>
      </c>
      <c r="D33" s="39">
        <v>0.312</v>
      </c>
      <c r="E33" s="40">
        <f t="shared" ref="E33:E38" si="2">D33*2</f>
        <v>0.624</v>
      </c>
      <c r="F33" s="1">
        <f t="shared" si="1"/>
        <v>1.7451580020387361</v>
      </c>
      <c r="G33" s="48">
        <v>1.7</v>
      </c>
    </row>
    <row r="34" spans="1:9">
      <c r="A34" s="58"/>
      <c r="B34" s="32">
        <v>32</v>
      </c>
      <c r="C34" s="27" t="s">
        <v>37</v>
      </c>
      <c r="D34" s="41">
        <v>0.191</v>
      </c>
      <c r="E34" s="40">
        <f>D34*3.5</f>
        <v>0.66849999999999998</v>
      </c>
      <c r="F34" s="1">
        <f t="shared" si="1"/>
        <v>2.1987767584097857</v>
      </c>
      <c r="G34" s="48">
        <v>2.2000000000000002</v>
      </c>
    </row>
    <row r="35" spans="1:9">
      <c r="A35" s="58"/>
      <c r="B35" s="32">
        <v>33</v>
      </c>
      <c r="C35" s="27" t="s">
        <v>38</v>
      </c>
      <c r="D35" s="43">
        <v>0.153</v>
      </c>
      <c r="E35" s="40">
        <f>D35*4.2</f>
        <v>0.64260000000000006</v>
      </c>
      <c r="F35" s="1">
        <f t="shared" si="1"/>
        <v>1.9347604485219172</v>
      </c>
      <c r="G35" s="48">
        <v>1.9</v>
      </c>
    </row>
    <row r="36" spans="1:9">
      <c r="A36" s="58"/>
      <c r="B36" s="32">
        <v>34</v>
      </c>
      <c r="C36" s="27" t="s">
        <v>39</v>
      </c>
      <c r="D36" s="39">
        <v>0.29499999999999998</v>
      </c>
      <c r="E36" s="40">
        <f t="shared" si="2"/>
        <v>0.59</v>
      </c>
      <c r="F36" s="1">
        <f t="shared" si="1"/>
        <v>1.3985728848114167</v>
      </c>
      <c r="G36" s="48">
        <v>1.4</v>
      </c>
    </row>
    <row r="37" spans="1:9">
      <c r="A37" s="58"/>
      <c r="B37" s="32">
        <v>35</v>
      </c>
      <c r="C37" s="27" t="s">
        <v>40</v>
      </c>
      <c r="D37" s="39">
        <v>0.39400000000000002</v>
      </c>
      <c r="E37" s="40">
        <f t="shared" si="2"/>
        <v>0.78800000000000003</v>
      </c>
      <c r="F37" s="1">
        <f t="shared" si="1"/>
        <v>3.4169215086646281</v>
      </c>
      <c r="G37" s="48">
        <v>3.4</v>
      </c>
    </row>
    <row r="38" spans="1:9">
      <c r="A38" s="58" t="s">
        <v>123</v>
      </c>
      <c r="B38" s="34">
        <v>36</v>
      </c>
      <c r="C38" s="27" t="s">
        <v>41</v>
      </c>
      <c r="D38" s="39">
        <v>0.374</v>
      </c>
      <c r="E38" s="40">
        <f t="shared" si="2"/>
        <v>0.748</v>
      </c>
      <c r="F38" s="1">
        <f t="shared" si="1"/>
        <v>3.0091743119266057</v>
      </c>
      <c r="G38" s="48">
        <v>3</v>
      </c>
      <c r="H38" t="s">
        <v>4</v>
      </c>
      <c r="I38" s="1">
        <f>MAX(G38:G46)</f>
        <v>3.4</v>
      </c>
    </row>
    <row r="39" spans="1:9">
      <c r="A39" s="58"/>
      <c r="B39" s="34">
        <v>37</v>
      </c>
      <c r="C39" s="27" t="s">
        <v>42</v>
      </c>
      <c r="D39" s="39">
        <v>0.215</v>
      </c>
      <c r="E39" s="40">
        <f>D39*3</f>
        <v>0.64500000000000002</v>
      </c>
      <c r="F39" s="1">
        <f t="shared" si="1"/>
        <v>1.959225280326198</v>
      </c>
      <c r="G39" s="48">
        <v>2</v>
      </c>
      <c r="H39" t="s">
        <v>6</v>
      </c>
      <c r="I39" s="1">
        <f>MIN(G38:G46)</f>
        <v>1.2</v>
      </c>
    </row>
    <row r="40" spans="1:9">
      <c r="A40" s="58"/>
      <c r="B40" s="34">
        <v>38</v>
      </c>
      <c r="C40" s="27" t="s">
        <v>43</v>
      </c>
      <c r="D40" s="39">
        <v>0.17799999999999999</v>
      </c>
      <c r="E40" s="40">
        <f>D40*4</f>
        <v>0.71199999999999997</v>
      </c>
      <c r="F40" s="1">
        <f t="shared" si="1"/>
        <v>2.642201834862385</v>
      </c>
      <c r="G40" s="48">
        <v>2.6</v>
      </c>
      <c r="H40" t="s">
        <v>8</v>
      </c>
      <c r="I40" s="1">
        <f>AVERAGE(G38:G46)</f>
        <v>2.1555555555555554</v>
      </c>
    </row>
    <row r="41" spans="1:9">
      <c r="A41" s="58"/>
      <c r="B41" s="34">
        <v>39</v>
      </c>
      <c r="C41" s="27" t="s">
        <v>44</v>
      </c>
      <c r="D41" s="39">
        <v>0.48699999999999999</v>
      </c>
      <c r="E41" s="39">
        <f>D41+0.2</f>
        <v>0.68700000000000006</v>
      </c>
      <c r="F41" s="1">
        <f t="shared" si="1"/>
        <v>2.3873598369011217</v>
      </c>
      <c r="G41" s="48">
        <v>2.4</v>
      </c>
    </row>
    <row r="42" spans="1:9">
      <c r="A42" s="58"/>
      <c r="B42" s="34">
        <v>40</v>
      </c>
      <c r="C42" s="27" t="s">
        <v>45</v>
      </c>
      <c r="D42" s="41">
        <v>0.154</v>
      </c>
      <c r="E42" s="40">
        <f>D42*4</f>
        <v>0.61599999999999999</v>
      </c>
      <c r="F42" s="1">
        <f t="shared" si="1"/>
        <v>1.6636085626911314</v>
      </c>
      <c r="G42" s="48">
        <v>1.7</v>
      </c>
    </row>
    <row r="43" spans="1:9">
      <c r="A43" s="58"/>
      <c r="B43" s="34">
        <v>41</v>
      </c>
      <c r="C43" s="27" t="s">
        <v>46</v>
      </c>
      <c r="D43" s="43">
        <v>0.39400000000000002</v>
      </c>
      <c r="E43" s="40">
        <f t="shared" ref="E43:E64" si="3">D43*2</f>
        <v>0.78800000000000003</v>
      </c>
      <c r="F43" s="1">
        <f t="shared" si="1"/>
        <v>3.4169215086646281</v>
      </c>
      <c r="G43" s="48">
        <v>3.4</v>
      </c>
    </row>
    <row r="44" spans="1:9">
      <c r="A44" s="58"/>
      <c r="B44" s="34">
        <v>42</v>
      </c>
      <c r="C44" s="27" t="s">
        <v>47</v>
      </c>
      <c r="D44" s="39">
        <v>0.157</v>
      </c>
      <c r="E44" s="40">
        <f>D44*4</f>
        <v>0.628</v>
      </c>
      <c r="F44" s="1">
        <f t="shared" si="1"/>
        <v>1.7859327217125383</v>
      </c>
      <c r="G44" s="48">
        <v>1.8</v>
      </c>
    </row>
    <row r="45" spans="1:9">
      <c r="A45" s="58"/>
      <c r="B45" s="34">
        <v>43</v>
      </c>
      <c r="C45" s="27" t="s">
        <v>48</v>
      </c>
      <c r="D45" s="39">
        <v>0.29199999999999998</v>
      </c>
      <c r="E45" s="40">
        <f t="shared" si="3"/>
        <v>0.58399999999999996</v>
      </c>
      <c r="F45" s="1">
        <f t="shared" si="1"/>
        <v>1.3374108053007132</v>
      </c>
      <c r="G45" s="48">
        <v>1.3</v>
      </c>
    </row>
    <row r="46" spans="1:9">
      <c r="A46" s="58"/>
      <c r="B46" s="34">
        <v>44</v>
      </c>
      <c r="C46" s="27" t="s">
        <v>49</v>
      </c>
      <c r="D46" s="39">
        <v>0.23499999999999999</v>
      </c>
      <c r="E46" s="40">
        <v>0.56999999999999995</v>
      </c>
      <c r="F46" s="1">
        <f t="shared" si="1"/>
        <v>1.1946992864424053</v>
      </c>
      <c r="G46" s="48">
        <v>1.2</v>
      </c>
    </row>
    <row r="47" spans="1:9">
      <c r="A47" s="58" t="s">
        <v>50</v>
      </c>
      <c r="B47" s="32">
        <v>45</v>
      </c>
      <c r="C47" s="27" t="s">
        <v>51</v>
      </c>
      <c r="D47" s="39">
        <v>0.19</v>
      </c>
      <c r="E47" s="40">
        <f>D47*3</f>
        <v>0.57000000000000006</v>
      </c>
      <c r="F47" s="1">
        <f t="shared" si="1"/>
        <v>1.1946992864424064</v>
      </c>
      <c r="G47" s="48">
        <v>1.2</v>
      </c>
      <c r="H47" t="s">
        <v>4</v>
      </c>
      <c r="I47" s="1">
        <f>MAX(G47:G81)</f>
        <v>3.8</v>
      </c>
    </row>
    <row r="48" spans="1:9">
      <c r="A48" s="58"/>
      <c r="B48" s="32">
        <v>46</v>
      </c>
      <c r="C48" s="27" t="s">
        <v>52</v>
      </c>
      <c r="D48" s="39">
        <v>0.23699999999999999</v>
      </c>
      <c r="E48" s="40">
        <f>D48*3</f>
        <v>0.71099999999999997</v>
      </c>
      <c r="F48" s="1">
        <f t="shared" si="1"/>
        <v>2.6320081549439345</v>
      </c>
      <c r="G48" s="48">
        <v>2.6</v>
      </c>
      <c r="H48" t="s">
        <v>6</v>
      </c>
      <c r="I48" s="1">
        <f>MIN(G47:G81)</f>
        <v>1</v>
      </c>
    </row>
    <row r="49" spans="1:9">
      <c r="A49" s="58"/>
      <c r="B49" s="32">
        <v>47</v>
      </c>
      <c r="C49" s="27" t="s">
        <v>53</v>
      </c>
      <c r="D49" s="39">
        <v>0.16</v>
      </c>
      <c r="E49" s="40">
        <v>0.56399999999999995</v>
      </c>
      <c r="F49" s="1">
        <f t="shared" si="1"/>
        <v>1.133537206931702</v>
      </c>
      <c r="G49" s="48">
        <v>1.1000000000000001</v>
      </c>
      <c r="H49" t="s">
        <v>8</v>
      </c>
      <c r="I49" s="1">
        <f>AVERAGE(G47:G81)</f>
        <v>1.7971428571428576</v>
      </c>
    </row>
    <row r="50" spans="1:9">
      <c r="A50" s="58"/>
      <c r="B50" s="32">
        <v>48</v>
      </c>
      <c r="C50" s="27" t="s">
        <v>54</v>
      </c>
      <c r="D50" s="41">
        <v>0.14299999999999999</v>
      </c>
      <c r="E50" s="40">
        <f t="shared" ref="E50:E52" si="4">D50*4.2</f>
        <v>0.60060000000000002</v>
      </c>
      <c r="F50" s="1">
        <f t="shared" si="1"/>
        <v>1.5066258919469933</v>
      </c>
      <c r="G50" s="48">
        <v>1.5</v>
      </c>
    </row>
    <row r="51" spans="1:9">
      <c r="A51" s="58"/>
      <c r="B51" s="32">
        <v>49</v>
      </c>
      <c r="C51" s="27" t="s">
        <v>55</v>
      </c>
      <c r="D51" s="45">
        <v>0.151</v>
      </c>
      <c r="E51" s="40">
        <f t="shared" si="4"/>
        <v>0.63419999999999999</v>
      </c>
      <c r="F51" s="1">
        <f t="shared" si="1"/>
        <v>1.8491335372069317</v>
      </c>
      <c r="G51" s="48">
        <v>1.8</v>
      </c>
    </row>
    <row r="52" spans="1:9">
      <c r="A52" s="58"/>
      <c r="B52" s="32">
        <v>50</v>
      </c>
      <c r="C52" s="27" t="s">
        <v>56</v>
      </c>
      <c r="D52" s="45">
        <v>0.16600000000000001</v>
      </c>
      <c r="E52" s="40">
        <f t="shared" si="4"/>
        <v>0.69720000000000004</v>
      </c>
      <c r="F52" s="1">
        <f t="shared" si="1"/>
        <v>2.4913353720693174</v>
      </c>
      <c r="G52" s="48">
        <v>2.5</v>
      </c>
    </row>
    <row r="53" spans="1:9">
      <c r="A53" s="58"/>
      <c r="B53" s="32">
        <v>51</v>
      </c>
      <c r="C53" s="27" t="s">
        <v>57</v>
      </c>
      <c r="D53" s="45">
        <v>0.19900000000000001</v>
      </c>
      <c r="E53" s="40">
        <f t="shared" ref="E53:E54" si="5">D53*2.9</f>
        <v>0.57710000000000006</v>
      </c>
      <c r="F53" s="1">
        <f t="shared" si="1"/>
        <v>1.2670744138634054</v>
      </c>
      <c r="G53" s="48">
        <v>1.3</v>
      </c>
    </row>
    <row r="54" spans="1:9">
      <c r="A54" s="58"/>
      <c r="B54" s="32">
        <v>52</v>
      </c>
      <c r="C54" s="27" t="s">
        <v>58</v>
      </c>
      <c r="D54" s="45">
        <v>0.20799999999999999</v>
      </c>
      <c r="E54" s="40">
        <f t="shared" si="5"/>
        <v>0.60319999999999996</v>
      </c>
      <c r="F54" s="1">
        <f t="shared" si="1"/>
        <v>1.5331294597349641</v>
      </c>
      <c r="G54" s="48">
        <v>1.5</v>
      </c>
    </row>
    <row r="55" spans="1:9">
      <c r="A55" s="58"/>
      <c r="B55" s="32">
        <v>53</v>
      </c>
      <c r="C55" s="27" t="s">
        <v>59</v>
      </c>
      <c r="D55" s="45">
        <v>0.17199999999999999</v>
      </c>
      <c r="E55" s="40">
        <f>D55*4</f>
        <v>0.68799999999999994</v>
      </c>
      <c r="F55" s="1">
        <f t="shared" si="1"/>
        <v>2.3975535168195714</v>
      </c>
      <c r="G55" s="48">
        <v>2.4</v>
      </c>
    </row>
    <row r="56" spans="1:9">
      <c r="A56" s="58"/>
      <c r="B56" s="32">
        <v>54</v>
      </c>
      <c r="C56" s="27" t="s">
        <v>60</v>
      </c>
      <c r="D56" s="45">
        <v>0.32800000000000001</v>
      </c>
      <c r="E56" s="40">
        <f t="shared" si="3"/>
        <v>0.65600000000000003</v>
      </c>
      <c r="F56" s="1">
        <f t="shared" si="1"/>
        <v>2.0713557594291543</v>
      </c>
      <c r="G56" s="48">
        <v>2.1</v>
      </c>
    </row>
    <row r="57" spans="1:9">
      <c r="A57" s="58"/>
      <c r="B57" s="32">
        <v>55</v>
      </c>
      <c r="C57" s="27" t="s">
        <v>61</v>
      </c>
      <c r="D57" s="45">
        <v>0.159</v>
      </c>
      <c r="E57" s="40">
        <f>D57*4.2</f>
        <v>0.66780000000000006</v>
      </c>
      <c r="F57" s="1">
        <f t="shared" si="1"/>
        <v>2.1916411824668711</v>
      </c>
      <c r="G57" s="48">
        <v>2.2000000000000002</v>
      </c>
    </row>
    <row r="58" spans="1:9">
      <c r="A58" s="58"/>
      <c r="B58" s="32">
        <v>56</v>
      </c>
      <c r="C58" s="27" t="s">
        <v>62</v>
      </c>
      <c r="D58" s="45">
        <v>0.18</v>
      </c>
      <c r="E58" s="40">
        <f>D58*3.8</f>
        <v>0.68399999999999994</v>
      </c>
      <c r="F58" s="1">
        <f t="shared" si="1"/>
        <v>2.3567787971457692</v>
      </c>
      <c r="G58" s="48">
        <v>2.4</v>
      </c>
    </row>
    <row r="59" spans="1:9">
      <c r="A59" s="58"/>
      <c r="B59" s="32">
        <v>57</v>
      </c>
      <c r="C59" s="27" t="s">
        <v>63</v>
      </c>
      <c r="D59" s="43">
        <v>0.17299999999999999</v>
      </c>
      <c r="E59" s="40">
        <f>D59*3.8</f>
        <v>0.65739999999999987</v>
      </c>
      <c r="F59" s="1">
        <f t="shared" si="1"/>
        <v>2.0856269113149835</v>
      </c>
      <c r="G59" s="48">
        <v>2.1</v>
      </c>
    </row>
    <row r="60" spans="1:9">
      <c r="A60" s="58"/>
      <c r="B60" s="32">
        <v>58</v>
      </c>
      <c r="C60" s="27" t="s">
        <v>64</v>
      </c>
      <c r="D60" s="39">
        <v>0.17399999999999999</v>
      </c>
      <c r="E60" s="40">
        <f>D60*3.8</f>
        <v>0.6611999999999999</v>
      </c>
      <c r="F60" s="1">
        <f t="shared" si="1"/>
        <v>2.1243628950050959</v>
      </c>
      <c r="G60" s="48">
        <v>2.1</v>
      </c>
    </row>
    <row r="61" spans="1:9">
      <c r="A61" s="58"/>
      <c r="B61" s="32">
        <v>59</v>
      </c>
      <c r="C61" s="27" t="s">
        <v>65</v>
      </c>
      <c r="D61" s="39">
        <v>0.13300000000000001</v>
      </c>
      <c r="E61" s="40">
        <f>D61*4.5</f>
        <v>0.59850000000000003</v>
      </c>
      <c r="F61" s="1">
        <f t="shared" si="1"/>
        <v>1.4852191641182471</v>
      </c>
      <c r="G61" s="48">
        <v>1.5</v>
      </c>
    </row>
    <row r="62" spans="1:9">
      <c r="A62" s="58"/>
      <c r="B62" s="32">
        <v>60</v>
      </c>
      <c r="C62" s="27" t="s">
        <v>66</v>
      </c>
      <c r="D62" s="39">
        <v>0.19600000000000001</v>
      </c>
      <c r="E62" s="40">
        <f t="shared" ref="E62" si="6">D62*2.8</f>
        <v>0.54879999999999995</v>
      </c>
      <c r="F62" s="1">
        <f t="shared" si="1"/>
        <v>0.97859327217125347</v>
      </c>
      <c r="G62" s="48">
        <v>1</v>
      </c>
    </row>
    <row r="63" spans="1:9">
      <c r="A63" s="58"/>
      <c r="B63" s="32">
        <v>61</v>
      </c>
      <c r="C63" s="27" t="s">
        <v>67</v>
      </c>
      <c r="D63" s="39">
        <v>0.17799999999999999</v>
      </c>
      <c r="E63" s="40">
        <f>D63*3.8</f>
        <v>0.67639999999999989</v>
      </c>
      <c r="F63" s="1">
        <f t="shared" si="1"/>
        <v>2.2793068297655443</v>
      </c>
      <c r="G63" s="48">
        <v>2.2999999999999998</v>
      </c>
    </row>
    <row r="64" spans="1:9">
      <c r="A64" s="58"/>
      <c r="B64" s="32">
        <v>62</v>
      </c>
      <c r="C64" s="27" t="s">
        <v>68</v>
      </c>
      <c r="D64" s="39">
        <v>0.41499999999999998</v>
      </c>
      <c r="E64" s="40">
        <f t="shared" si="3"/>
        <v>0.83</v>
      </c>
      <c r="F64" s="1">
        <f t="shared" si="1"/>
        <v>3.8450560652395511</v>
      </c>
      <c r="G64" s="48">
        <v>3.8</v>
      </c>
    </row>
    <row r="65" spans="1:7">
      <c r="A65" s="58"/>
      <c r="B65" s="32">
        <v>63</v>
      </c>
      <c r="C65" s="27" t="s">
        <v>69</v>
      </c>
      <c r="D65" s="39">
        <v>0.214</v>
      </c>
      <c r="E65" s="40">
        <f>D65*3</f>
        <v>0.64200000000000002</v>
      </c>
      <c r="F65" s="1">
        <f t="shared" si="1"/>
        <v>1.9286442405708464</v>
      </c>
      <c r="G65" s="48">
        <v>1.9</v>
      </c>
    </row>
    <row r="66" spans="1:7">
      <c r="A66" s="58"/>
      <c r="B66" s="32">
        <v>64</v>
      </c>
      <c r="C66" s="27" t="s">
        <v>70</v>
      </c>
      <c r="D66" s="41">
        <v>0.61299999999999999</v>
      </c>
      <c r="E66" s="41">
        <v>0.61299999999999999</v>
      </c>
      <c r="F66" s="1">
        <f t="shared" si="1"/>
        <v>1.6330275229357798</v>
      </c>
      <c r="G66" s="48">
        <v>1.6</v>
      </c>
    </row>
    <row r="67" spans="1:7">
      <c r="A67" s="58"/>
      <c r="B67" s="32">
        <v>65</v>
      </c>
      <c r="C67" s="27" t="s">
        <v>71</v>
      </c>
      <c r="D67" s="43">
        <v>0.26500000000000001</v>
      </c>
      <c r="E67" s="40">
        <f>D67*2.5</f>
        <v>0.66250000000000009</v>
      </c>
      <c r="F67" s="1">
        <f t="shared" si="1"/>
        <v>2.1376146788990837</v>
      </c>
      <c r="G67" s="48">
        <v>2.1</v>
      </c>
    </row>
    <row r="68" spans="1:7">
      <c r="A68" s="58"/>
      <c r="B68" s="32">
        <v>66</v>
      </c>
      <c r="C68" s="27" t="s">
        <v>72</v>
      </c>
      <c r="D68" s="39">
        <v>0.11700000000000001</v>
      </c>
      <c r="E68" s="40">
        <v>0.56799999999999995</v>
      </c>
      <c r="F68" s="1">
        <f t="shared" ref="F68:F91" si="7">(E68-0.4528)/0.0981</f>
        <v>1.1743119266055042</v>
      </c>
      <c r="G68" s="48">
        <v>1.2</v>
      </c>
    </row>
    <row r="69" spans="1:7">
      <c r="A69" s="58"/>
      <c r="B69" s="32">
        <v>67</v>
      </c>
      <c r="C69" s="27" t="s">
        <v>73</v>
      </c>
      <c r="D69" s="39">
        <v>0.127</v>
      </c>
      <c r="E69" s="40">
        <f>D69*4.5</f>
        <v>0.57150000000000001</v>
      </c>
      <c r="F69" s="1">
        <f t="shared" si="7"/>
        <v>1.2099898063200818</v>
      </c>
      <c r="G69" s="48">
        <v>1.2</v>
      </c>
    </row>
    <row r="70" spans="1:7">
      <c r="A70" s="58"/>
      <c r="B70" s="32">
        <v>68</v>
      </c>
      <c r="C70" s="27" t="s">
        <v>74</v>
      </c>
      <c r="D70" s="39">
        <v>0.20699999999999999</v>
      </c>
      <c r="E70" s="40">
        <f>D70*3</f>
        <v>0.621</v>
      </c>
      <c r="F70" s="1">
        <f t="shared" si="7"/>
        <v>1.7145769622833844</v>
      </c>
      <c r="G70" s="48">
        <v>1.7</v>
      </c>
    </row>
    <row r="71" spans="1:7">
      <c r="A71" s="58"/>
      <c r="B71" s="32">
        <v>69</v>
      </c>
      <c r="C71" s="27" t="s">
        <v>75</v>
      </c>
      <c r="D71" s="39">
        <v>0.28299999999999997</v>
      </c>
      <c r="E71" s="40">
        <f t="shared" ref="E71:E74" si="8">D71*2</f>
        <v>0.56599999999999995</v>
      </c>
      <c r="F71" s="1">
        <f t="shared" si="7"/>
        <v>1.1539245667686031</v>
      </c>
      <c r="G71" s="48">
        <v>1.2</v>
      </c>
    </row>
    <row r="72" spans="1:7">
      <c r="A72" s="58"/>
      <c r="B72" s="32">
        <v>70</v>
      </c>
      <c r="C72" s="27" t="s">
        <v>76</v>
      </c>
      <c r="D72" s="39">
        <v>0.14199999999999999</v>
      </c>
      <c r="E72" s="40">
        <f>D72*4</f>
        <v>0.56799999999999995</v>
      </c>
      <c r="F72" s="1">
        <f t="shared" si="7"/>
        <v>1.1743119266055042</v>
      </c>
      <c r="G72" s="48">
        <v>1.2</v>
      </c>
    </row>
    <row r="73" spans="1:7">
      <c r="A73" s="58"/>
      <c r="B73" s="32">
        <v>71</v>
      </c>
      <c r="C73" s="27" t="s">
        <v>77</v>
      </c>
      <c r="D73" s="39">
        <v>0.185</v>
      </c>
      <c r="E73" s="40">
        <f>D73*3</f>
        <v>0.55499999999999994</v>
      </c>
      <c r="F73" s="1">
        <f t="shared" si="7"/>
        <v>1.0417940876656469</v>
      </c>
      <c r="G73" s="48">
        <v>1</v>
      </c>
    </row>
    <row r="74" spans="1:7">
      <c r="A74" s="58"/>
      <c r="B74" s="32">
        <v>72</v>
      </c>
      <c r="C74" s="27" t="s">
        <v>78</v>
      </c>
      <c r="D74" s="41">
        <v>0.36599999999999999</v>
      </c>
      <c r="E74" s="40">
        <f t="shared" si="8"/>
        <v>0.73199999999999998</v>
      </c>
      <c r="F74" s="1">
        <f t="shared" si="7"/>
        <v>2.8460754332313964</v>
      </c>
      <c r="G74" s="48">
        <v>2.8</v>
      </c>
    </row>
    <row r="75" spans="1:7">
      <c r="A75" s="58"/>
      <c r="B75" s="32">
        <v>73</v>
      </c>
      <c r="C75" s="27" t="s">
        <v>79</v>
      </c>
      <c r="D75" s="43">
        <v>0.49299999999999999</v>
      </c>
      <c r="E75" s="39">
        <f>D75+0.2</f>
        <v>0.69300000000000006</v>
      </c>
      <c r="F75" s="1">
        <f t="shared" si="7"/>
        <v>2.4485219164118255</v>
      </c>
      <c r="G75" s="48">
        <v>2.4</v>
      </c>
    </row>
    <row r="76" spans="1:7">
      <c r="A76" s="58"/>
      <c r="B76" s="32">
        <v>74</v>
      </c>
      <c r="C76" s="27" t="s">
        <v>80</v>
      </c>
      <c r="D76" s="39">
        <v>0.318</v>
      </c>
      <c r="E76" s="40">
        <f t="shared" ref="E76" si="9">D76*2</f>
        <v>0.63600000000000001</v>
      </c>
      <c r="F76" s="1">
        <f t="shared" si="7"/>
        <v>1.8674821610601429</v>
      </c>
      <c r="G76" s="48">
        <v>1.9</v>
      </c>
    </row>
    <row r="77" spans="1:7">
      <c r="A77" s="58"/>
      <c r="B77" s="32">
        <v>75</v>
      </c>
      <c r="C77" s="27" t="s">
        <v>81</v>
      </c>
      <c r="D77" s="39">
        <v>0.11</v>
      </c>
      <c r="E77" s="40">
        <f>D77*5</f>
        <v>0.55000000000000004</v>
      </c>
      <c r="F77" s="1">
        <f t="shared" si="7"/>
        <v>0.99082568807339511</v>
      </c>
      <c r="G77" s="48">
        <v>1</v>
      </c>
    </row>
    <row r="78" spans="1:7">
      <c r="A78" s="58"/>
      <c r="B78" s="32">
        <v>76</v>
      </c>
      <c r="C78" s="27" t="s">
        <v>82</v>
      </c>
      <c r="D78" s="39">
        <v>0.112</v>
      </c>
      <c r="E78" s="40">
        <v>0.54800000000000004</v>
      </c>
      <c r="F78" s="1">
        <f t="shared" si="7"/>
        <v>0.9704383282364939</v>
      </c>
      <c r="G78" s="48">
        <v>1</v>
      </c>
    </row>
    <row r="79" spans="1:7">
      <c r="A79" s="58"/>
      <c r="B79" s="32">
        <v>77</v>
      </c>
      <c r="C79" s="27" t="s">
        <v>83</v>
      </c>
      <c r="D79" s="39">
        <v>0.128</v>
      </c>
      <c r="E79" s="40">
        <f>D79*4.5</f>
        <v>0.57600000000000007</v>
      </c>
      <c r="F79" s="1">
        <f t="shared" si="7"/>
        <v>1.2558613659531099</v>
      </c>
      <c r="G79" s="48">
        <v>1.3</v>
      </c>
    </row>
    <row r="80" spans="1:7">
      <c r="A80" s="58"/>
      <c r="B80" s="32">
        <v>78</v>
      </c>
      <c r="C80" s="27" t="s">
        <v>84</v>
      </c>
      <c r="D80" s="39">
        <v>0.20799999999999999</v>
      </c>
      <c r="E80" s="40">
        <f>D80*3</f>
        <v>0.624</v>
      </c>
      <c r="F80" s="1">
        <f t="shared" si="7"/>
        <v>1.7451580020387361</v>
      </c>
      <c r="G80" s="48">
        <v>1.7</v>
      </c>
    </row>
    <row r="81" spans="1:9">
      <c r="A81" s="58"/>
      <c r="B81" s="32">
        <v>79</v>
      </c>
      <c r="C81" s="27" t="s">
        <v>85</v>
      </c>
      <c r="D81" s="39">
        <v>0.17799999999999999</v>
      </c>
      <c r="E81" s="40">
        <f>D81*3.8</f>
        <v>0.67639999999999989</v>
      </c>
      <c r="F81" s="1">
        <f t="shared" si="7"/>
        <v>2.2793068297655443</v>
      </c>
      <c r="G81" s="48">
        <v>2.2999999999999998</v>
      </c>
    </row>
    <row r="82" spans="1:9">
      <c r="A82" s="62" t="s">
        <v>137</v>
      </c>
      <c r="B82" s="32">
        <v>80</v>
      </c>
      <c r="C82" s="27" t="s">
        <v>86</v>
      </c>
      <c r="D82" s="41">
        <v>0.13</v>
      </c>
      <c r="E82" s="40">
        <f>D82*4.7</f>
        <v>0.6110000000000001</v>
      </c>
      <c r="F82" s="1">
        <f t="shared" si="7"/>
        <v>1.6126401630988798</v>
      </c>
      <c r="G82" s="48">
        <v>1.6</v>
      </c>
      <c r="H82" t="s">
        <v>4</v>
      </c>
      <c r="I82" s="1">
        <f>MAX(G82:G91)</f>
        <v>28.2</v>
      </c>
    </row>
    <row r="83" spans="1:9">
      <c r="A83" s="63"/>
      <c r="B83" s="32">
        <v>81</v>
      </c>
      <c r="C83" s="27" t="s">
        <v>87</v>
      </c>
      <c r="D83" s="43">
        <v>0.23699999999999999</v>
      </c>
      <c r="E83" s="40">
        <f>D83*3</f>
        <v>0.71099999999999997</v>
      </c>
      <c r="F83" s="1">
        <f t="shared" si="7"/>
        <v>2.6320081549439345</v>
      </c>
      <c r="G83" s="48">
        <v>2.6</v>
      </c>
      <c r="H83" t="s">
        <v>6</v>
      </c>
      <c r="I83" s="1">
        <f>MIN(G82:G91)</f>
        <v>1</v>
      </c>
    </row>
    <row r="84" spans="1:9">
      <c r="A84" s="63"/>
      <c r="B84" s="32">
        <v>82</v>
      </c>
      <c r="C84" s="27">
        <v>89</v>
      </c>
      <c r="D84" s="39">
        <v>3.2240000000000002</v>
      </c>
      <c r="E84" s="39">
        <v>3.2240000000000002</v>
      </c>
      <c r="F84" s="1">
        <f t="shared" si="7"/>
        <v>28.248725790010194</v>
      </c>
      <c r="G84" s="48">
        <v>28.2</v>
      </c>
      <c r="H84" t="s">
        <v>8</v>
      </c>
      <c r="I84" s="1">
        <f>AVERAGE(G82:G91)</f>
        <v>6.5200000000000005</v>
      </c>
    </row>
    <row r="85" spans="1:9">
      <c r="A85" s="63"/>
      <c r="B85" s="32">
        <v>83</v>
      </c>
      <c r="C85" s="27">
        <v>90</v>
      </c>
      <c r="D85" s="39">
        <v>2.423</v>
      </c>
      <c r="E85" s="39">
        <v>2.423</v>
      </c>
      <c r="F85" s="1">
        <f t="shared" si="7"/>
        <v>20.083588175331293</v>
      </c>
      <c r="G85" s="48">
        <v>20.100000000000001</v>
      </c>
    </row>
    <row r="86" spans="1:9">
      <c r="A86" s="63"/>
      <c r="B86" s="32">
        <v>84</v>
      </c>
      <c r="C86" s="27">
        <v>91</v>
      </c>
      <c r="D86" s="39">
        <v>0.27500000000000002</v>
      </c>
      <c r="E86" s="40">
        <f t="shared" ref="E86" si="10">D86*2</f>
        <v>0.55000000000000004</v>
      </c>
      <c r="F86" s="1">
        <f t="shared" si="7"/>
        <v>0.99082568807339511</v>
      </c>
      <c r="G86" s="48">
        <v>1</v>
      </c>
    </row>
    <row r="87" spans="1:9">
      <c r="A87" s="63"/>
      <c r="B87" s="32">
        <v>85</v>
      </c>
      <c r="C87" s="27">
        <v>92</v>
      </c>
      <c r="D87" s="39">
        <v>0.222</v>
      </c>
      <c r="E87" s="40">
        <f>D87*3</f>
        <v>0.66600000000000004</v>
      </c>
      <c r="F87" s="1">
        <f t="shared" si="7"/>
        <v>2.1732925586136598</v>
      </c>
      <c r="G87" s="48">
        <v>2.2000000000000002</v>
      </c>
    </row>
    <row r="88" spans="1:9">
      <c r="A88" s="63"/>
      <c r="B88" s="32">
        <v>86</v>
      </c>
      <c r="C88" s="27">
        <v>93</v>
      </c>
      <c r="D88" s="39">
        <v>0.253</v>
      </c>
      <c r="E88" s="40">
        <f>D88*2.5</f>
        <v>0.63250000000000006</v>
      </c>
      <c r="F88" s="1">
        <f t="shared" si="7"/>
        <v>1.8318042813455664</v>
      </c>
      <c r="G88" s="48">
        <v>1.8</v>
      </c>
    </row>
    <row r="89" spans="1:9">
      <c r="A89" s="63"/>
      <c r="B89" s="32">
        <v>87</v>
      </c>
      <c r="C89" s="27">
        <v>94</v>
      </c>
      <c r="D89" s="39">
        <v>0.41699999999999998</v>
      </c>
      <c r="E89" s="39">
        <f>D89+0.2</f>
        <v>0.61699999999999999</v>
      </c>
      <c r="F89" s="1">
        <f t="shared" si="7"/>
        <v>1.673802242609582</v>
      </c>
      <c r="G89" s="48">
        <v>1.7</v>
      </c>
    </row>
    <row r="90" spans="1:9">
      <c r="A90" s="63"/>
      <c r="B90" s="32">
        <v>88</v>
      </c>
      <c r="C90" s="27">
        <v>95</v>
      </c>
      <c r="D90" s="41">
        <v>0.879</v>
      </c>
      <c r="E90" s="41">
        <v>0.879</v>
      </c>
      <c r="F90" s="1">
        <f t="shared" si="7"/>
        <v>4.3445463812436289</v>
      </c>
      <c r="G90" s="48">
        <v>4.3</v>
      </c>
    </row>
    <row r="91" spans="1:9">
      <c r="A91" s="64"/>
      <c r="B91" s="32">
        <v>89</v>
      </c>
      <c r="C91" s="27">
        <v>96</v>
      </c>
      <c r="D91" s="43">
        <v>0.20599999999999999</v>
      </c>
      <c r="E91" s="40">
        <f>D91*3</f>
        <v>0.61799999999999999</v>
      </c>
      <c r="F91" s="1">
        <f t="shared" si="7"/>
        <v>1.6839959225280325</v>
      </c>
      <c r="G91" s="48">
        <v>1.7</v>
      </c>
    </row>
    <row r="92" spans="1:9">
      <c r="A92" s="59" t="s">
        <v>126</v>
      </c>
      <c r="B92" s="32">
        <v>90</v>
      </c>
      <c r="C92" s="27" t="s">
        <v>89</v>
      </c>
      <c r="D92" s="50">
        <v>4.8460000000000001</v>
      </c>
      <c r="E92" s="50"/>
      <c r="F92" s="51"/>
      <c r="G92" s="35"/>
    </row>
    <row r="93" spans="1:9">
      <c r="A93" s="60"/>
      <c r="B93" s="32">
        <v>91</v>
      </c>
      <c r="C93" s="27" t="s">
        <v>90</v>
      </c>
      <c r="D93" s="50">
        <v>3.3460000000000001</v>
      </c>
      <c r="E93" s="50"/>
      <c r="F93" s="51"/>
      <c r="G93" s="35"/>
    </row>
    <row r="94" spans="1:9">
      <c r="A94" s="60"/>
      <c r="B94" s="32">
        <v>92</v>
      </c>
      <c r="C94" s="27" t="s">
        <v>91</v>
      </c>
      <c r="D94" s="39">
        <v>1.9830000000000001</v>
      </c>
      <c r="E94" s="50"/>
      <c r="F94" s="35"/>
      <c r="G94" s="35"/>
    </row>
    <row r="95" spans="1:9">
      <c r="A95" s="60"/>
      <c r="B95" s="32">
        <v>93</v>
      </c>
      <c r="C95" s="27" t="s">
        <v>92</v>
      </c>
      <c r="D95" s="39">
        <v>1.232</v>
      </c>
      <c r="E95" s="50"/>
      <c r="F95" s="35"/>
      <c r="G95" s="35"/>
    </row>
    <row r="96" spans="1:9">
      <c r="A96" s="60"/>
      <c r="B96" s="32">
        <v>94</v>
      </c>
      <c r="C96" s="27" t="s">
        <v>93</v>
      </c>
      <c r="D96" s="39">
        <v>0.83599999999999997</v>
      </c>
      <c r="E96" s="50"/>
      <c r="F96" s="35"/>
      <c r="G96" s="35"/>
    </row>
    <row r="97" spans="1:7">
      <c r="A97" s="60"/>
      <c r="B97" s="32">
        <v>95</v>
      </c>
      <c r="C97" s="27" t="s">
        <v>94</v>
      </c>
      <c r="D97" s="39">
        <v>0.59799999999999998</v>
      </c>
      <c r="E97" s="50"/>
      <c r="F97" s="35"/>
      <c r="G97" s="35"/>
    </row>
    <row r="98" spans="1:7">
      <c r="A98" s="61"/>
      <c r="B98" s="32">
        <v>96</v>
      </c>
      <c r="C98" s="27" t="s">
        <v>95</v>
      </c>
      <c r="D98" s="41"/>
      <c r="E98" s="52"/>
      <c r="F98" s="35"/>
      <c r="G98" s="35"/>
    </row>
  </sheetData>
  <autoFilter ref="A2:G98" xr:uid="{00000000-0009-0000-0000-000002000000}"/>
  <mergeCells count="6">
    <mergeCell ref="A92:A98"/>
    <mergeCell ref="A1:G1"/>
    <mergeCell ref="A3:A37"/>
    <mergeCell ref="A38:A46"/>
    <mergeCell ref="A47:A81"/>
    <mergeCell ref="A82:A9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01"/>
  <sheetViews>
    <sheetView topLeftCell="A75" workbookViewId="0">
      <selection activeCell="C84" sqref="C84:C91"/>
    </sheetView>
  </sheetViews>
  <sheetFormatPr baseColWidth="10" defaultColWidth="11" defaultRowHeight="14.4"/>
  <cols>
    <col min="4" max="5" width="11" hidden="1" customWidth="1"/>
    <col min="9" max="9" width="12.44140625" style="1" customWidth="1"/>
    <col min="13" max="13" width="12.77734375"/>
  </cols>
  <sheetData>
    <row r="1" spans="1:16">
      <c r="A1" s="57" t="s">
        <v>138</v>
      </c>
      <c r="B1" s="57"/>
      <c r="C1" s="57"/>
      <c r="D1" s="57"/>
      <c r="E1" s="57"/>
      <c r="F1" s="57"/>
      <c r="G1" s="57"/>
    </row>
    <row r="2" spans="1:16" ht="28.8">
      <c r="A2" s="14" t="s">
        <v>120</v>
      </c>
      <c r="B2" s="29" t="s">
        <v>0</v>
      </c>
      <c r="C2" s="29" t="s">
        <v>119</v>
      </c>
      <c r="D2" s="31" t="s">
        <v>1</v>
      </c>
      <c r="E2" s="31" t="s">
        <v>98</v>
      </c>
      <c r="F2" s="29" t="s">
        <v>134</v>
      </c>
      <c r="G2" s="29" t="s">
        <v>135</v>
      </c>
      <c r="L2" s="46"/>
      <c r="M2" s="46"/>
      <c r="N2" s="46"/>
      <c r="O2" s="46"/>
      <c r="P2" s="46"/>
    </row>
    <row r="3" spans="1:16">
      <c r="A3" s="58" t="s">
        <v>122</v>
      </c>
      <c r="B3" s="32">
        <v>1</v>
      </c>
      <c r="C3" s="42" t="s">
        <v>3</v>
      </c>
      <c r="D3" s="43">
        <v>0.14000000000000001</v>
      </c>
      <c r="E3" s="40">
        <f>D3-D$98</f>
        <v>0.1</v>
      </c>
      <c r="F3" s="1">
        <f>(E3+0.0018)/0.0197</f>
        <v>5.1675126903553306</v>
      </c>
      <c r="G3" s="33">
        <v>5.2</v>
      </c>
      <c r="H3" t="s">
        <v>4</v>
      </c>
      <c r="I3" s="1">
        <f>MAX(G3:G37)</f>
        <v>116.4</v>
      </c>
      <c r="L3" s="46"/>
      <c r="M3" s="46"/>
      <c r="N3" s="46"/>
      <c r="O3" s="46"/>
      <c r="P3" s="46"/>
    </row>
    <row r="4" spans="1:16">
      <c r="A4" s="58"/>
      <c r="B4" s="32">
        <v>2</v>
      </c>
      <c r="C4" s="42" t="s">
        <v>5</v>
      </c>
      <c r="D4" s="39">
        <v>0.14699999999999999</v>
      </c>
      <c r="E4" s="40">
        <f t="shared" ref="E4:E67" si="0">D4-D$98</f>
        <v>0.10699999999999998</v>
      </c>
      <c r="F4" s="1">
        <f t="shared" ref="F4:F67" si="1">(E4+0.0018)/0.0197</f>
        <v>5.5228426395939083</v>
      </c>
      <c r="G4" s="33">
        <v>5.5</v>
      </c>
      <c r="H4" t="s">
        <v>6</v>
      </c>
      <c r="I4" s="1">
        <f>MIN(G3:G37)</f>
        <v>2.4</v>
      </c>
      <c r="L4" s="46"/>
      <c r="M4" s="46"/>
      <c r="N4" s="46"/>
      <c r="O4" s="46"/>
      <c r="P4" s="46"/>
    </row>
    <row r="5" spans="1:16">
      <c r="A5" s="58"/>
      <c r="B5" s="32">
        <v>3</v>
      </c>
      <c r="C5" s="42" t="s">
        <v>7</v>
      </c>
      <c r="D5" s="39">
        <v>0.152</v>
      </c>
      <c r="E5" s="40">
        <f t="shared" si="0"/>
        <v>0.11199999999999999</v>
      </c>
      <c r="F5" s="1">
        <f t="shared" si="1"/>
        <v>5.7766497461928932</v>
      </c>
      <c r="G5" s="33">
        <v>5.8</v>
      </c>
      <c r="H5" t="s">
        <v>8</v>
      </c>
      <c r="I5" s="1">
        <f>AVERAGE(G3:G37)</f>
        <v>15.217142857142855</v>
      </c>
      <c r="L5" s="46"/>
      <c r="M5" s="46"/>
      <c r="N5" s="46"/>
      <c r="O5" s="46"/>
      <c r="P5" s="46"/>
    </row>
    <row r="6" spans="1:16">
      <c r="A6" s="58"/>
      <c r="B6" s="32">
        <v>4</v>
      </c>
      <c r="C6" s="42" t="s">
        <v>9</v>
      </c>
      <c r="D6" s="39">
        <v>0.72599999999999998</v>
      </c>
      <c r="E6" s="40">
        <f t="shared" si="0"/>
        <v>0.68599999999999994</v>
      </c>
      <c r="F6" s="1">
        <f t="shared" si="1"/>
        <v>34.913705583756347</v>
      </c>
      <c r="G6" s="33">
        <v>34.9</v>
      </c>
      <c r="H6" s="44"/>
      <c r="L6" s="46"/>
      <c r="M6" s="46"/>
      <c r="N6" s="46"/>
      <c r="O6" s="46"/>
      <c r="P6" s="46"/>
    </row>
    <row r="7" spans="1:16">
      <c r="A7" s="58"/>
      <c r="B7" s="32">
        <v>5</v>
      </c>
      <c r="C7" s="42" t="s">
        <v>10</v>
      </c>
      <c r="D7" s="39">
        <v>0.13700000000000001</v>
      </c>
      <c r="E7" s="40">
        <f t="shared" si="0"/>
        <v>9.7000000000000003E-2</v>
      </c>
      <c r="F7" s="1">
        <f t="shared" si="1"/>
        <v>5.0152284263959395</v>
      </c>
      <c r="G7" s="33">
        <v>5</v>
      </c>
      <c r="H7" s="44"/>
      <c r="L7" s="46"/>
      <c r="M7" s="46"/>
      <c r="N7" s="46"/>
      <c r="O7" s="46"/>
      <c r="P7" s="46"/>
    </row>
    <row r="8" spans="1:16">
      <c r="A8" s="58"/>
      <c r="B8" s="32">
        <v>6</v>
      </c>
      <c r="C8" s="42" t="s">
        <v>11</v>
      </c>
      <c r="D8" s="39">
        <v>0.34699999999999998</v>
      </c>
      <c r="E8" s="40">
        <f t="shared" si="0"/>
        <v>0.307</v>
      </c>
      <c r="F8" s="1">
        <f t="shared" si="1"/>
        <v>15.675126903553302</v>
      </c>
      <c r="G8" s="33">
        <v>15.7</v>
      </c>
      <c r="H8" s="44"/>
      <c r="L8" s="46"/>
      <c r="M8" s="46"/>
      <c r="N8" s="46"/>
      <c r="O8" s="46"/>
      <c r="P8" s="46"/>
    </row>
    <row r="9" spans="1:16">
      <c r="A9" s="58"/>
      <c r="B9" s="32">
        <v>7</v>
      </c>
      <c r="C9" s="42" t="s">
        <v>12</v>
      </c>
      <c r="D9" s="39">
        <v>0.12</v>
      </c>
      <c r="E9" s="40">
        <f t="shared" si="0"/>
        <v>7.9999999999999988E-2</v>
      </c>
      <c r="F9" s="1">
        <f t="shared" si="1"/>
        <v>4.1522842639593902</v>
      </c>
      <c r="G9" s="33">
        <v>4.2</v>
      </c>
      <c r="H9" s="44"/>
      <c r="L9" s="46"/>
      <c r="M9" s="46"/>
      <c r="N9" s="46"/>
      <c r="O9" s="46"/>
      <c r="P9" s="46"/>
    </row>
    <row r="10" spans="1:16">
      <c r="A10" s="58"/>
      <c r="B10" s="32">
        <v>8</v>
      </c>
      <c r="C10" s="42" t="s">
        <v>13</v>
      </c>
      <c r="D10" s="41">
        <v>0.28399999999999997</v>
      </c>
      <c r="E10" s="40">
        <f t="shared" si="0"/>
        <v>0.24399999999999997</v>
      </c>
      <c r="F10" s="1">
        <f t="shared" si="1"/>
        <v>12.477157360406091</v>
      </c>
      <c r="G10" s="33">
        <v>12.5</v>
      </c>
      <c r="H10" s="44"/>
      <c r="L10" s="46"/>
      <c r="M10" s="46"/>
      <c r="N10" s="46"/>
      <c r="O10" s="46"/>
      <c r="P10" s="46"/>
    </row>
    <row r="11" spans="1:16">
      <c r="A11" s="58"/>
      <c r="B11" s="32">
        <v>9</v>
      </c>
      <c r="C11" s="27" t="s">
        <v>14</v>
      </c>
      <c r="D11" s="43">
        <v>0.23</v>
      </c>
      <c r="E11" s="40">
        <f t="shared" si="0"/>
        <v>0.19</v>
      </c>
      <c r="F11" s="1">
        <f t="shared" si="1"/>
        <v>9.7360406091370564</v>
      </c>
      <c r="G11" s="33">
        <v>9.6999999999999993</v>
      </c>
      <c r="H11" s="44"/>
      <c r="L11" s="46"/>
      <c r="M11" s="46"/>
      <c r="N11" s="46"/>
      <c r="O11" s="46"/>
      <c r="P11" s="46"/>
    </row>
    <row r="12" spans="1:16">
      <c r="A12" s="58"/>
      <c r="B12" s="32">
        <v>10</v>
      </c>
      <c r="C12" s="27" t="s">
        <v>15</v>
      </c>
      <c r="D12" s="39">
        <v>0.38600000000000001</v>
      </c>
      <c r="E12" s="40">
        <f t="shared" si="0"/>
        <v>0.34600000000000003</v>
      </c>
      <c r="F12" s="1">
        <f t="shared" si="1"/>
        <v>17.654822335025383</v>
      </c>
      <c r="G12" s="33">
        <v>17.7</v>
      </c>
      <c r="H12" s="44"/>
      <c r="L12" s="46"/>
      <c r="M12" s="46"/>
      <c r="N12" s="46"/>
      <c r="O12" s="46"/>
      <c r="P12" s="46"/>
    </row>
    <row r="13" spans="1:16">
      <c r="A13" s="58"/>
      <c r="B13" s="32">
        <v>11</v>
      </c>
      <c r="C13" s="27" t="s">
        <v>16</v>
      </c>
      <c r="D13" s="39">
        <v>0.22900000000000001</v>
      </c>
      <c r="E13" s="40">
        <f t="shared" si="0"/>
        <v>0.189</v>
      </c>
      <c r="F13" s="1">
        <f t="shared" si="1"/>
        <v>9.6852791878172599</v>
      </c>
      <c r="G13" s="33">
        <v>9.6999999999999993</v>
      </c>
      <c r="H13" s="44"/>
      <c r="L13" s="46"/>
      <c r="M13" s="46"/>
      <c r="N13" s="46"/>
      <c r="O13" s="46"/>
      <c r="P13" s="46"/>
    </row>
    <row r="14" spans="1:16">
      <c r="A14" s="58"/>
      <c r="B14" s="32">
        <v>12</v>
      </c>
      <c r="C14" s="27" t="s">
        <v>17</v>
      </c>
      <c r="D14" s="39">
        <v>0.17899999999999999</v>
      </c>
      <c r="E14" s="40">
        <f t="shared" si="0"/>
        <v>0.13899999999999998</v>
      </c>
      <c r="F14" s="1">
        <f t="shared" si="1"/>
        <v>7.1472081218274104</v>
      </c>
      <c r="G14" s="33">
        <v>7.1</v>
      </c>
      <c r="H14" s="44"/>
      <c r="L14" s="46"/>
      <c r="M14" s="46"/>
      <c r="N14" s="46"/>
      <c r="O14" s="46"/>
      <c r="P14" s="46"/>
    </row>
    <row r="15" spans="1:16">
      <c r="A15" s="58"/>
      <c r="B15" s="32">
        <v>13</v>
      </c>
      <c r="C15" s="27" t="s">
        <v>18</v>
      </c>
      <c r="D15" s="39">
        <v>0.189</v>
      </c>
      <c r="E15" s="40">
        <f t="shared" si="0"/>
        <v>0.14899999999999999</v>
      </c>
      <c r="F15" s="1">
        <f t="shared" si="1"/>
        <v>7.654822335025381</v>
      </c>
      <c r="G15" s="33">
        <v>7.7</v>
      </c>
      <c r="H15" s="44"/>
    </row>
    <row r="16" spans="1:16">
      <c r="A16" s="58"/>
      <c r="B16" s="32">
        <v>14</v>
      </c>
      <c r="C16" s="27" t="s">
        <v>19</v>
      </c>
      <c r="D16" s="39">
        <v>0.153</v>
      </c>
      <c r="E16" s="40">
        <f t="shared" si="0"/>
        <v>0.11299999999999999</v>
      </c>
      <c r="F16" s="1">
        <f t="shared" si="1"/>
        <v>5.8274111675126896</v>
      </c>
      <c r="G16" s="33">
        <v>5.8</v>
      </c>
      <c r="H16" s="44"/>
    </row>
    <row r="17" spans="1:8">
      <c r="A17" s="58"/>
      <c r="B17" s="32">
        <v>15</v>
      </c>
      <c r="C17" s="27" t="s">
        <v>20</v>
      </c>
      <c r="D17" s="39">
        <v>0.89900000000000002</v>
      </c>
      <c r="E17" s="40">
        <f t="shared" si="0"/>
        <v>0.85899999999999999</v>
      </c>
      <c r="F17" s="1">
        <f t="shared" si="1"/>
        <v>43.695431472081225</v>
      </c>
      <c r="G17" s="33">
        <v>43.7</v>
      </c>
      <c r="H17" s="44"/>
    </row>
    <row r="18" spans="1:8">
      <c r="A18" s="58"/>
      <c r="B18" s="32">
        <v>16</v>
      </c>
      <c r="C18" s="27" t="s">
        <v>21</v>
      </c>
      <c r="D18" s="41">
        <v>0.23200000000000001</v>
      </c>
      <c r="E18" s="40">
        <f t="shared" si="0"/>
        <v>0.192</v>
      </c>
      <c r="F18" s="1">
        <f t="shared" si="1"/>
        <v>9.837563451776651</v>
      </c>
      <c r="G18" s="33">
        <v>9.8000000000000007</v>
      </c>
      <c r="H18" s="44"/>
    </row>
    <row r="19" spans="1:8">
      <c r="A19" s="58"/>
      <c r="B19" s="32">
        <v>17</v>
      </c>
      <c r="C19" s="27" t="s">
        <v>22</v>
      </c>
      <c r="D19" s="43">
        <v>0.10199999999999999</v>
      </c>
      <c r="E19" s="40">
        <f t="shared" si="0"/>
        <v>6.1999999999999993E-2</v>
      </c>
      <c r="F19" s="1">
        <f t="shared" si="1"/>
        <v>3.2385786802030458</v>
      </c>
      <c r="G19" s="33">
        <v>3.2</v>
      </c>
      <c r="H19" s="44"/>
    </row>
    <row r="20" spans="1:8">
      <c r="A20" s="58"/>
      <c r="B20" s="32">
        <v>18</v>
      </c>
      <c r="C20" s="27" t="s">
        <v>23</v>
      </c>
      <c r="D20" s="39">
        <v>8.5000000000000006E-2</v>
      </c>
      <c r="E20" s="40">
        <f t="shared" si="0"/>
        <v>4.5000000000000005E-2</v>
      </c>
      <c r="F20" s="1">
        <f t="shared" si="1"/>
        <v>2.3756345177664979</v>
      </c>
      <c r="G20" s="33">
        <v>2.4</v>
      </c>
      <c r="H20" s="44"/>
    </row>
    <row r="21" spans="1:8">
      <c r="A21" s="58"/>
      <c r="B21" s="32">
        <v>19</v>
      </c>
      <c r="C21" s="27" t="s">
        <v>24</v>
      </c>
      <c r="D21" s="39">
        <v>0.16900000000000001</v>
      </c>
      <c r="E21" s="40">
        <f t="shared" si="0"/>
        <v>0.129</v>
      </c>
      <c r="F21" s="1">
        <f t="shared" si="1"/>
        <v>6.6395939086294424</v>
      </c>
      <c r="G21" s="33">
        <v>6.6</v>
      </c>
      <c r="H21" s="44"/>
    </row>
    <row r="22" spans="1:8">
      <c r="A22" s="58"/>
      <c r="B22" s="32">
        <v>20</v>
      </c>
      <c r="C22" s="27" t="s">
        <v>25</v>
      </c>
      <c r="D22" s="39">
        <v>0.13100000000000001</v>
      </c>
      <c r="E22" s="40">
        <f t="shared" si="0"/>
        <v>9.0999999999999998E-2</v>
      </c>
      <c r="F22" s="1">
        <f t="shared" si="1"/>
        <v>4.7106598984771573</v>
      </c>
      <c r="G22" s="33">
        <v>4.7</v>
      </c>
      <c r="H22" s="44"/>
    </row>
    <row r="23" spans="1:8">
      <c r="A23" s="58"/>
      <c r="B23" s="32">
        <v>21</v>
      </c>
      <c r="C23" s="27" t="s">
        <v>26</v>
      </c>
      <c r="D23" s="39">
        <v>0.17100000000000001</v>
      </c>
      <c r="E23" s="40">
        <f t="shared" si="0"/>
        <v>0.13100000000000001</v>
      </c>
      <c r="F23" s="1">
        <f t="shared" si="1"/>
        <v>6.7411167512690362</v>
      </c>
      <c r="G23" s="33">
        <v>6.7</v>
      </c>
      <c r="H23" s="44"/>
    </row>
    <row r="24" spans="1:8">
      <c r="A24" s="58"/>
      <c r="B24" s="32">
        <v>22</v>
      </c>
      <c r="C24" s="27" t="s">
        <v>27</v>
      </c>
      <c r="D24" s="39">
        <v>0.90700000000000003</v>
      </c>
      <c r="E24" s="40">
        <f t="shared" si="0"/>
        <v>0.86699999999999999</v>
      </c>
      <c r="F24" s="1">
        <f t="shared" si="1"/>
        <v>44.101522842639596</v>
      </c>
      <c r="G24" s="33">
        <v>44.1</v>
      </c>
      <c r="H24" s="44"/>
    </row>
    <row r="25" spans="1:8">
      <c r="A25" s="58"/>
      <c r="B25" s="32">
        <v>23</v>
      </c>
      <c r="C25" s="27" t="s">
        <v>28</v>
      </c>
      <c r="D25" s="39">
        <v>0.106</v>
      </c>
      <c r="E25" s="40">
        <f t="shared" si="0"/>
        <v>6.6000000000000003E-2</v>
      </c>
      <c r="F25" s="1">
        <f t="shared" si="1"/>
        <v>3.4416243654822338</v>
      </c>
      <c r="G25" s="33">
        <v>3.4</v>
      </c>
      <c r="H25" s="44"/>
    </row>
    <row r="26" spans="1:8">
      <c r="A26" s="58"/>
      <c r="B26" s="32">
        <v>24</v>
      </c>
      <c r="C26" s="27" t="s">
        <v>29</v>
      </c>
      <c r="D26" s="41">
        <v>0.27</v>
      </c>
      <c r="E26" s="40">
        <f t="shared" si="0"/>
        <v>0.23</v>
      </c>
      <c r="F26" s="1">
        <f t="shared" si="1"/>
        <v>11.766497461928935</v>
      </c>
      <c r="G26" s="33">
        <v>11.8</v>
      </c>
      <c r="H26" s="44"/>
    </row>
    <row r="27" spans="1:8">
      <c r="A27" s="58"/>
      <c r="B27" s="32">
        <v>25</v>
      </c>
      <c r="C27" s="27" t="s">
        <v>30</v>
      </c>
      <c r="D27" s="43">
        <v>0.95599999999999996</v>
      </c>
      <c r="E27" s="40">
        <f t="shared" si="0"/>
        <v>0.91599999999999993</v>
      </c>
      <c r="F27" s="1">
        <f t="shared" si="1"/>
        <v>46.588832487309645</v>
      </c>
      <c r="G27" s="33">
        <v>46.6</v>
      </c>
      <c r="H27" s="44"/>
    </row>
    <row r="28" spans="1:8">
      <c r="A28" s="58"/>
      <c r="B28" s="32">
        <v>26</v>
      </c>
      <c r="C28" s="27" t="s">
        <v>31</v>
      </c>
      <c r="D28" s="39">
        <v>0.18</v>
      </c>
      <c r="E28" s="40">
        <f t="shared" si="0"/>
        <v>0.13999999999999999</v>
      </c>
      <c r="F28" s="1">
        <f t="shared" si="1"/>
        <v>7.1979695431472077</v>
      </c>
      <c r="G28" s="33">
        <v>7.2</v>
      </c>
      <c r="H28" s="44"/>
    </row>
    <row r="29" spans="1:8">
      <c r="A29" s="58"/>
      <c r="B29" s="32">
        <v>27</v>
      </c>
      <c r="C29" s="27" t="s">
        <v>32</v>
      </c>
      <c r="D29" s="39">
        <v>0.192</v>
      </c>
      <c r="E29" s="40">
        <f t="shared" si="0"/>
        <v>0.152</v>
      </c>
      <c r="F29" s="1">
        <f t="shared" si="1"/>
        <v>7.8071065989847721</v>
      </c>
      <c r="G29" s="33">
        <v>7.8</v>
      </c>
      <c r="H29" s="44"/>
    </row>
    <row r="30" spans="1:8">
      <c r="A30" s="58"/>
      <c r="B30" s="32">
        <v>28</v>
      </c>
      <c r="C30" s="27" t="s">
        <v>33</v>
      </c>
      <c r="D30" s="39">
        <v>0.14399999999999999</v>
      </c>
      <c r="E30" s="40">
        <f t="shared" si="0"/>
        <v>0.10399999999999998</v>
      </c>
      <c r="F30" s="1">
        <f t="shared" si="1"/>
        <v>5.3705583756345172</v>
      </c>
      <c r="G30" s="33">
        <v>5.4</v>
      </c>
      <c r="H30" s="44"/>
    </row>
    <row r="31" spans="1:8">
      <c r="A31" s="58"/>
      <c r="B31" s="32">
        <v>29</v>
      </c>
      <c r="C31" s="27" t="s">
        <v>34</v>
      </c>
      <c r="D31" s="39">
        <v>0.52400000000000002</v>
      </c>
      <c r="E31" s="40">
        <f t="shared" si="0"/>
        <v>0.48400000000000004</v>
      </c>
      <c r="F31" s="1">
        <f t="shared" si="1"/>
        <v>24.659898477157366</v>
      </c>
      <c r="G31" s="33">
        <v>24.7</v>
      </c>
      <c r="H31" s="44"/>
    </row>
    <row r="32" spans="1:8">
      <c r="A32" s="58"/>
      <c r="B32" s="32">
        <v>30</v>
      </c>
      <c r="C32" s="27" t="s">
        <v>35</v>
      </c>
      <c r="D32" s="39">
        <v>0.16400000000000001</v>
      </c>
      <c r="E32" s="40">
        <f t="shared" si="0"/>
        <v>0.124</v>
      </c>
      <c r="F32" s="1">
        <f t="shared" si="1"/>
        <v>6.3857868020304567</v>
      </c>
      <c r="G32" s="33">
        <v>6.4</v>
      </c>
      <c r="H32" s="44"/>
    </row>
    <row r="33" spans="1:9">
      <c r="A33" s="58"/>
      <c r="B33" s="32">
        <v>31</v>
      </c>
      <c r="C33" s="27" t="s">
        <v>36</v>
      </c>
      <c r="D33" s="39">
        <v>0.27700000000000002</v>
      </c>
      <c r="E33" s="40">
        <f t="shared" si="0"/>
        <v>0.23700000000000002</v>
      </c>
      <c r="F33" s="1">
        <f t="shared" si="1"/>
        <v>12.121827411167514</v>
      </c>
      <c r="G33" s="33">
        <v>12.1</v>
      </c>
      <c r="H33" s="44"/>
    </row>
    <row r="34" spans="1:9">
      <c r="A34" s="58"/>
      <c r="B34" s="32">
        <v>32</v>
      </c>
      <c r="C34" s="27" t="s">
        <v>37</v>
      </c>
      <c r="D34" s="41">
        <v>0.25900000000000001</v>
      </c>
      <c r="E34" s="40">
        <f t="shared" si="0"/>
        <v>0.219</v>
      </c>
      <c r="F34" s="1">
        <f t="shared" si="1"/>
        <v>11.208121827411167</v>
      </c>
      <c r="G34" s="33">
        <v>11.2</v>
      </c>
      <c r="H34" s="44"/>
    </row>
    <row r="35" spans="1:9">
      <c r="A35" s="58"/>
      <c r="B35" s="32">
        <v>33</v>
      </c>
      <c r="C35" s="27" t="s">
        <v>38</v>
      </c>
      <c r="D35" s="43">
        <v>0.13800000000000001</v>
      </c>
      <c r="E35" s="40">
        <f t="shared" si="0"/>
        <v>9.8000000000000004E-2</v>
      </c>
      <c r="F35" s="1">
        <f t="shared" si="1"/>
        <v>5.0659898477157368</v>
      </c>
      <c r="G35" s="33">
        <v>5.0999999999999996</v>
      </c>
      <c r="H35" s="44"/>
    </row>
    <row r="36" spans="1:9">
      <c r="A36" s="58"/>
      <c r="B36" s="32">
        <v>34</v>
      </c>
      <c r="C36" s="27" t="s">
        <v>39</v>
      </c>
      <c r="D36" s="39">
        <v>2.331</v>
      </c>
      <c r="E36" s="40">
        <f t="shared" si="0"/>
        <v>2.2909999999999999</v>
      </c>
      <c r="F36" s="1">
        <f t="shared" si="1"/>
        <v>116.38578680203045</v>
      </c>
      <c r="G36" s="33">
        <v>116.4</v>
      </c>
      <c r="H36" s="44"/>
    </row>
    <row r="37" spans="1:9">
      <c r="A37" s="58"/>
      <c r="B37" s="32">
        <v>35</v>
      </c>
      <c r="C37" s="27" t="s">
        <v>40</v>
      </c>
      <c r="D37" s="39">
        <v>0.17299999999999999</v>
      </c>
      <c r="E37" s="40">
        <f t="shared" si="0"/>
        <v>0.13299999999999998</v>
      </c>
      <c r="F37" s="1">
        <f t="shared" si="1"/>
        <v>6.8426395939086282</v>
      </c>
      <c r="G37" s="33">
        <v>6.8</v>
      </c>
      <c r="H37" s="44"/>
    </row>
    <row r="38" spans="1:9">
      <c r="A38" s="58" t="s">
        <v>123</v>
      </c>
      <c r="B38" s="34">
        <v>36</v>
      </c>
      <c r="C38" s="27" t="s">
        <v>41</v>
      </c>
      <c r="D38" s="39">
        <v>0.188</v>
      </c>
      <c r="E38" s="40">
        <f t="shared" si="0"/>
        <v>0.14799999999999999</v>
      </c>
      <c r="F38" s="1">
        <f t="shared" si="1"/>
        <v>7.6040609137055837</v>
      </c>
      <c r="G38" s="33">
        <v>7.6</v>
      </c>
      <c r="H38" t="s">
        <v>4</v>
      </c>
      <c r="I38" s="1">
        <f>MAX(G38:G46)</f>
        <v>103.6</v>
      </c>
    </row>
    <row r="39" spans="1:9">
      <c r="A39" s="58"/>
      <c r="B39" s="34">
        <v>37</v>
      </c>
      <c r="C39" s="27" t="s">
        <v>42</v>
      </c>
      <c r="D39" s="39">
        <v>0.35299999999999998</v>
      </c>
      <c r="E39" s="40">
        <f t="shared" si="0"/>
        <v>0.313</v>
      </c>
      <c r="F39" s="1">
        <f t="shared" si="1"/>
        <v>15.979695431472084</v>
      </c>
      <c r="G39" s="33">
        <v>16</v>
      </c>
      <c r="H39" t="s">
        <v>6</v>
      </c>
      <c r="I39" s="1">
        <f>MIN(G38:G46)</f>
        <v>2.2000000000000002</v>
      </c>
    </row>
    <row r="40" spans="1:9">
      <c r="A40" s="58"/>
      <c r="B40" s="34">
        <v>38</v>
      </c>
      <c r="C40" s="27" t="s">
        <v>43</v>
      </c>
      <c r="D40" s="39">
        <v>8.1000000000000003E-2</v>
      </c>
      <c r="E40" s="40">
        <f t="shared" si="0"/>
        <v>4.1000000000000002E-2</v>
      </c>
      <c r="F40" s="1">
        <f t="shared" si="1"/>
        <v>2.1725888324873099</v>
      </c>
      <c r="G40" s="33">
        <v>2.2000000000000002</v>
      </c>
      <c r="H40" t="s">
        <v>8</v>
      </c>
      <c r="I40" s="1">
        <f>AVERAGE(G38:G46)</f>
        <v>19.722222222222225</v>
      </c>
    </row>
    <row r="41" spans="1:9">
      <c r="A41" s="58"/>
      <c r="B41" s="34">
        <v>39</v>
      </c>
      <c r="C41" s="27" t="s">
        <v>44</v>
      </c>
      <c r="D41" s="39">
        <v>2.0790000000000002</v>
      </c>
      <c r="E41" s="40">
        <f t="shared" si="0"/>
        <v>2.0390000000000001</v>
      </c>
      <c r="F41" s="1">
        <f t="shared" si="1"/>
        <v>103.59390862944163</v>
      </c>
      <c r="G41" s="33">
        <v>103.6</v>
      </c>
      <c r="H41" s="25"/>
    </row>
    <row r="42" spans="1:9">
      <c r="A42" s="58"/>
      <c r="B42" s="34">
        <v>40</v>
      </c>
      <c r="C42" s="27" t="s">
        <v>45</v>
      </c>
      <c r="D42" s="41">
        <v>0.60899999999999999</v>
      </c>
      <c r="E42" s="40">
        <f t="shared" si="0"/>
        <v>0.56899999999999995</v>
      </c>
      <c r="F42" s="1">
        <f t="shared" si="1"/>
        <v>28.974619289340101</v>
      </c>
      <c r="G42" s="33">
        <v>29</v>
      </c>
      <c r="H42" s="25"/>
    </row>
    <row r="43" spans="1:9">
      <c r="A43" s="58"/>
      <c r="B43" s="34">
        <v>41</v>
      </c>
      <c r="C43" s="27" t="s">
        <v>46</v>
      </c>
      <c r="D43" s="43">
        <v>0.129</v>
      </c>
      <c r="E43" s="40">
        <f t="shared" si="0"/>
        <v>8.8999999999999996E-2</v>
      </c>
      <c r="F43" s="1">
        <f t="shared" si="1"/>
        <v>4.6091370558375635</v>
      </c>
      <c r="G43" s="33">
        <v>4.5999999999999996</v>
      </c>
      <c r="H43" s="25"/>
    </row>
    <row r="44" spans="1:9">
      <c r="A44" s="58"/>
      <c r="B44" s="34">
        <v>42</v>
      </c>
      <c r="C44" s="27" t="s">
        <v>47</v>
      </c>
      <c r="D44" s="39">
        <v>0.155</v>
      </c>
      <c r="E44" s="40">
        <f t="shared" si="0"/>
        <v>0.11499999999999999</v>
      </c>
      <c r="F44" s="1">
        <f t="shared" si="1"/>
        <v>5.9289340101522843</v>
      </c>
      <c r="G44" s="33">
        <v>5.9</v>
      </c>
      <c r="H44" s="25"/>
    </row>
    <row r="45" spans="1:9">
      <c r="A45" s="58"/>
      <c r="B45" s="34">
        <v>43</v>
      </c>
      <c r="C45" s="27" t="s">
        <v>48</v>
      </c>
      <c r="D45" s="39">
        <v>8.3000000000000004E-2</v>
      </c>
      <c r="E45" s="40">
        <f t="shared" si="0"/>
        <v>4.3000000000000003E-2</v>
      </c>
      <c r="F45" s="1">
        <f t="shared" si="1"/>
        <v>2.2741116751269042</v>
      </c>
      <c r="G45" s="33">
        <v>2.2999999999999998</v>
      </c>
      <c r="H45" s="25"/>
    </row>
    <row r="46" spans="1:9">
      <c r="A46" s="58"/>
      <c r="B46" s="34">
        <v>44</v>
      </c>
      <c r="C46" s="27" t="s">
        <v>49</v>
      </c>
      <c r="D46" s="39">
        <v>0.16200000000000001</v>
      </c>
      <c r="E46" s="40">
        <f t="shared" si="0"/>
        <v>0.122</v>
      </c>
      <c r="F46" s="1">
        <f t="shared" si="1"/>
        <v>6.2842639593908629</v>
      </c>
      <c r="G46" s="33">
        <v>6.3</v>
      </c>
      <c r="H46" s="25"/>
    </row>
    <row r="47" spans="1:9">
      <c r="A47" s="58" t="s">
        <v>124</v>
      </c>
      <c r="B47" s="32">
        <v>45</v>
      </c>
      <c r="C47" s="27" t="s">
        <v>51</v>
      </c>
      <c r="D47" s="39">
        <v>8.3000000000000004E-2</v>
      </c>
      <c r="E47" s="40">
        <f t="shared" si="0"/>
        <v>4.3000000000000003E-2</v>
      </c>
      <c r="F47" s="1">
        <f t="shared" si="1"/>
        <v>2.2741116751269042</v>
      </c>
      <c r="G47" s="33">
        <v>2.2999999999999998</v>
      </c>
      <c r="H47" t="s">
        <v>4</v>
      </c>
      <c r="I47" s="1">
        <f>MAX(G47:G81)</f>
        <v>153.80000000000001</v>
      </c>
    </row>
    <row r="48" spans="1:9">
      <c r="A48" s="58"/>
      <c r="B48" s="32">
        <v>46</v>
      </c>
      <c r="C48" s="27" t="s">
        <v>52</v>
      </c>
      <c r="D48" s="39">
        <v>3.069</v>
      </c>
      <c r="E48" s="40">
        <f t="shared" si="0"/>
        <v>3.0289999999999999</v>
      </c>
      <c r="F48" s="1">
        <f t="shared" si="1"/>
        <v>153.84771573604061</v>
      </c>
      <c r="G48" s="33">
        <v>153.80000000000001</v>
      </c>
      <c r="H48" t="s">
        <v>6</v>
      </c>
      <c r="I48" s="1">
        <f>MIN(G47:G81)</f>
        <v>0.5</v>
      </c>
    </row>
    <row r="49" spans="1:9">
      <c r="A49" s="58"/>
      <c r="B49" s="32">
        <v>47</v>
      </c>
      <c r="C49" s="27" t="s">
        <v>53</v>
      </c>
      <c r="D49" s="39">
        <v>9.1999999999999998E-2</v>
      </c>
      <c r="E49" s="40">
        <f t="shared" si="0"/>
        <v>5.1999999999999998E-2</v>
      </c>
      <c r="F49" s="1">
        <f t="shared" si="1"/>
        <v>2.7309644670050766</v>
      </c>
      <c r="G49" s="33">
        <v>2.7</v>
      </c>
      <c r="H49" t="s">
        <v>8</v>
      </c>
      <c r="I49" s="1">
        <f>AVERAGE(G47:G81)</f>
        <v>8.9828571428571458</v>
      </c>
    </row>
    <row r="50" spans="1:9">
      <c r="A50" s="58"/>
      <c r="B50" s="32">
        <v>48</v>
      </c>
      <c r="C50" s="27" t="s">
        <v>54</v>
      </c>
      <c r="D50" s="41">
        <v>0.10299999999999999</v>
      </c>
      <c r="E50" s="40">
        <f t="shared" si="0"/>
        <v>6.3E-2</v>
      </c>
      <c r="F50" s="1">
        <f t="shared" si="1"/>
        <v>3.2893401015228427</v>
      </c>
      <c r="G50" s="33">
        <v>3.3</v>
      </c>
      <c r="H50" s="44"/>
    </row>
    <row r="51" spans="1:9">
      <c r="A51" s="58"/>
      <c r="B51" s="32">
        <v>49</v>
      </c>
      <c r="C51" s="27" t="s">
        <v>55</v>
      </c>
      <c r="D51" s="45">
        <v>0.10199999999999999</v>
      </c>
      <c r="E51" s="40">
        <f t="shared" si="0"/>
        <v>6.1999999999999993E-2</v>
      </c>
      <c r="F51" s="1">
        <f t="shared" si="1"/>
        <v>3.2385786802030458</v>
      </c>
      <c r="G51" s="33">
        <v>3.2</v>
      </c>
      <c r="H51" s="44"/>
    </row>
    <row r="52" spans="1:9">
      <c r="A52" s="58"/>
      <c r="B52" s="32">
        <v>50</v>
      </c>
      <c r="C52" s="27" t="s">
        <v>56</v>
      </c>
      <c r="D52" s="45">
        <v>9.4E-2</v>
      </c>
      <c r="E52" s="40">
        <f t="shared" si="0"/>
        <v>5.3999999999999999E-2</v>
      </c>
      <c r="F52" s="1">
        <f t="shared" si="1"/>
        <v>2.8324873096446703</v>
      </c>
      <c r="G52" s="33">
        <v>2.8</v>
      </c>
      <c r="H52" s="44"/>
    </row>
    <row r="53" spans="1:9">
      <c r="A53" s="58"/>
      <c r="B53" s="32">
        <v>51</v>
      </c>
      <c r="C53" s="27" t="s">
        <v>57</v>
      </c>
      <c r="D53" s="45">
        <v>0.109</v>
      </c>
      <c r="E53" s="40">
        <f t="shared" si="0"/>
        <v>6.9000000000000006E-2</v>
      </c>
      <c r="F53" s="1">
        <f t="shared" si="1"/>
        <v>3.5939086294416245</v>
      </c>
      <c r="G53" s="33">
        <v>3.6</v>
      </c>
      <c r="H53" s="44"/>
    </row>
    <row r="54" spans="1:9">
      <c r="A54" s="58"/>
      <c r="B54" s="32">
        <v>52</v>
      </c>
      <c r="C54" s="27" t="s">
        <v>58</v>
      </c>
      <c r="D54" s="45">
        <v>9.6000000000000002E-2</v>
      </c>
      <c r="E54" s="40">
        <f t="shared" si="0"/>
        <v>5.6000000000000001E-2</v>
      </c>
      <c r="F54" s="1">
        <f t="shared" si="1"/>
        <v>2.9340101522842645</v>
      </c>
      <c r="G54" s="33">
        <v>2.9</v>
      </c>
      <c r="H54" s="44"/>
    </row>
    <row r="55" spans="1:9">
      <c r="A55" s="58"/>
      <c r="B55" s="32">
        <v>53</v>
      </c>
      <c r="C55" s="27" t="s">
        <v>59</v>
      </c>
      <c r="D55" s="45">
        <v>0.161</v>
      </c>
      <c r="E55" s="40">
        <f t="shared" si="0"/>
        <v>0.121</v>
      </c>
      <c r="F55" s="1">
        <f t="shared" si="1"/>
        <v>6.2335025380710656</v>
      </c>
      <c r="G55" s="33">
        <v>6.2</v>
      </c>
      <c r="H55" s="44"/>
    </row>
    <row r="56" spans="1:9">
      <c r="A56" s="58"/>
      <c r="B56" s="32">
        <v>54</v>
      </c>
      <c r="C56" s="27" t="s">
        <v>60</v>
      </c>
      <c r="D56" s="45">
        <v>0.26300000000000001</v>
      </c>
      <c r="E56" s="40">
        <f t="shared" si="0"/>
        <v>0.223</v>
      </c>
      <c r="F56" s="1">
        <f t="shared" si="1"/>
        <v>11.411167512690357</v>
      </c>
      <c r="G56" s="33">
        <v>11.4</v>
      </c>
      <c r="H56" s="44"/>
    </row>
    <row r="57" spans="1:9">
      <c r="A57" s="58"/>
      <c r="B57" s="32">
        <v>55</v>
      </c>
      <c r="C57" s="27" t="s">
        <v>61</v>
      </c>
      <c r="D57" s="45">
        <v>7.2999999999999995E-2</v>
      </c>
      <c r="E57" s="40">
        <f t="shared" si="0"/>
        <v>3.2999999999999995E-2</v>
      </c>
      <c r="F57" s="1">
        <f t="shared" si="1"/>
        <v>1.766497461928934</v>
      </c>
      <c r="G57" s="33">
        <v>1.8</v>
      </c>
      <c r="H57" s="44"/>
    </row>
    <row r="58" spans="1:9">
      <c r="A58" s="58"/>
      <c r="B58" s="32">
        <v>56</v>
      </c>
      <c r="C58" s="27" t="s">
        <v>62</v>
      </c>
      <c r="D58" s="45">
        <v>0.29099999999999998</v>
      </c>
      <c r="E58" s="40">
        <f t="shared" si="0"/>
        <v>0.251</v>
      </c>
      <c r="F58" s="1">
        <f t="shared" si="1"/>
        <v>12.832487309644673</v>
      </c>
      <c r="G58" s="33">
        <v>12.8</v>
      </c>
      <c r="H58" s="44"/>
    </row>
    <row r="59" spans="1:9">
      <c r="A59" s="58"/>
      <c r="B59" s="32">
        <v>57</v>
      </c>
      <c r="C59" s="27" t="s">
        <v>63</v>
      </c>
      <c r="D59" s="43">
        <v>0.13800000000000001</v>
      </c>
      <c r="E59" s="40">
        <f t="shared" si="0"/>
        <v>9.8000000000000004E-2</v>
      </c>
      <c r="F59" s="1">
        <f t="shared" si="1"/>
        <v>5.0659898477157368</v>
      </c>
      <c r="G59" s="33">
        <v>5.0999999999999996</v>
      </c>
      <c r="H59" s="44"/>
    </row>
    <row r="60" spans="1:9">
      <c r="A60" s="58"/>
      <c r="B60" s="32">
        <v>58</v>
      </c>
      <c r="C60" s="27" t="s">
        <v>64</v>
      </c>
      <c r="D60" s="39">
        <v>6.9000000000000006E-2</v>
      </c>
      <c r="E60" s="40">
        <f t="shared" si="0"/>
        <v>2.9000000000000005E-2</v>
      </c>
      <c r="F60" s="1">
        <f t="shared" si="1"/>
        <v>1.5634517766497464</v>
      </c>
      <c r="G60" s="33">
        <v>1.6</v>
      </c>
      <c r="H60" s="44"/>
    </row>
    <row r="61" spans="1:9">
      <c r="A61" s="58"/>
      <c r="B61" s="32">
        <v>59</v>
      </c>
      <c r="C61" s="27" t="s">
        <v>65</v>
      </c>
      <c r="D61" s="39">
        <v>0.08</v>
      </c>
      <c r="E61" s="40">
        <f t="shared" si="0"/>
        <v>0.04</v>
      </c>
      <c r="F61" s="1">
        <f t="shared" si="1"/>
        <v>2.1218274111675131</v>
      </c>
      <c r="G61" s="33">
        <v>2.1</v>
      </c>
      <c r="H61" s="44"/>
    </row>
    <row r="62" spans="1:9">
      <c r="A62" s="58"/>
      <c r="B62" s="32">
        <v>60</v>
      </c>
      <c r="C62" s="27" t="s">
        <v>66</v>
      </c>
      <c r="D62" s="39">
        <v>0.245</v>
      </c>
      <c r="E62" s="40">
        <f t="shared" si="0"/>
        <v>0.20499999999999999</v>
      </c>
      <c r="F62" s="1">
        <f t="shared" si="1"/>
        <v>10.49746192893401</v>
      </c>
      <c r="G62" s="33">
        <v>10.5</v>
      </c>
      <c r="H62" s="44"/>
    </row>
    <row r="63" spans="1:9">
      <c r="A63" s="58"/>
      <c r="B63" s="32">
        <v>61</v>
      </c>
      <c r="C63" s="27" t="s">
        <v>67</v>
      </c>
      <c r="D63" s="39">
        <v>0.45400000000000001</v>
      </c>
      <c r="E63" s="40">
        <f t="shared" si="0"/>
        <v>0.41400000000000003</v>
      </c>
      <c r="F63" s="1">
        <f t="shared" si="1"/>
        <v>21.106598984771576</v>
      </c>
      <c r="G63" s="33">
        <v>21.1</v>
      </c>
      <c r="H63" s="44"/>
    </row>
    <row r="64" spans="1:9">
      <c r="A64" s="58"/>
      <c r="B64" s="32">
        <v>62</v>
      </c>
      <c r="C64" s="27" t="s">
        <v>68</v>
      </c>
      <c r="D64" s="39">
        <v>7.4999999999999997E-2</v>
      </c>
      <c r="E64" s="40">
        <f t="shared" si="0"/>
        <v>3.4999999999999996E-2</v>
      </c>
      <c r="F64" s="1">
        <f t="shared" si="1"/>
        <v>1.868020304568528</v>
      </c>
      <c r="G64" s="33">
        <v>1.9</v>
      </c>
      <c r="H64" s="44"/>
    </row>
    <row r="65" spans="1:8">
      <c r="A65" s="58"/>
      <c r="B65" s="32">
        <v>63</v>
      </c>
      <c r="C65" s="27" t="s">
        <v>69</v>
      </c>
      <c r="D65" s="39">
        <v>0.11700000000000001</v>
      </c>
      <c r="E65" s="40">
        <f t="shared" si="0"/>
        <v>7.7000000000000013E-2</v>
      </c>
      <c r="F65" s="1">
        <f t="shared" si="1"/>
        <v>4.0000000000000009</v>
      </c>
      <c r="G65" s="33">
        <v>4</v>
      </c>
      <c r="H65" s="44"/>
    </row>
    <row r="66" spans="1:8">
      <c r="A66" s="58"/>
      <c r="B66" s="32">
        <v>64</v>
      </c>
      <c r="C66" s="27" t="s">
        <v>70</v>
      </c>
      <c r="D66" s="41">
        <v>0.218</v>
      </c>
      <c r="E66" s="40">
        <f t="shared" si="0"/>
        <v>0.17799999999999999</v>
      </c>
      <c r="F66" s="1">
        <f t="shared" si="1"/>
        <v>9.126903553299492</v>
      </c>
      <c r="G66" s="33">
        <v>9.1</v>
      </c>
      <c r="H66" s="44"/>
    </row>
    <row r="67" spans="1:8">
      <c r="A67" s="58"/>
      <c r="B67" s="32">
        <v>65</v>
      </c>
      <c r="C67" s="27" t="s">
        <v>71</v>
      </c>
      <c r="D67" s="43">
        <v>0.11700000000000001</v>
      </c>
      <c r="E67" s="40">
        <f t="shared" si="0"/>
        <v>7.7000000000000013E-2</v>
      </c>
      <c r="F67" s="1">
        <f t="shared" si="1"/>
        <v>4.0000000000000009</v>
      </c>
      <c r="G67" s="33">
        <v>4</v>
      </c>
      <c r="H67" s="44"/>
    </row>
    <row r="68" spans="1:8">
      <c r="A68" s="58"/>
      <c r="B68" s="32">
        <v>66</v>
      </c>
      <c r="C68" s="27" t="s">
        <v>72</v>
      </c>
      <c r="D68" s="39">
        <v>7.1999999999999995E-2</v>
      </c>
      <c r="E68" s="40">
        <f t="shared" ref="E68:E98" si="2">D68-D$98</f>
        <v>3.1999999999999994E-2</v>
      </c>
      <c r="F68" s="1">
        <f t="shared" ref="F68:F91" si="3">(E68+0.0018)/0.0197</f>
        <v>1.7157360406091371</v>
      </c>
      <c r="G68" s="33">
        <v>1.7</v>
      </c>
      <c r="H68" s="44"/>
    </row>
    <row r="69" spans="1:8">
      <c r="A69" s="58"/>
      <c r="B69" s="32">
        <v>67</v>
      </c>
      <c r="C69" s="27" t="s">
        <v>73</v>
      </c>
      <c r="D69" s="39">
        <v>9.0999999999999998E-2</v>
      </c>
      <c r="E69" s="40">
        <f t="shared" si="2"/>
        <v>5.0999999999999997E-2</v>
      </c>
      <c r="F69" s="1">
        <f t="shared" si="3"/>
        <v>2.6802030456852792</v>
      </c>
      <c r="G69" s="33">
        <v>2.7</v>
      </c>
      <c r="H69" s="44"/>
    </row>
    <row r="70" spans="1:8">
      <c r="A70" s="58"/>
      <c r="B70" s="32">
        <v>68</v>
      </c>
      <c r="C70" s="27" t="s">
        <v>74</v>
      </c>
      <c r="D70" s="39">
        <v>0.20899999999999999</v>
      </c>
      <c r="E70" s="40">
        <f t="shared" si="2"/>
        <v>0.16899999999999998</v>
      </c>
      <c r="F70" s="1">
        <f t="shared" si="3"/>
        <v>8.6700507614213187</v>
      </c>
      <c r="G70" s="33">
        <v>8.6999999999999993</v>
      </c>
      <c r="H70" s="44"/>
    </row>
    <row r="71" spans="1:8">
      <c r="A71" s="58"/>
      <c r="B71" s="32">
        <v>69</v>
      </c>
      <c r="C71" s="27" t="s">
        <v>75</v>
      </c>
      <c r="D71" s="39">
        <v>0.39700000000000002</v>
      </c>
      <c r="E71" s="40">
        <f t="shared" si="2"/>
        <v>0.35700000000000004</v>
      </c>
      <c r="F71" s="1">
        <f t="shared" si="3"/>
        <v>18.213197969543153</v>
      </c>
      <c r="G71" s="33">
        <v>18.2</v>
      </c>
      <c r="H71" s="44"/>
    </row>
    <row r="72" spans="1:8">
      <c r="A72" s="58"/>
      <c r="B72" s="32">
        <v>70</v>
      </c>
      <c r="C72" s="27" t="s">
        <v>76</v>
      </c>
      <c r="D72" s="39">
        <v>0.11700000000000001</v>
      </c>
      <c r="E72" s="40">
        <f t="shared" si="2"/>
        <v>7.7000000000000013E-2</v>
      </c>
      <c r="F72" s="1">
        <f t="shared" si="3"/>
        <v>4.0000000000000009</v>
      </c>
      <c r="G72" s="33">
        <v>4</v>
      </c>
      <c r="H72" s="44"/>
    </row>
    <row r="73" spans="1:8">
      <c r="A73" s="58"/>
      <c r="B73" s="32">
        <v>71</v>
      </c>
      <c r="C73" s="27" t="s">
        <v>77</v>
      </c>
      <c r="D73" s="39">
        <v>4.9000000000000002E-2</v>
      </c>
      <c r="E73" s="40">
        <f t="shared" si="2"/>
        <v>9.0000000000000011E-3</v>
      </c>
      <c r="F73" s="1">
        <f t="shared" si="3"/>
        <v>0.5482233502538072</v>
      </c>
      <c r="G73" s="33">
        <v>0.5</v>
      </c>
      <c r="H73" s="44"/>
    </row>
    <row r="74" spans="1:8">
      <c r="A74" s="58"/>
      <c r="B74" s="32">
        <v>72</v>
      </c>
      <c r="C74" s="27" t="s">
        <v>78</v>
      </c>
      <c r="D74" s="41">
        <v>5.3999999999999999E-2</v>
      </c>
      <c r="E74" s="40">
        <f t="shared" si="2"/>
        <v>1.3999999999999999E-2</v>
      </c>
      <c r="F74" s="1">
        <f t="shared" si="3"/>
        <v>0.80203045685279184</v>
      </c>
      <c r="G74" s="33">
        <v>0.8</v>
      </c>
      <c r="H74" s="44"/>
    </row>
    <row r="75" spans="1:8">
      <c r="A75" s="58"/>
      <c r="B75" s="32">
        <v>73</v>
      </c>
      <c r="C75" s="27" t="s">
        <v>79</v>
      </c>
      <c r="D75" s="43">
        <v>0.104</v>
      </c>
      <c r="E75" s="40">
        <f t="shared" si="2"/>
        <v>6.4000000000000001E-2</v>
      </c>
      <c r="F75" s="1">
        <f t="shared" si="3"/>
        <v>3.3401015228426396</v>
      </c>
      <c r="G75" s="33">
        <v>3.3</v>
      </c>
      <c r="H75" s="44"/>
    </row>
    <row r="76" spans="1:8">
      <c r="A76" s="58"/>
      <c r="B76" s="32">
        <v>74</v>
      </c>
      <c r="C76" s="27" t="s">
        <v>80</v>
      </c>
      <c r="D76" s="39">
        <v>0.06</v>
      </c>
      <c r="E76" s="40">
        <f t="shared" si="2"/>
        <v>1.9999999999999997E-2</v>
      </c>
      <c r="F76" s="1">
        <f t="shared" si="3"/>
        <v>1.1065989847715736</v>
      </c>
      <c r="G76" s="33">
        <v>1.1000000000000001</v>
      </c>
      <c r="H76" s="44"/>
    </row>
    <row r="77" spans="1:8">
      <c r="A77" s="58"/>
      <c r="B77" s="32">
        <v>75</v>
      </c>
      <c r="C77" s="27" t="s">
        <v>81</v>
      </c>
      <c r="D77" s="39">
        <v>6.3E-2</v>
      </c>
      <c r="E77" s="40">
        <f t="shared" si="2"/>
        <v>2.3E-2</v>
      </c>
      <c r="F77" s="1">
        <f t="shared" si="3"/>
        <v>1.2588832487309645</v>
      </c>
      <c r="G77" s="33">
        <v>1.3</v>
      </c>
      <c r="H77" s="44"/>
    </row>
    <row r="78" spans="1:8">
      <c r="A78" s="58"/>
      <c r="B78" s="32">
        <v>76</v>
      </c>
      <c r="C78" s="27" t="s">
        <v>82</v>
      </c>
      <c r="D78" s="39">
        <v>7.2999999999999995E-2</v>
      </c>
      <c r="E78" s="40">
        <f t="shared" si="2"/>
        <v>3.2999999999999995E-2</v>
      </c>
      <c r="F78" s="1">
        <f t="shared" si="3"/>
        <v>1.766497461928934</v>
      </c>
      <c r="G78" s="33">
        <v>1.8</v>
      </c>
      <c r="H78" s="44"/>
    </row>
    <row r="79" spans="1:8">
      <c r="A79" s="58"/>
      <c r="B79" s="32">
        <v>77</v>
      </c>
      <c r="C79" s="27" t="s">
        <v>83</v>
      </c>
      <c r="D79" s="39">
        <v>6.7000000000000004E-2</v>
      </c>
      <c r="E79" s="40">
        <f t="shared" si="2"/>
        <v>2.7000000000000003E-2</v>
      </c>
      <c r="F79" s="1">
        <f t="shared" si="3"/>
        <v>1.4619289340101524</v>
      </c>
      <c r="G79" s="33">
        <v>1.5</v>
      </c>
      <c r="H79" s="44"/>
    </row>
    <row r="80" spans="1:8">
      <c r="A80" s="58"/>
      <c r="B80" s="32">
        <v>78</v>
      </c>
      <c r="C80" s="27" t="s">
        <v>84</v>
      </c>
      <c r="D80" s="39">
        <v>7.2999999999999995E-2</v>
      </c>
      <c r="E80" s="40">
        <f t="shared" si="2"/>
        <v>3.2999999999999995E-2</v>
      </c>
      <c r="F80" s="1">
        <f t="shared" si="3"/>
        <v>1.766497461928934</v>
      </c>
      <c r="G80" s="33">
        <v>1.8</v>
      </c>
      <c r="H80" s="44"/>
    </row>
    <row r="81" spans="1:9">
      <c r="A81" s="58"/>
      <c r="B81" s="32">
        <v>79</v>
      </c>
      <c r="C81" s="27" t="s">
        <v>85</v>
      </c>
      <c r="D81" s="39">
        <v>5.2999999999999999E-2</v>
      </c>
      <c r="E81" s="40">
        <f t="shared" si="2"/>
        <v>1.2999999999999998E-2</v>
      </c>
      <c r="F81" s="1">
        <f t="shared" si="3"/>
        <v>0.75126903553299484</v>
      </c>
      <c r="G81" s="33">
        <v>0.8</v>
      </c>
      <c r="H81" s="44"/>
    </row>
    <row r="82" spans="1:9">
      <c r="A82" s="62" t="s">
        <v>125</v>
      </c>
      <c r="B82" s="32">
        <v>80</v>
      </c>
      <c r="C82" s="27" t="s">
        <v>86</v>
      </c>
      <c r="D82" s="41">
        <v>0.69299999999999995</v>
      </c>
      <c r="E82" s="40">
        <f t="shared" si="2"/>
        <v>0.65299999999999991</v>
      </c>
      <c r="F82" s="1">
        <f t="shared" si="3"/>
        <v>33.238578680203048</v>
      </c>
      <c r="G82" s="33">
        <v>33.200000000000003</v>
      </c>
      <c r="H82" t="s">
        <v>4</v>
      </c>
      <c r="I82" s="1">
        <f>MAX(G82:G91)</f>
        <v>38.799999999999997</v>
      </c>
    </row>
    <row r="83" spans="1:9">
      <c r="A83" s="63"/>
      <c r="B83" s="32">
        <v>81</v>
      </c>
      <c r="C83" s="27" t="s">
        <v>87</v>
      </c>
      <c r="D83" s="43">
        <v>0.153</v>
      </c>
      <c r="E83" s="40">
        <f t="shared" si="2"/>
        <v>0.11299999999999999</v>
      </c>
      <c r="F83" s="1">
        <f t="shared" si="3"/>
        <v>5.8274111675126896</v>
      </c>
      <c r="G83" s="33">
        <v>5.8</v>
      </c>
      <c r="H83" t="s">
        <v>6</v>
      </c>
      <c r="I83" s="1">
        <f>MIN(G82:G91)</f>
        <v>0.7</v>
      </c>
    </row>
    <row r="84" spans="1:9">
      <c r="A84" s="63"/>
      <c r="B84" s="32">
        <v>82</v>
      </c>
      <c r="C84" s="27">
        <v>89</v>
      </c>
      <c r="D84" s="39">
        <v>0.80300000000000005</v>
      </c>
      <c r="E84" s="40">
        <f t="shared" si="2"/>
        <v>0.76300000000000001</v>
      </c>
      <c r="F84" s="1">
        <f t="shared" si="3"/>
        <v>38.822335025380717</v>
      </c>
      <c r="G84" s="33">
        <v>38.799999999999997</v>
      </c>
      <c r="H84" t="s">
        <v>8</v>
      </c>
      <c r="I84" s="1">
        <f>AVERAGE(G82:G91)</f>
        <v>9.7199999999999989</v>
      </c>
    </row>
    <row r="85" spans="1:9">
      <c r="A85" s="63"/>
      <c r="B85" s="32">
        <v>83</v>
      </c>
      <c r="C85" s="27">
        <v>90</v>
      </c>
      <c r="D85" s="39">
        <v>7.5999999999999998E-2</v>
      </c>
      <c r="E85" s="40">
        <f t="shared" si="2"/>
        <v>3.5999999999999997E-2</v>
      </c>
      <c r="F85" s="1">
        <f t="shared" si="3"/>
        <v>1.9187817258883251</v>
      </c>
      <c r="G85" s="33">
        <v>1.9</v>
      </c>
      <c r="H85" s="25"/>
    </row>
    <row r="86" spans="1:9">
      <c r="A86" s="63"/>
      <c r="B86" s="32">
        <v>84</v>
      </c>
      <c r="C86" s="27">
        <v>91</v>
      </c>
      <c r="D86" s="39">
        <v>9.9000000000000005E-2</v>
      </c>
      <c r="E86" s="40">
        <f t="shared" si="2"/>
        <v>5.9000000000000004E-2</v>
      </c>
      <c r="F86" s="1">
        <f t="shared" si="3"/>
        <v>3.0862944162436552</v>
      </c>
      <c r="G86" s="33">
        <v>3.1</v>
      </c>
      <c r="H86" s="25"/>
    </row>
    <row r="87" spans="1:9">
      <c r="A87" s="63"/>
      <c r="B87" s="32">
        <v>85</v>
      </c>
      <c r="C87" s="27">
        <v>92</v>
      </c>
      <c r="D87" s="39">
        <v>0.19800000000000001</v>
      </c>
      <c r="E87" s="40">
        <f t="shared" si="2"/>
        <v>0.158</v>
      </c>
      <c r="F87" s="1">
        <f t="shared" si="3"/>
        <v>8.1116751269035543</v>
      </c>
      <c r="G87" s="33">
        <v>8.1</v>
      </c>
      <c r="H87" s="25"/>
    </row>
    <row r="88" spans="1:9">
      <c r="A88" s="63"/>
      <c r="B88" s="32">
        <v>86</v>
      </c>
      <c r="C88" s="27">
        <v>93</v>
      </c>
      <c r="D88" s="39">
        <v>8.7999999999999995E-2</v>
      </c>
      <c r="E88" s="40">
        <f t="shared" si="2"/>
        <v>4.7999999999999994E-2</v>
      </c>
      <c r="F88" s="1">
        <f t="shared" si="3"/>
        <v>2.5279187817258881</v>
      </c>
      <c r="G88" s="33">
        <v>2.5</v>
      </c>
      <c r="H88" s="25"/>
    </row>
    <row r="89" spans="1:9">
      <c r="A89" s="63"/>
      <c r="B89" s="32">
        <v>87</v>
      </c>
      <c r="C89" s="27">
        <v>94</v>
      </c>
      <c r="D89" s="39">
        <v>5.1999999999999998E-2</v>
      </c>
      <c r="E89" s="40">
        <f t="shared" si="2"/>
        <v>1.1999999999999997E-2</v>
      </c>
      <c r="F89" s="1">
        <f t="shared" si="3"/>
        <v>0.70050761421319785</v>
      </c>
      <c r="G89" s="33">
        <v>0.7</v>
      </c>
      <c r="H89" s="25"/>
    </row>
    <row r="90" spans="1:9">
      <c r="A90" s="63"/>
      <c r="B90" s="32">
        <v>88</v>
      </c>
      <c r="C90" s="27">
        <v>95</v>
      </c>
      <c r="D90" s="41">
        <v>5.3999999999999999E-2</v>
      </c>
      <c r="E90" s="40">
        <f t="shared" si="2"/>
        <v>1.3999999999999999E-2</v>
      </c>
      <c r="F90" s="1">
        <f t="shared" si="3"/>
        <v>0.80203045685279184</v>
      </c>
      <c r="G90" s="33">
        <v>0.8</v>
      </c>
      <c r="H90" s="25"/>
    </row>
    <row r="91" spans="1:9">
      <c r="A91" s="64"/>
      <c r="B91" s="32">
        <v>89</v>
      </c>
      <c r="C91" s="27">
        <v>96</v>
      </c>
      <c r="D91" s="43">
        <v>8.4000000000000005E-2</v>
      </c>
      <c r="E91" s="40">
        <f t="shared" si="2"/>
        <v>4.4000000000000004E-2</v>
      </c>
      <c r="F91" s="1">
        <f t="shared" si="3"/>
        <v>2.324873096446701</v>
      </c>
      <c r="G91" s="33">
        <v>2.2999999999999998</v>
      </c>
      <c r="H91" s="25"/>
    </row>
    <row r="92" spans="1:9">
      <c r="A92" s="59" t="s">
        <v>126</v>
      </c>
      <c r="B92" s="32">
        <v>90</v>
      </c>
      <c r="C92" s="27" t="s">
        <v>89</v>
      </c>
      <c r="D92" s="39">
        <v>1.042</v>
      </c>
      <c r="E92" s="40">
        <f t="shared" si="2"/>
        <v>1.002</v>
      </c>
      <c r="F92" s="47"/>
      <c r="G92" s="35"/>
    </row>
    <row r="93" spans="1:9">
      <c r="A93" s="60"/>
      <c r="B93" s="32">
        <v>91</v>
      </c>
      <c r="C93" s="27" t="s">
        <v>90</v>
      </c>
      <c r="D93" s="39">
        <v>0.252</v>
      </c>
      <c r="E93" s="40">
        <f t="shared" si="2"/>
        <v>0.21199999999999999</v>
      </c>
      <c r="F93" s="47"/>
      <c r="G93" s="35"/>
    </row>
    <row r="94" spans="1:9">
      <c r="A94" s="60"/>
      <c r="B94" s="32">
        <v>92</v>
      </c>
      <c r="C94" s="27" t="s">
        <v>91</v>
      </c>
      <c r="D94" s="39">
        <v>0.314</v>
      </c>
      <c r="E94" s="40">
        <f t="shared" si="2"/>
        <v>0.27400000000000002</v>
      </c>
      <c r="F94" s="47"/>
      <c r="G94" s="35"/>
    </row>
    <row r="95" spans="1:9">
      <c r="A95" s="60"/>
      <c r="B95" s="32">
        <v>93</v>
      </c>
      <c r="C95" s="27" t="s">
        <v>92</v>
      </c>
      <c r="D95" s="39">
        <v>0.17299999999999999</v>
      </c>
      <c r="E95" s="40">
        <f t="shared" si="2"/>
        <v>0.13299999999999998</v>
      </c>
      <c r="F95" s="47"/>
      <c r="G95" s="35"/>
    </row>
    <row r="96" spans="1:9">
      <c r="A96" s="60"/>
      <c r="B96" s="32">
        <v>94</v>
      </c>
      <c r="C96" s="27" t="s">
        <v>93</v>
      </c>
      <c r="D96" s="39">
        <v>0.126</v>
      </c>
      <c r="E96" s="40">
        <f t="shared" si="2"/>
        <v>8.5999999999999993E-2</v>
      </c>
      <c r="F96" s="47"/>
      <c r="G96" s="35"/>
    </row>
    <row r="97" spans="1:7">
      <c r="A97" s="60"/>
      <c r="B97" s="32">
        <v>95</v>
      </c>
      <c r="C97" s="27" t="s">
        <v>94</v>
      </c>
      <c r="D97" s="39">
        <v>8.3000000000000004E-2</v>
      </c>
      <c r="E97" s="40">
        <f t="shared" si="2"/>
        <v>4.3000000000000003E-2</v>
      </c>
      <c r="F97" s="47"/>
      <c r="G97" s="35"/>
    </row>
    <row r="98" spans="1:7">
      <c r="A98" s="61"/>
      <c r="B98" s="32">
        <v>96</v>
      </c>
      <c r="C98" s="27" t="s">
        <v>95</v>
      </c>
      <c r="D98" s="41">
        <v>0.04</v>
      </c>
      <c r="E98" s="40">
        <f t="shared" si="2"/>
        <v>0</v>
      </c>
      <c r="F98" s="35"/>
      <c r="G98" s="35"/>
    </row>
    <row r="101" spans="1:7">
      <c r="D101" s="26">
        <f>MIN(D3:D98)</f>
        <v>0.04</v>
      </c>
    </row>
  </sheetData>
  <autoFilter ref="A2:H98" xr:uid="{00000000-0009-0000-0000-000004000000}"/>
  <mergeCells count="6">
    <mergeCell ref="A92:A98"/>
    <mergeCell ref="A1:G1"/>
    <mergeCell ref="A3:A37"/>
    <mergeCell ref="A38:A46"/>
    <mergeCell ref="A47:A81"/>
    <mergeCell ref="A82:A9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0"/>
  <sheetViews>
    <sheetView topLeftCell="A73" workbookViewId="0">
      <selection activeCell="D85" sqref="D85"/>
    </sheetView>
  </sheetViews>
  <sheetFormatPr baseColWidth="10" defaultColWidth="11" defaultRowHeight="14.4"/>
  <cols>
    <col min="8" max="8" width="11" style="1"/>
    <col min="10" max="10" width="11" style="1"/>
  </cols>
  <sheetData>
    <row r="1" spans="1:16">
      <c r="A1" s="57" t="s">
        <v>139</v>
      </c>
      <c r="B1" s="57"/>
      <c r="C1" s="57"/>
      <c r="D1" s="57"/>
      <c r="E1" s="57"/>
      <c r="F1" s="57"/>
      <c r="G1" s="57"/>
      <c r="H1" s="65"/>
    </row>
    <row r="2" spans="1:16" ht="28.8">
      <c r="A2" s="14" t="s">
        <v>120</v>
      </c>
      <c r="B2" s="14" t="s">
        <v>120</v>
      </c>
      <c r="C2" s="29" t="s">
        <v>140</v>
      </c>
      <c r="D2" s="29" t="s">
        <v>119</v>
      </c>
      <c r="E2" s="29" t="s">
        <v>1</v>
      </c>
      <c r="F2" s="29" t="s">
        <v>98</v>
      </c>
      <c r="G2" s="29" t="s">
        <v>134</v>
      </c>
      <c r="H2" s="30" t="s">
        <v>135</v>
      </c>
    </row>
    <row r="3" spans="1:16">
      <c r="A3" s="58" t="s">
        <v>136</v>
      </c>
      <c r="B3" s="66" t="s">
        <v>141</v>
      </c>
      <c r="C3" s="32">
        <v>1</v>
      </c>
      <c r="D3" s="27" t="s">
        <v>3</v>
      </c>
      <c r="E3" s="28">
        <v>1.94</v>
      </c>
      <c r="F3" s="28">
        <f>E3-$E$98</f>
        <v>1.891</v>
      </c>
      <c r="G3" s="25">
        <f>(F3-0.5278)/0.03</f>
        <v>45.44</v>
      </c>
      <c r="H3" s="33">
        <v>45.44</v>
      </c>
      <c r="I3" t="s">
        <v>4</v>
      </c>
      <c r="J3" s="1">
        <f>MAX(H3:H37)</f>
        <v>97.44</v>
      </c>
      <c r="K3" s="26"/>
    </row>
    <row r="4" spans="1:16">
      <c r="A4" s="58"/>
      <c r="B4" s="67"/>
      <c r="C4" s="32">
        <v>2</v>
      </c>
      <c r="D4" s="27" t="s">
        <v>5</v>
      </c>
      <c r="E4" s="28">
        <v>0.73399999999999999</v>
      </c>
      <c r="F4" s="28">
        <f t="shared" ref="F4:F67" si="0">E4-$E$98</f>
        <v>0.68499999999999994</v>
      </c>
      <c r="G4" s="25">
        <f>(F4-0.5278)/0.03</f>
        <v>5.2399999999999967</v>
      </c>
      <c r="H4" s="1">
        <v>5.24</v>
      </c>
      <c r="I4" t="s">
        <v>6</v>
      </c>
      <c r="J4" s="1">
        <f>MIN(H3:H37)</f>
        <v>5.24</v>
      </c>
      <c r="K4" s="26"/>
    </row>
    <row r="5" spans="1:16">
      <c r="A5" s="58"/>
      <c r="B5" s="67"/>
      <c r="C5" s="32">
        <v>3</v>
      </c>
      <c r="D5" s="27" t="s">
        <v>7</v>
      </c>
      <c r="E5" s="28">
        <v>1.46</v>
      </c>
      <c r="F5" s="28">
        <f t="shared" si="0"/>
        <v>1.411</v>
      </c>
      <c r="G5" s="25">
        <f t="shared" ref="G5:G67" si="1">(F5-0.5278)/0.03</f>
        <v>29.44</v>
      </c>
      <c r="H5" s="33">
        <v>29.44</v>
      </c>
      <c r="I5" t="s">
        <v>8</v>
      </c>
      <c r="J5" s="1">
        <f>AVERAGE(H3:H37)</f>
        <v>37.46200000000001</v>
      </c>
      <c r="K5" s="26"/>
    </row>
    <row r="6" spans="1:16">
      <c r="A6" s="58"/>
      <c r="B6" s="67"/>
      <c r="C6" s="32">
        <v>4</v>
      </c>
      <c r="D6" s="27" t="s">
        <v>9</v>
      </c>
      <c r="E6" s="28">
        <v>2.2149999999999999</v>
      </c>
      <c r="F6" s="28">
        <f t="shared" si="0"/>
        <v>2.1659999999999999</v>
      </c>
      <c r="G6" s="25">
        <f t="shared" si="1"/>
        <v>54.606666666666662</v>
      </c>
      <c r="H6" s="33">
        <v>54.61</v>
      </c>
      <c r="K6" s="26"/>
    </row>
    <row r="7" spans="1:16">
      <c r="A7" s="58"/>
      <c r="B7" s="67"/>
      <c r="C7" s="32">
        <v>5</v>
      </c>
      <c r="D7" s="27" t="s">
        <v>10</v>
      </c>
      <c r="E7" s="28">
        <v>2.6150000000000002</v>
      </c>
      <c r="F7" s="28">
        <f t="shared" si="0"/>
        <v>2.5660000000000003</v>
      </c>
      <c r="G7" s="25">
        <f t="shared" si="1"/>
        <v>67.940000000000012</v>
      </c>
      <c r="H7" s="33">
        <v>67.94</v>
      </c>
      <c r="K7" s="26"/>
      <c r="L7" s="1"/>
      <c r="M7" s="1"/>
      <c r="N7" s="1"/>
      <c r="O7" s="1"/>
      <c r="P7" s="1"/>
    </row>
    <row r="8" spans="1:16">
      <c r="A8" s="58"/>
      <c r="B8" s="67"/>
      <c r="C8" s="32">
        <v>6</v>
      </c>
      <c r="D8" s="27" t="s">
        <v>11</v>
      </c>
      <c r="E8" s="28">
        <v>1.0900000000000001</v>
      </c>
      <c r="F8" s="28">
        <f t="shared" si="0"/>
        <v>1.0410000000000001</v>
      </c>
      <c r="G8" s="25">
        <f t="shared" si="1"/>
        <v>17.106666666666669</v>
      </c>
      <c r="H8" s="33">
        <v>17.11</v>
      </c>
      <c r="K8" s="26"/>
      <c r="L8" s="1"/>
      <c r="M8" s="1"/>
      <c r="N8" s="1"/>
      <c r="O8" s="1"/>
      <c r="P8" s="1"/>
    </row>
    <row r="9" spans="1:16">
      <c r="A9" s="58"/>
      <c r="B9" s="67"/>
      <c r="C9" s="32">
        <v>7</v>
      </c>
      <c r="D9" s="27" t="s">
        <v>12</v>
      </c>
      <c r="E9" s="28">
        <v>1.956</v>
      </c>
      <c r="F9" s="28">
        <f t="shared" si="0"/>
        <v>1.907</v>
      </c>
      <c r="G9" s="25">
        <f t="shared" si="1"/>
        <v>45.973333333333336</v>
      </c>
      <c r="H9" s="33">
        <v>45.97</v>
      </c>
      <c r="K9" s="26"/>
      <c r="L9" s="1"/>
      <c r="M9" s="1"/>
      <c r="N9" s="1"/>
      <c r="O9" s="1"/>
      <c r="P9" s="1"/>
    </row>
    <row r="10" spans="1:16">
      <c r="A10" s="58"/>
      <c r="B10" s="67"/>
      <c r="C10" s="32">
        <v>8</v>
      </c>
      <c r="D10" s="27" t="s">
        <v>13</v>
      </c>
      <c r="E10" s="28">
        <v>1.3129999999999999</v>
      </c>
      <c r="F10" s="28">
        <f t="shared" si="0"/>
        <v>1.264</v>
      </c>
      <c r="G10" s="25">
        <f t="shared" si="1"/>
        <v>24.54</v>
      </c>
      <c r="H10" s="33">
        <v>24.54</v>
      </c>
      <c r="K10" s="26"/>
      <c r="L10" s="1"/>
      <c r="M10" s="1"/>
      <c r="N10" s="1"/>
      <c r="O10" s="1"/>
      <c r="P10" s="1"/>
    </row>
    <row r="11" spans="1:16">
      <c r="A11" s="58"/>
      <c r="B11" s="67"/>
      <c r="C11" s="32">
        <v>9</v>
      </c>
      <c r="D11" s="27" t="s">
        <v>14</v>
      </c>
      <c r="E11" s="28">
        <v>0.98299999999999998</v>
      </c>
      <c r="F11" s="28">
        <f t="shared" si="0"/>
        <v>0.93399999999999994</v>
      </c>
      <c r="G11" s="25">
        <f t="shared" si="1"/>
        <v>13.539999999999997</v>
      </c>
      <c r="H11" s="33">
        <v>13.54</v>
      </c>
      <c r="K11" s="26"/>
      <c r="L11" s="1"/>
      <c r="M11" s="1"/>
      <c r="N11" s="1"/>
      <c r="O11" s="1"/>
      <c r="P11" s="1"/>
    </row>
    <row r="12" spans="1:16">
      <c r="A12" s="58"/>
      <c r="B12" s="67"/>
      <c r="C12" s="32">
        <v>10</v>
      </c>
      <c r="D12" s="27" t="s">
        <v>15</v>
      </c>
      <c r="E12" s="28">
        <v>1.534</v>
      </c>
      <c r="F12" s="28">
        <f t="shared" si="0"/>
        <v>1.4850000000000001</v>
      </c>
      <c r="G12" s="25">
        <f t="shared" si="1"/>
        <v>31.90666666666667</v>
      </c>
      <c r="H12" s="33">
        <v>31.91</v>
      </c>
      <c r="K12" s="26"/>
      <c r="L12" s="1"/>
      <c r="M12" s="1"/>
      <c r="N12" s="1"/>
      <c r="O12" s="1"/>
      <c r="P12" s="1"/>
    </row>
    <row r="13" spans="1:16">
      <c r="A13" s="58"/>
      <c r="B13" s="67"/>
      <c r="C13" s="32">
        <v>11</v>
      </c>
      <c r="D13" s="27" t="s">
        <v>16</v>
      </c>
      <c r="E13" s="28">
        <v>1.409</v>
      </c>
      <c r="F13" s="28">
        <f t="shared" si="0"/>
        <v>1.36</v>
      </c>
      <c r="G13" s="25">
        <f t="shared" si="1"/>
        <v>27.740000000000002</v>
      </c>
      <c r="H13" s="33">
        <v>27.74</v>
      </c>
      <c r="K13" s="26"/>
      <c r="L13" s="1"/>
      <c r="M13" s="1"/>
      <c r="N13" s="1"/>
      <c r="O13" s="1"/>
      <c r="P13" s="1"/>
    </row>
    <row r="14" spans="1:16">
      <c r="A14" s="58"/>
      <c r="B14" s="67"/>
      <c r="C14" s="32">
        <v>12</v>
      </c>
      <c r="D14" s="27" t="s">
        <v>17</v>
      </c>
      <c r="E14" s="28">
        <v>1.333</v>
      </c>
      <c r="F14" s="28">
        <f t="shared" si="0"/>
        <v>1.284</v>
      </c>
      <c r="G14" s="25">
        <f t="shared" si="1"/>
        <v>25.206666666666667</v>
      </c>
      <c r="H14" s="33">
        <v>25.21</v>
      </c>
      <c r="K14" s="26"/>
      <c r="L14" s="1"/>
      <c r="M14" s="1"/>
      <c r="N14" s="1"/>
      <c r="O14" s="1"/>
      <c r="P14" s="1"/>
    </row>
    <row r="15" spans="1:16">
      <c r="A15" s="58"/>
      <c r="B15" s="67"/>
      <c r="C15" s="32">
        <v>13</v>
      </c>
      <c r="D15" s="27" t="s">
        <v>18</v>
      </c>
      <c r="E15" s="28">
        <v>1.2030000000000001</v>
      </c>
      <c r="F15" s="28">
        <f t="shared" si="0"/>
        <v>1.1540000000000001</v>
      </c>
      <c r="G15" s="25">
        <f t="shared" si="1"/>
        <v>20.873333333333338</v>
      </c>
      <c r="H15" s="33">
        <v>20.87</v>
      </c>
      <c r="K15" s="26"/>
      <c r="L15" s="1"/>
      <c r="M15" s="1"/>
      <c r="N15" s="1"/>
      <c r="O15" s="1"/>
      <c r="P15" s="1"/>
    </row>
    <row r="16" spans="1:16">
      <c r="A16" s="58"/>
      <c r="B16" s="67"/>
      <c r="C16" s="32">
        <v>14</v>
      </c>
      <c r="D16" s="27" t="s">
        <v>19</v>
      </c>
      <c r="E16" s="28">
        <v>0.86799999999999999</v>
      </c>
      <c r="F16" s="28">
        <f t="shared" si="0"/>
        <v>0.81899999999999995</v>
      </c>
      <c r="G16" s="25">
        <f t="shared" si="1"/>
        <v>9.7066666666666634</v>
      </c>
      <c r="H16" s="33">
        <v>9.7100000000000009</v>
      </c>
      <c r="K16" s="26"/>
      <c r="L16" s="1"/>
      <c r="M16" s="1"/>
      <c r="N16" s="1"/>
      <c r="O16" s="1"/>
      <c r="P16" s="1"/>
    </row>
    <row r="17" spans="1:11">
      <c r="A17" s="58"/>
      <c r="B17" s="67"/>
      <c r="C17" s="32">
        <v>15</v>
      </c>
      <c r="D17" s="27" t="s">
        <v>20</v>
      </c>
      <c r="E17" s="28">
        <v>3.5</v>
      </c>
      <c r="F17" s="28">
        <f t="shared" si="0"/>
        <v>3.4510000000000001</v>
      </c>
      <c r="G17" s="25">
        <f t="shared" si="1"/>
        <v>97.44</v>
      </c>
      <c r="H17" s="33">
        <v>97.44</v>
      </c>
      <c r="K17" s="26"/>
    </row>
    <row r="18" spans="1:11">
      <c r="A18" s="58"/>
      <c r="B18" s="67"/>
      <c r="C18" s="32">
        <v>16</v>
      </c>
      <c r="D18" s="27" t="s">
        <v>21</v>
      </c>
      <c r="E18" s="28">
        <v>1.484</v>
      </c>
      <c r="F18" s="28">
        <f t="shared" si="0"/>
        <v>1.4350000000000001</v>
      </c>
      <c r="G18" s="25">
        <f t="shared" si="1"/>
        <v>30.240000000000002</v>
      </c>
      <c r="H18" s="33">
        <v>30.24</v>
      </c>
      <c r="K18" s="26"/>
    </row>
    <row r="19" spans="1:11">
      <c r="A19" s="58"/>
      <c r="B19" s="67"/>
      <c r="C19" s="32">
        <v>17</v>
      </c>
      <c r="D19" s="27" t="s">
        <v>22</v>
      </c>
      <c r="E19" s="28">
        <v>3.5</v>
      </c>
      <c r="F19" s="28">
        <f t="shared" si="0"/>
        <v>3.4510000000000001</v>
      </c>
      <c r="G19" s="25">
        <f t="shared" si="1"/>
        <v>97.44</v>
      </c>
      <c r="H19" s="33">
        <v>97.44</v>
      </c>
      <c r="K19" s="26"/>
    </row>
    <row r="20" spans="1:11">
      <c r="A20" s="58"/>
      <c r="B20" s="67"/>
      <c r="C20" s="32">
        <v>18</v>
      </c>
      <c r="D20" s="27" t="s">
        <v>23</v>
      </c>
      <c r="E20" s="28">
        <v>0.75800000000000001</v>
      </c>
      <c r="F20" s="28">
        <f t="shared" si="0"/>
        <v>0.70899999999999996</v>
      </c>
      <c r="G20" s="25">
        <f t="shared" si="1"/>
        <v>6.0399999999999974</v>
      </c>
      <c r="H20" s="33">
        <v>6.04</v>
      </c>
      <c r="K20" s="26"/>
    </row>
    <row r="21" spans="1:11">
      <c r="A21" s="58"/>
      <c r="B21" s="67"/>
      <c r="C21" s="32">
        <v>19</v>
      </c>
      <c r="D21" s="27" t="s">
        <v>24</v>
      </c>
      <c r="E21" s="28">
        <v>1.0449999999999999</v>
      </c>
      <c r="F21" s="28">
        <f t="shared" si="0"/>
        <v>0.99599999999999989</v>
      </c>
      <c r="G21" s="25">
        <f t="shared" si="1"/>
        <v>15.606666666666662</v>
      </c>
      <c r="H21" s="33">
        <v>15.61</v>
      </c>
      <c r="K21" s="26"/>
    </row>
    <row r="22" spans="1:11">
      <c r="A22" s="58"/>
      <c r="B22" s="67"/>
      <c r="C22" s="32">
        <v>20</v>
      </c>
      <c r="D22" s="27" t="s">
        <v>25</v>
      </c>
      <c r="E22" s="28">
        <v>1.246</v>
      </c>
      <c r="F22" s="28">
        <f t="shared" si="0"/>
        <v>1.1970000000000001</v>
      </c>
      <c r="G22" s="25">
        <f t="shared" si="1"/>
        <v>22.306666666666668</v>
      </c>
      <c r="H22" s="33">
        <v>22.31</v>
      </c>
      <c r="K22" s="26"/>
    </row>
    <row r="23" spans="1:11">
      <c r="A23" s="58"/>
      <c r="B23" s="67"/>
      <c r="C23" s="32">
        <v>21</v>
      </c>
      <c r="D23" s="27" t="s">
        <v>26</v>
      </c>
      <c r="E23" s="28">
        <v>2.9209999999999998</v>
      </c>
      <c r="F23" s="28">
        <f t="shared" si="0"/>
        <v>2.8719999999999999</v>
      </c>
      <c r="G23" s="25">
        <f t="shared" si="1"/>
        <v>78.14</v>
      </c>
      <c r="H23" s="33">
        <v>78.14</v>
      </c>
      <c r="K23" s="26"/>
    </row>
    <row r="24" spans="1:11">
      <c r="A24" s="58"/>
      <c r="B24" s="67"/>
      <c r="C24" s="32">
        <v>22</v>
      </c>
      <c r="D24" s="27" t="s">
        <v>27</v>
      </c>
      <c r="E24" s="28">
        <v>1.0409999999999999</v>
      </c>
      <c r="F24" s="28">
        <f t="shared" si="0"/>
        <v>0.99199999999999988</v>
      </c>
      <c r="G24" s="25">
        <f t="shared" si="1"/>
        <v>15.473333333333329</v>
      </c>
      <c r="H24" s="33">
        <v>15.47</v>
      </c>
      <c r="K24" s="26"/>
    </row>
    <row r="25" spans="1:11">
      <c r="A25" s="58"/>
      <c r="B25" s="67"/>
      <c r="C25" s="32">
        <v>23</v>
      </c>
      <c r="D25" s="27" t="s">
        <v>28</v>
      </c>
      <c r="E25" s="28">
        <v>0.96899999999999997</v>
      </c>
      <c r="F25" s="28">
        <f t="shared" si="0"/>
        <v>0.91999999999999993</v>
      </c>
      <c r="G25" s="25">
        <f t="shared" si="1"/>
        <v>13.073333333333331</v>
      </c>
      <c r="H25" s="33">
        <v>13.07</v>
      </c>
      <c r="K25" s="26"/>
    </row>
    <row r="26" spans="1:11">
      <c r="A26" s="58"/>
      <c r="B26" s="67"/>
      <c r="C26" s="32">
        <v>24</v>
      </c>
      <c r="D26" s="27" t="s">
        <v>29</v>
      </c>
      <c r="E26" s="28">
        <v>1.026</v>
      </c>
      <c r="F26" s="28">
        <f t="shared" si="0"/>
        <v>0.97699999999999998</v>
      </c>
      <c r="G26" s="25">
        <f t="shared" si="1"/>
        <v>14.973333333333331</v>
      </c>
      <c r="H26" s="33">
        <v>14.97</v>
      </c>
      <c r="K26" s="26"/>
    </row>
    <row r="27" spans="1:11">
      <c r="A27" s="58"/>
      <c r="B27" s="67"/>
      <c r="C27" s="32">
        <v>25</v>
      </c>
      <c r="D27" s="27" t="s">
        <v>30</v>
      </c>
      <c r="E27" s="28">
        <v>0.85299999999999998</v>
      </c>
      <c r="F27" s="28">
        <f t="shared" si="0"/>
        <v>0.80399999999999994</v>
      </c>
      <c r="G27" s="25">
        <f t="shared" si="1"/>
        <v>9.2066666666666634</v>
      </c>
      <c r="H27" s="33">
        <v>9.2100000000000009</v>
      </c>
      <c r="K27" s="26"/>
    </row>
    <row r="28" spans="1:11">
      <c r="A28" s="58"/>
      <c r="B28" s="67"/>
      <c r="C28" s="32">
        <v>26</v>
      </c>
      <c r="D28" s="27" t="s">
        <v>31</v>
      </c>
      <c r="E28" s="28">
        <v>0.86499999999999999</v>
      </c>
      <c r="F28" s="28">
        <f t="shared" si="0"/>
        <v>0.81599999999999995</v>
      </c>
      <c r="G28" s="25">
        <f t="shared" si="1"/>
        <v>9.6066666666666638</v>
      </c>
      <c r="H28" s="33">
        <v>9.61</v>
      </c>
      <c r="K28" s="26"/>
    </row>
    <row r="29" spans="1:11">
      <c r="A29" s="58"/>
      <c r="B29" s="67"/>
      <c r="C29" s="32">
        <v>27</v>
      </c>
      <c r="D29" s="27" t="s">
        <v>32</v>
      </c>
      <c r="E29" s="28">
        <v>2.0129999999999999</v>
      </c>
      <c r="F29" s="28">
        <f t="shared" si="0"/>
        <v>1.964</v>
      </c>
      <c r="G29" s="25">
        <f t="shared" si="1"/>
        <v>47.873333333333335</v>
      </c>
      <c r="H29" s="33">
        <v>47.87</v>
      </c>
      <c r="K29" s="26"/>
    </row>
    <row r="30" spans="1:11">
      <c r="A30" s="58"/>
      <c r="B30" s="67"/>
      <c r="C30" s="32">
        <v>28</v>
      </c>
      <c r="D30" s="27" t="s">
        <v>33</v>
      </c>
      <c r="E30" s="28">
        <v>1.353</v>
      </c>
      <c r="F30" s="28">
        <f t="shared" si="0"/>
        <v>1.304</v>
      </c>
      <c r="G30" s="25">
        <f t="shared" si="1"/>
        <v>25.873333333333335</v>
      </c>
      <c r="H30" s="33">
        <v>25.87</v>
      </c>
      <c r="K30" s="26"/>
    </row>
    <row r="31" spans="1:11">
      <c r="A31" s="58"/>
      <c r="B31" s="67"/>
      <c r="C31" s="32">
        <v>29</v>
      </c>
      <c r="D31" s="27" t="s">
        <v>34</v>
      </c>
      <c r="E31" s="28">
        <v>3.5</v>
      </c>
      <c r="F31" s="28">
        <f t="shared" si="0"/>
        <v>3.4510000000000001</v>
      </c>
      <c r="G31" s="25">
        <f t="shared" si="1"/>
        <v>97.44</v>
      </c>
      <c r="H31" s="33">
        <v>97.44</v>
      </c>
      <c r="K31" s="26"/>
    </row>
    <row r="32" spans="1:11">
      <c r="A32" s="58"/>
      <c r="B32" s="67"/>
      <c r="C32" s="32">
        <v>30</v>
      </c>
      <c r="D32" s="27" t="s">
        <v>35</v>
      </c>
      <c r="E32" s="28">
        <v>3.5</v>
      </c>
      <c r="F32" s="28">
        <f t="shared" si="0"/>
        <v>3.4510000000000001</v>
      </c>
      <c r="G32" s="25">
        <f t="shared" si="1"/>
        <v>97.44</v>
      </c>
      <c r="H32" s="33">
        <v>97.44</v>
      </c>
      <c r="K32" s="26"/>
    </row>
    <row r="33" spans="1:11">
      <c r="A33" s="58"/>
      <c r="B33" s="67"/>
      <c r="C33" s="32">
        <v>31</v>
      </c>
      <c r="D33" s="27" t="s">
        <v>36</v>
      </c>
      <c r="E33" s="28">
        <v>1.4810000000000001</v>
      </c>
      <c r="F33" s="28">
        <f t="shared" si="0"/>
        <v>1.4320000000000002</v>
      </c>
      <c r="G33" s="25">
        <f t="shared" si="1"/>
        <v>30.140000000000004</v>
      </c>
      <c r="H33" s="33">
        <v>30.14</v>
      </c>
      <c r="K33" s="26"/>
    </row>
    <row r="34" spans="1:11">
      <c r="A34" s="58"/>
      <c r="B34" s="67"/>
      <c r="C34" s="32">
        <v>32</v>
      </c>
      <c r="D34" s="27" t="s">
        <v>37</v>
      </c>
      <c r="E34" s="28">
        <v>1.623</v>
      </c>
      <c r="F34" s="28">
        <f t="shared" si="0"/>
        <v>1.5740000000000001</v>
      </c>
      <c r="G34" s="25">
        <f t="shared" si="1"/>
        <v>34.873333333333335</v>
      </c>
      <c r="H34" s="33">
        <v>34.869999999999997</v>
      </c>
      <c r="K34" s="26"/>
    </row>
    <row r="35" spans="1:11">
      <c r="A35" s="58"/>
      <c r="B35" s="67"/>
      <c r="C35" s="32">
        <v>33</v>
      </c>
      <c r="D35" s="27" t="s">
        <v>38</v>
      </c>
      <c r="E35" s="28">
        <v>1.2470000000000001</v>
      </c>
      <c r="F35" s="28">
        <f t="shared" si="0"/>
        <v>1.1980000000000002</v>
      </c>
      <c r="G35" s="25">
        <f t="shared" si="1"/>
        <v>22.340000000000003</v>
      </c>
      <c r="H35" s="33">
        <v>22.34</v>
      </c>
      <c r="K35" s="26"/>
    </row>
    <row r="36" spans="1:11">
      <c r="A36" s="58"/>
      <c r="B36" s="67"/>
      <c r="C36" s="32">
        <v>34</v>
      </c>
      <c r="D36" s="27" t="s">
        <v>39</v>
      </c>
      <c r="E36" s="28">
        <v>3.5</v>
      </c>
      <c r="F36" s="28">
        <f t="shared" si="0"/>
        <v>3.4510000000000001</v>
      </c>
      <c r="G36" s="25">
        <f t="shared" si="1"/>
        <v>97.44</v>
      </c>
      <c r="H36" s="33">
        <v>97.44</v>
      </c>
      <c r="K36" s="26"/>
    </row>
    <row r="37" spans="1:11">
      <c r="A37" s="58"/>
      <c r="B37" s="68"/>
      <c r="C37" s="32">
        <v>35</v>
      </c>
      <c r="D37" s="27" t="s">
        <v>40</v>
      </c>
      <c r="E37" s="28">
        <v>1.4450000000000001</v>
      </c>
      <c r="F37" s="28">
        <f t="shared" si="0"/>
        <v>1.3960000000000001</v>
      </c>
      <c r="G37" s="25">
        <f t="shared" si="1"/>
        <v>28.940000000000005</v>
      </c>
      <c r="H37" s="33">
        <v>28.94</v>
      </c>
      <c r="K37" s="26"/>
    </row>
    <row r="38" spans="1:11">
      <c r="A38" s="58" t="s">
        <v>123</v>
      </c>
      <c r="B38" s="66" t="s">
        <v>123</v>
      </c>
      <c r="C38" s="34">
        <v>36</v>
      </c>
      <c r="D38" s="27" t="s">
        <v>41</v>
      </c>
      <c r="E38" s="28">
        <v>2.7389999999999999</v>
      </c>
      <c r="F38" s="28">
        <f t="shared" si="0"/>
        <v>2.69</v>
      </c>
      <c r="G38" s="25">
        <f t="shared" si="1"/>
        <v>72.073333333333338</v>
      </c>
      <c r="H38" s="33">
        <v>72.069999999999993</v>
      </c>
      <c r="I38" t="s">
        <v>4</v>
      </c>
      <c r="J38" s="1">
        <f>MAX(H38:H46)</f>
        <v>72.069999999999993</v>
      </c>
      <c r="K38" s="26"/>
    </row>
    <row r="39" spans="1:11">
      <c r="A39" s="58"/>
      <c r="B39" s="67"/>
      <c r="C39" s="34">
        <v>37</v>
      </c>
      <c r="D39" s="27" t="s">
        <v>42</v>
      </c>
      <c r="E39" s="28">
        <v>1.425</v>
      </c>
      <c r="F39" s="28">
        <f t="shared" si="0"/>
        <v>1.3760000000000001</v>
      </c>
      <c r="G39" s="25">
        <f t="shared" si="1"/>
        <v>28.273333333333337</v>
      </c>
      <c r="H39" s="33">
        <v>28.27</v>
      </c>
      <c r="I39" t="s">
        <v>6</v>
      </c>
      <c r="J39" s="1">
        <f>MIN(H38:H46)</f>
        <v>14.27</v>
      </c>
      <c r="K39" s="26"/>
    </row>
    <row r="40" spans="1:11">
      <c r="A40" s="58"/>
      <c r="B40" s="67"/>
      <c r="C40" s="34">
        <v>38</v>
      </c>
      <c r="D40" s="27" t="s">
        <v>43</v>
      </c>
      <c r="E40" s="28">
        <v>1.516</v>
      </c>
      <c r="F40" s="28">
        <f t="shared" si="0"/>
        <v>1.4670000000000001</v>
      </c>
      <c r="G40" s="25">
        <f t="shared" si="1"/>
        <v>31.306666666666668</v>
      </c>
      <c r="H40" s="33">
        <v>31.31</v>
      </c>
      <c r="I40" t="s">
        <v>8</v>
      </c>
      <c r="J40" s="1">
        <f>AVERAGE(H38:H46)</f>
        <v>34.65</v>
      </c>
      <c r="K40" s="26"/>
    </row>
    <row r="41" spans="1:11">
      <c r="A41" s="58"/>
      <c r="B41" s="67"/>
      <c r="C41" s="34">
        <v>39</v>
      </c>
      <c r="D41" s="27" t="s">
        <v>44</v>
      </c>
      <c r="E41" s="28">
        <v>2.2999999999999998</v>
      </c>
      <c r="F41" s="28">
        <f t="shared" si="0"/>
        <v>2.2509999999999999</v>
      </c>
      <c r="G41" s="25">
        <f t="shared" si="1"/>
        <v>57.44</v>
      </c>
      <c r="H41" s="33">
        <v>57.44</v>
      </c>
      <c r="K41" s="26"/>
    </row>
    <row r="42" spans="1:11">
      <c r="A42" s="58"/>
      <c r="B42" s="67"/>
      <c r="C42" s="34">
        <v>40</v>
      </c>
      <c r="D42" s="27" t="s">
        <v>45</v>
      </c>
      <c r="E42" s="28">
        <v>1.1930000000000001</v>
      </c>
      <c r="F42" s="28">
        <f t="shared" si="0"/>
        <v>1.1440000000000001</v>
      </c>
      <c r="G42" s="25">
        <f t="shared" si="1"/>
        <v>20.540000000000003</v>
      </c>
      <c r="H42" s="33">
        <v>20.54</v>
      </c>
      <c r="K42" s="26"/>
    </row>
    <row r="43" spans="1:11">
      <c r="A43" s="58"/>
      <c r="B43" s="67"/>
      <c r="C43" s="34">
        <v>41</v>
      </c>
      <c r="D43" s="27" t="s">
        <v>46</v>
      </c>
      <c r="E43" s="28">
        <v>1.0049999999999999</v>
      </c>
      <c r="F43" s="28">
        <f t="shared" si="0"/>
        <v>0.95599999999999985</v>
      </c>
      <c r="G43" s="25">
        <f t="shared" si="1"/>
        <v>14.273333333333328</v>
      </c>
      <c r="H43" s="33">
        <v>14.27</v>
      </c>
      <c r="K43" s="26"/>
    </row>
    <row r="44" spans="1:11">
      <c r="A44" s="58"/>
      <c r="B44" s="67"/>
      <c r="C44" s="34">
        <v>42</v>
      </c>
      <c r="D44" s="27" t="s">
        <v>47</v>
      </c>
      <c r="E44" s="28">
        <v>1.323</v>
      </c>
      <c r="F44" s="28">
        <f t="shared" si="0"/>
        <v>1.274</v>
      </c>
      <c r="G44" s="25">
        <f t="shared" si="1"/>
        <v>24.873333333333335</v>
      </c>
      <c r="H44" s="33">
        <v>24.87</v>
      </c>
      <c r="K44" s="26"/>
    </row>
    <row r="45" spans="1:11">
      <c r="A45" s="58"/>
      <c r="B45" s="67"/>
      <c r="C45" s="34">
        <v>43</v>
      </c>
      <c r="D45" s="27" t="s">
        <v>48</v>
      </c>
      <c r="E45" s="28">
        <v>1.7090000000000001</v>
      </c>
      <c r="F45" s="28">
        <f t="shared" si="0"/>
        <v>1.6600000000000001</v>
      </c>
      <c r="G45" s="25">
        <f t="shared" si="1"/>
        <v>37.74</v>
      </c>
      <c r="H45" s="33">
        <v>37.74</v>
      </c>
      <c r="K45" s="26"/>
    </row>
    <row r="46" spans="1:11">
      <c r="A46" s="58"/>
      <c r="B46" s="68"/>
      <c r="C46" s="34">
        <v>44</v>
      </c>
      <c r="D46" s="27" t="s">
        <v>49</v>
      </c>
      <c r="E46" s="28">
        <v>1.337</v>
      </c>
      <c r="F46" s="28">
        <f t="shared" si="0"/>
        <v>1.288</v>
      </c>
      <c r="G46" s="25">
        <f t="shared" si="1"/>
        <v>25.34</v>
      </c>
      <c r="H46" s="33">
        <v>25.34</v>
      </c>
      <c r="K46" s="26"/>
    </row>
    <row r="47" spans="1:11">
      <c r="A47" s="58" t="s">
        <v>124</v>
      </c>
      <c r="B47" s="66" t="s">
        <v>141</v>
      </c>
      <c r="C47" s="32">
        <v>45</v>
      </c>
      <c r="D47" s="27" t="s">
        <v>51</v>
      </c>
      <c r="E47" s="35">
        <v>0.60770000000000002</v>
      </c>
      <c r="F47" s="28">
        <f t="shared" si="0"/>
        <v>0.55869999999999997</v>
      </c>
      <c r="G47" s="25">
        <f t="shared" si="1"/>
        <v>1.0299999999999976</v>
      </c>
      <c r="H47" s="33">
        <v>1.03</v>
      </c>
      <c r="I47" t="s">
        <v>4</v>
      </c>
      <c r="J47" s="1">
        <f>MAX(H47:H81)</f>
        <v>97.44</v>
      </c>
      <c r="K47" s="26"/>
    </row>
    <row r="48" spans="1:11">
      <c r="A48" s="58"/>
      <c r="B48" s="67"/>
      <c r="C48" s="32">
        <v>46</v>
      </c>
      <c r="D48" s="27" t="s">
        <v>52</v>
      </c>
      <c r="E48" s="35">
        <v>3.5</v>
      </c>
      <c r="F48" s="28">
        <f t="shared" si="0"/>
        <v>3.4510000000000001</v>
      </c>
      <c r="G48" s="25">
        <f t="shared" si="1"/>
        <v>97.44</v>
      </c>
      <c r="H48" s="33">
        <v>97.44</v>
      </c>
      <c r="I48" t="s">
        <v>6</v>
      </c>
      <c r="J48" s="1">
        <f>MIN(H47:H81)</f>
        <v>1.03</v>
      </c>
      <c r="K48" s="26"/>
    </row>
    <row r="49" spans="1:11">
      <c r="A49" s="58"/>
      <c r="B49" s="67"/>
      <c r="C49" s="32">
        <v>47</v>
      </c>
      <c r="D49" s="27" t="s">
        <v>53</v>
      </c>
      <c r="E49" s="35">
        <v>0.73299999999999998</v>
      </c>
      <c r="F49" s="28">
        <f t="shared" si="0"/>
        <v>0.68399999999999994</v>
      </c>
      <c r="G49" s="25">
        <f t="shared" si="1"/>
        <v>5.2066666666666634</v>
      </c>
      <c r="H49" s="33">
        <v>5.21</v>
      </c>
      <c r="I49" t="s">
        <v>8</v>
      </c>
      <c r="J49" s="1">
        <f>AVERAGE(H47:H81)</f>
        <v>22.296571428571436</v>
      </c>
      <c r="K49" s="26"/>
    </row>
    <row r="50" spans="1:11">
      <c r="A50" s="58"/>
      <c r="B50" s="67"/>
      <c r="C50" s="32">
        <v>48</v>
      </c>
      <c r="D50" s="27" t="s">
        <v>54</v>
      </c>
      <c r="E50" s="35">
        <v>0.67500000000000004</v>
      </c>
      <c r="F50" s="28">
        <f t="shared" si="0"/>
        <v>0.626</v>
      </c>
      <c r="G50" s="25">
        <f t="shared" si="1"/>
        <v>3.2733333333333321</v>
      </c>
      <c r="H50" s="33">
        <v>3.27</v>
      </c>
      <c r="K50" s="26"/>
    </row>
    <row r="51" spans="1:11">
      <c r="A51" s="58"/>
      <c r="B51" s="67"/>
      <c r="C51" s="32">
        <v>49</v>
      </c>
      <c r="D51" s="27" t="s">
        <v>55</v>
      </c>
      <c r="E51" s="28">
        <v>1.7230000000000001</v>
      </c>
      <c r="F51" s="28">
        <f t="shared" si="0"/>
        <v>1.6740000000000002</v>
      </c>
      <c r="G51" s="25">
        <f t="shared" si="1"/>
        <v>38.206666666666671</v>
      </c>
      <c r="H51" s="33">
        <v>38.21</v>
      </c>
      <c r="K51" s="26"/>
    </row>
    <row r="52" spans="1:11">
      <c r="A52" s="58"/>
      <c r="B52" s="67"/>
      <c r="C52" s="32">
        <v>50</v>
      </c>
      <c r="D52" s="27" t="s">
        <v>56</v>
      </c>
      <c r="E52" s="28">
        <v>1.573</v>
      </c>
      <c r="F52" s="28">
        <f t="shared" si="0"/>
        <v>1.524</v>
      </c>
      <c r="G52" s="25">
        <f t="shared" si="1"/>
        <v>33.206666666666671</v>
      </c>
      <c r="H52" s="33">
        <v>33.21</v>
      </c>
      <c r="K52" s="26"/>
    </row>
    <row r="53" spans="1:11">
      <c r="A53" s="58"/>
      <c r="B53" s="67"/>
      <c r="C53" s="32">
        <v>51</v>
      </c>
      <c r="D53" s="27" t="s">
        <v>57</v>
      </c>
      <c r="E53" s="28">
        <v>1.679</v>
      </c>
      <c r="F53" s="28">
        <f t="shared" si="0"/>
        <v>1.6300000000000001</v>
      </c>
      <c r="G53" s="25">
        <f t="shared" si="1"/>
        <v>36.74</v>
      </c>
      <c r="H53" s="33">
        <v>36.74</v>
      </c>
      <c r="K53" s="26"/>
    </row>
    <row r="54" spans="1:11">
      <c r="A54" s="58"/>
      <c r="B54" s="67"/>
      <c r="C54" s="32">
        <v>52</v>
      </c>
      <c r="D54" s="27" t="s">
        <v>58</v>
      </c>
      <c r="E54" s="28">
        <v>1.2110000000000001</v>
      </c>
      <c r="F54" s="28">
        <f t="shared" si="0"/>
        <v>1.1620000000000001</v>
      </c>
      <c r="G54" s="25">
        <f t="shared" si="1"/>
        <v>21.140000000000004</v>
      </c>
      <c r="H54" s="33">
        <v>21.14</v>
      </c>
      <c r="K54" s="26"/>
    </row>
    <row r="55" spans="1:11">
      <c r="A55" s="58"/>
      <c r="B55" s="67"/>
      <c r="C55" s="32">
        <v>53</v>
      </c>
      <c r="D55" s="27" t="s">
        <v>59</v>
      </c>
      <c r="E55" s="28">
        <v>1.095</v>
      </c>
      <c r="F55" s="28">
        <f t="shared" si="0"/>
        <v>1.046</v>
      </c>
      <c r="G55" s="25">
        <f t="shared" si="1"/>
        <v>17.273333333333333</v>
      </c>
      <c r="H55" s="33">
        <v>17.27</v>
      </c>
      <c r="K55" s="26"/>
    </row>
    <row r="56" spans="1:11">
      <c r="A56" s="58"/>
      <c r="B56" s="67"/>
      <c r="C56" s="32">
        <v>54</v>
      </c>
      <c r="D56" s="27" t="s">
        <v>60</v>
      </c>
      <c r="E56" s="28">
        <v>1.008</v>
      </c>
      <c r="F56" s="28">
        <f t="shared" si="0"/>
        <v>0.95899999999999996</v>
      </c>
      <c r="G56" s="25">
        <f t="shared" si="1"/>
        <v>14.373333333333331</v>
      </c>
      <c r="H56" s="33">
        <v>14.37</v>
      </c>
      <c r="K56" s="26"/>
    </row>
    <row r="57" spans="1:11">
      <c r="A57" s="58"/>
      <c r="B57" s="67"/>
      <c r="C57" s="32">
        <v>55</v>
      </c>
      <c r="D57" s="27" t="s">
        <v>61</v>
      </c>
      <c r="E57" s="28">
        <v>1.0389999999999999</v>
      </c>
      <c r="F57" s="28">
        <f t="shared" si="0"/>
        <v>0.98999999999999988</v>
      </c>
      <c r="G57" s="25">
        <f t="shared" si="1"/>
        <v>15.406666666666661</v>
      </c>
      <c r="H57" s="33">
        <v>15.41</v>
      </c>
      <c r="K57" s="26"/>
    </row>
    <row r="58" spans="1:11">
      <c r="A58" s="58"/>
      <c r="B58" s="67"/>
      <c r="C58" s="32">
        <v>56</v>
      </c>
      <c r="D58" s="27" t="s">
        <v>62</v>
      </c>
      <c r="E58" s="28">
        <v>1.8049999999999999</v>
      </c>
      <c r="F58" s="28">
        <f t="shared" si="0"/>
        <v>1.756</v>
      </c>
      <c r="G58" s="25">
        <f t="shared" si="1"/>
        <v>40.94</v>
      </c>
      <c r="H58" s="33">
        <v>40.94</v>
      </c>
      <c r="K58" s="26"/>
    </row>
    <row r="59" spans="1:11">
      <c r="A59" s="58"/>
      <c r="B59" s="67"/>
      <c r="C59" s="32">
        <v>57</v>
      </c>
      <c r="D59" s="27" t="s">
        <v>63</v>
      </c>
      <c r="E59" s="28">
        <v>0.95</v>
      </c>
      <c r="F59" s="28">
        <f t="shared" si="0"/>
        <v>0.90099999999999991</v>
      </c>
      <c r="G59" s="25">
        <f t="shared" si="1"/>
        <v>12.439999999999996</v>
      </c>
      <c r="H59" s="33">
        <v>12.44</v>
      </c>
      <c r="K59" s="26"/>
    </row>
    <row r="60" spans="1:11">
      <c r="A60" s="58"/>
      <c r="B60" s="67"/>
      <c r="C60" s="32">
        <v>58</v>
      </c>
      <c r="D60" s="27" t="s">
        <v>64</v>
      </c>
      <c r="E60" s="28">
        <v>0.99099999999999999</v>
      </c>
      <c r="F60" s="28">
        <f t="shared" si="0"/>
        <v>0.94199999999999995</v>
      </c>
      <c r="G60" s="25">
        <f t="shared" si="1"/>
        <v>13.806666666666663</v>
      </c>
      <c r="H60" s="33">
        <v>13.81</v>
      </c>
      <c r="K60" s="26"/>
    </row>
    <row r="61" spans="1:11">
      <c r="A61" s="58"/>
      <c r="B61" s="67"/>
      <c r="C61" s="32">
        <v>59</v>
      </c>
      <c r="D61" s="27" t="s">
        <v>65</v>
      </c>
      <c r="E61" s="28">
        <v>1.256</v>
      </c>
      <c r="F61" s="28">
        <f t="shared" si="0"/>
        <v>1.2070000000000001</v>
      </c>
      <c r="G61" s="25">
        <f t="shared" si="1"/>
        <v>22.64</v>
      </c>
      <c r="H61" s="33">
        <v>22.64</v>
      </c>
      <c r="K61" s="26"/>
    </row>
    <row r="62" spans="1:11">
      <c r="A62" s="58"/>
      <c r="B62" s="67"/>
      <c r="C62" s="32">
        <v>60</v>
      </c>
      <c r="D62" s="27" t="s">
        <v>66</v>
      </c>
      <c r="E62" s="28">
        <v>1.319</v>
      </c>
      <c r="F62" s="28">
        <f t="shared" si="0"/>
        <v>1.27</v>
      </c>
      <c r="G62" s="25">
        <f t="shared" si="1"/>
        <v>24.74</v>
      </c>
      <c r="H62" s="33">
        <v>24.74</v>
      </c>
      <c r="K62" s="26"/>
    </row>
    <row r="63" spans="1:11">
      <c r="A63" s="58"/>
      <c r="B63" s="67"/>
      <c r="C63" s="32">
        <v>61</v>
      </c>
      <c r="D63" s="27" t="s">
        <v>67</v>
      </c>
      <c r="E63" s="28">
        <v>1.4379999999999999</v>
      </c>
      <c r="F63" s="28">
        <f t="shared" si="0"/>
        <v>1.389</v>
      </c>
      <c r="G63" s="25">
        <f t="shared" si="1"/>
        <v>28.706666666666667</v>
      </c>
      <c r="H63" s="33">
        <v>28.71</v>
      </c>
      <c r="K63" s="26"/>
    </row>
    <row r="64" spans="1:11">
      <c r="A64" s="58"/>
      <c r="B64" s="67"/>
      <c r="C64" s="32">
        <v>62</v>
      </c>
      <c r="D64" s="27" t="s">
        <v>68</v>
      </c>
      <c r="E64" s="28">
        <v>0.95</v>
      </c>
      <c r="F64" s="28">
        <f t="shared" si="0"/>
        <v>0.90099999999999991</v>
      </c>
      <c r="G64" s="25">
        <f t="shared" si="1"/>
        <v>12.439999999999996</v>
      </c>
      <c r="H64" s="33">
        <v>12.44</v>
      </c>
      <c r="K64" s="26"/>
    </row>
    <row r="65" spans="1:11">
      <c r="A65" s="58"/>
      <c r="B65" s="67"/>
      <c r="C65" s="32">
        <v>63</v>
      </c>
      <c r="D65" s="27" t="s">
        <v>69</v>
      </c>
      <c r="E65" s="28">
        <v>1.266</v>
      </c>
      <c r="F65" s="28">
        <f t="shared" si="0"/>
        <v>1.2170000000000001</v>
      </c>
      <c r="G65" s="25">
        <f t="shared" si="1"/>
        <v>22.973333333333336</v>
      </c>
      <c r="H65" s="33">
        <v>22.97</v>
      </c>
      <c r="K65" s="26"/>
    </row>
    <row r="66" spans="1:11">
      <c r="A66" s="58"/>
      <c r="B66" s="67"/>
      <c r="C66" s="32">
        <v>64</v>
      </c>
      <c r="D66" s="27" t="s">
        <v>70</v>
      </c>
      <c r="E66" s="28">
        <v>1.7370000000000001</v>
      </c>
      <c r="F66" s="28">
        <f t="shared" si="0"/>
        <v>1.6880000000000002</v>
      </c>
      <c r="G66" s="25">
        <f t="shared" si="1"/>
        <v>38.673333333333339</v>
      </c>
      <c r="H66" s="33">
        <v>38.67</v>
      </c>
      <c r="K66" s="26"/>
    </row>
    <row r="67" spans="1:11">
      <c r="A67" s="58"/>
      <c r="B67" s="67"/>
      <c r="C67" s="32">
        <v>65</v>
      </c>
      <c r="D67" s="27" t="s">
        <v>71</v>
      </c>
      <c r="E67" s="35">
        <v>2.359</v>
      </c>
      <c r="F67" s="28">
        <f t="shared" si="0"/>
        <v>2.31</v>
      </c>
      <c r="G67" s="25">
        <f t="shared" si="1"/>
        <v>59.406666666666666</v>
      </c>
      <c r="H67" s="33">
        <v>59.41</v>
      </c>
      <c r="K67" s="26"/>
    </row>
    <row r="68" spans="1:11">
      <c r="A68" s="58"/>
      <c r="B68" s="67"/>
      <c r="C68" s="32">
        <v>66</v>
      </c>
      <c r="D68" s="27" t="s">
        <v>72</v>
      </c>
      <c r="E68" s="28">
        <v>0.83</v>
      </c>
      <c r="F68" s="28">
        <f t="shared" ref="F68:F91" si="2">E68-$E$98</f>
        <v>0.78099999999999992</v>
      </c>
      <c r="G68" s="25">
        <f t="shared" ref="G68:G91" si="3">(F68-0.5278)/0.03</f>
        <v>8.4399999999999959</v>
      </c>
      <c r="H68" s="33">
        <v>8.44</v>
      </c>
      <c r="K68" s="26"/>
    </row>
    <row r="69" spans="1:11">
      <c r="A69" s="58"/>
      <c r="B69" s="67"/>
      <c r="C69" s="32">
        <v>67</v>
      </c>
      <c r="D69" s="27" t="s">
        <v>73</v>
      </c>
      <c r="E69" s="28">
        <v>1.653</v>
      </c>
      <c r="F69" s="28">
        <f t="shared" si="2"/>
        <v>1.6040000000000001</v>
      </c>
      <c r="G69" s="25">
        <f t="shared" si="3"/>
        <v>35.873333333333335</v>
      </c>
      <c r="H69" s="33">
        <v>35.869999999999997</v>
      </c>
      <c r="K69" s="26"/>
    </row>
    <row r="70" spans="1:11">
      <c r="A70" s="58"/>
      <c r="B70" s="67"/>
      <c r="C70" s="32">
        <v>68</v>
      </c>
      <c r="D70" s="27" t="s">
        <v>74</v>
      </c>
      <c r="E70" s="28">
        <v>1.647</v>
      </c>
      <c r="F70" s="28">
        <f t="shared" si="2"/>
        <v>1.5980000000000001</v>
      </c>
      <c r="G70" s="25">
        <f t="shared" si="3"/>
        <v>35.673333333333339</v>
      </c>
      <c r="H70" s="33">
        <v>35.67</v>
      </c>
      <c r="K70" s="26"/>
    </row>
    <row r="71" spans="1:11">
      <c r="A71" s="58"/>
      <c r="B71" s="67"/>
      <c r="C71" s="32">
        <v>69</v>
      </c>
      <c r="D71" s="27" t="s">
        <v>75</v>
      </c>
      <c r="E71" s="28">
        <v>1.397</v>
      </c>
      <c r="F71" s="28">
        <f t="shared" si="2"/>
        <v>1.3480000000000001</v>
      </c>
      <c r="G71" s="25">
        <f t="shared" si="3"/>
        <v>27.340000000000003</v>
      </c>
      <c r="H71" s="33">
        <v>27.34</v>
      </c>
      <c r="K71" s="26"/>
    </row>
    <row r="72" spans="1:11">
      <c r="A72" s="58"/>
      <c r="B72" s="67"/>
      <c r="C72" s="32">
        <v>70</v>
      </c>
      <c r="D72" s="27" t="s">
        <v>76</v>
      </c>
      <c r="E72" s="28">
        <v>1.266</v>
      </c>
      <c r="F72" s="28">
        <f t="shared" si="2"/>
        <v>1.2170000000000001</v>
      </c>
      <c r="G72" s="25">
        <f t="shared" si="3"/>
        <v>22.973333333333336</v>
      </c>
      <c r="H72" s="33">
        <v>22.97</v>
      </c>
      <c r="K72" s="26"/>
    </row>
    <row r="73" spans="1:11">
      <c r="A73" s="58"/>
      <c r="B73" s="67"/>
      <c r="C73" s="32">
        <v>71</v>
      </c>
      <c r="D73" s="27" t="s">
        <v>77</v>
      </c>
      <c r="E73" s="35">
        <v>0.91</v>
      </c>
      <c r="F73" s="28">
        <f t="shared" si="2"/>
        <v>0.86099999999999999</v>
      </c>
      <c r="G73" s="25">
        <f t="shared" si="3"/>
        <v>11.106666666666666</v>
      </c>
      <c r="H73" s="33">
        <v>11.11</v>
      </c>
      <c r="K73" s="26"/>
    </row>
    <row r="74" spans="1:11">
      <c r="A74" s="58"/>
      <c r="B74" s="67"/>
      <c r="C74" s="32">
        <v>72</v>
      </c>
      <c r="D74" s="27" t="s">
        <v>78</v>
      </c>
      <c r="E74" s="28">
        <v>0.88100000000000001</v>
      </c>
      <c r="F74" s="28">
        <f t="shared" si="2"/>
        <v>0.83199999999999996</v>
      </c>
      <c r="G74" s="25">
        <f t="shared" si="3"/>
        <v>10.139999999999997</v>
      </c>
      <c r="H74" s="33">
        <v>10.14</v>
      </c>
      <c r="K74" s="26"/>
    </row>
    <row r="75" spans="1:11">
      <c r="A75" s="58"/>
      <c r="B75" s="67"/>
      <c r="C75" s="32">
        <v>73</v>
      </c>
      <c r="D75" s="27" t="s">
        <v>79</v>
      </c>
      <c r="E75" s="28">
        <v>1.2210000000000001</v>
      </c>
      <c r="F75" s="28">
        <f t="shared" si="2"/>
        <v>1.1720000000000002</v>
      </c>
      <c r="G75" s="25">
        <f t="shared" si="3"/>
        <v>21.473333333333336</v>
      </c>
      <c r="H75" s="33">
        <v>21.47</v>
      </c>
      <c r="K75" s="26"/>
    </row>
    <row r="76" spans="1:11">
      <c r="A76" s="58"/>
      <c r="B76" s="67"/>
      <c r="C76" s="32">
        <v>74</v>
      </c>
      <c r="D76" s="27" t="s">
        <v>80</v>
      </c>
      <c r="E76" s="28">
        <v>0.80600000000000005</v>
      </c>
      <c r="F76" s="28">
        <f t="shared" si="2"/>
        <v>0.75700000000000001</v>
      </c>
      <c r="G76" s="25">
        <f t="shared" si="3"/>
        <v>7.6399999999999988</v>
      </c>
      <c r="H76" s="33">
        <v>7.64</v>
      </c>
      <c r="K76" s="26"/>
    </row>
    <row r="77" spans="1:11">
      <c r="A77" s="58"/>
      <c r="B77" s="67"/>
      <c r="C77" s="32">
        <v>75</v>
      </c>
      <c r="D77" s="27" t="s">
        <v>81</v>
      </c>
      <c r="E77" s="28">
        <v>1.099</v>
      </c>
      <c r="F77" s="28">
        <f t="shared" si="2"/>
        <v>1.05</v>
      </c>
      <c r="G77" s="25">
        <f t="shared" si="3"/>
        <v>17.406666666666666</v>
      </c>
      <c r="H77" s="33">
        <v>17.41</v>
      </c>
      <c r="K77" s="26"/>
    </row>
    <row r="78" spans="1:11">
      <c r="A78" s="58"/>
      <c r="B78" s="67"/>
      <c r="C78" s="32">
        <v>76</v>
      </c>
      <c r="D78" s="27" t="s">
        <v>82</v>
      </c>
      <c r="E78" s="28">
        <v>0.624</v>
      </c>
      <c r="F78" s="28">
        <f t="shared" si="2"/>
        <v>0.57499999999999996</v>
      </c>
      <c r="G78" s="25">
        <f t="shared" si="3"/>
        <v>1.5733333333333304</v>
      </c>
      <c r="H78" s="33">
        <v>1.57</v>
      </c>
      <c r="K78" s="26"/>
    </row>
    <row r="79" spans="1:11">
      <c r="A79" s="58"/>
      <c r="B79" s="67"/>
      <c r="C79" s="32">
        <v>77</v>
      </c>
      <c r="D79" s="27" t="s">
        <v>83</v>
      </c>
      <c r="E79" s="28">
        <v>0.629</v>
      </c>
      <c r="F79" s="28">
        <f t="shared" si="2"/>
        <v>0.57999999999999996</v>
      </c>
      <c r="G79" s="25">
        <f t="shared" si="3"/>
        <v>1.7399999999999971</v>
      </c>
      <c r="H79" s="33">
        <v>1.74</v>
      </c>
      <c r="K79" s="26"/>
    </row>
    <row r="80" spans="1:11">
      <c r="A80" s="58"/>
      <c r="B80" s="67"/>
      <c r="C80" s="32">
        <v>78</v>
      </c>
      <c r="D80" s="27" t="s">
        <v>84</v>
      </c>
      <c r="E80" s="28">
        <v>0.90600000000000003</v>
      </c>
      <c r="F80" s="28">
        <f t="shared" si="2"/>
        <v>0.85699999999999998</v>
      </c>
      <c r="G80" s="25">
        <f t="shared" si="3"/>
        <v>10.973333333333331</v>
      </c>
      <c r="H80" s="33">
        <v>10.97</v>
      </c>
      <c r="K80" s="26"/>
    </row>
    <row r="81" spans="1:11">
      <c r="A81" s="58"/>
      <c r="B81" s="68"/>
      <c r="C81" s="32">
        <v>79</v>
      </c>
      <c r="D81" s="27" t="s">
        <v>85</v>
      </c>
      <c r="E81" s="28">
        <v>0.81599999999999995</v>
      </c>
      <c r="F81" s="28">
        <f t="shared" si="2"/>
        <v>0.7669999999999999</v>
      </c>
      <c r="G81" s="25">
        <f t="shared" si="3"/>
        <v>7.9733333333333292</v>
      </c>
      <c r="H81" s="33">
        <v>7.97</v>
      </c>
      <c r="K81" s="26"/>
    </row>
    <row r="82" spans="1:11" ht="15" customHeight="1">
      <c r="A82" s="62" t="s">
        <v>125</v>
      </c>
      <c r="B82" s="62" t="s">
        <v>123</v>
      </c>
      <c r="C82" s="32">
        <v>80</v>
      </c>
      <c r="D82" s="27" t="s">
        <v>86</v>
      </c>
      <c r="E82" s="28">
        <v>2.8660000000000001</v>
      </c>
      <c r="F82" s="28">
        <f t="shared" si="2"/>
        <v>2.8170000000000002</v>
      </c>
      <c r="G82" s="25">
        <f t="shared" si="3"/>
        <v>76.306666666666672</v>
      </c>
      <c r="H82" s="33">
        <v>76.31</v>
      </c>
      <c r="I82" t="s">
        <v>4</v>
      </c>
      <c r="J82" s="1">
        <f>MAX(H82:H91)</f>
        <v>97.44</v>
      </c>
      <c r="K82" s="26"/>
    </row>
    <row r="83" spans="1:11">
      <c r="A83" s="63"/>
      <c r="B83" s="63"/>
      <c r="C83" s="32">
        <v>81</v>
      </c>
      <c r="D83" s="27" t="s">
        <v>87</v>
      </c>
      <c r="E83" s="28">
        <v>2.1920000000000002</v>
      </c>
      <c r="F83" s="28">
        <f t="shared" si="2"/>
        <v>2.1430000000000002</v>
      </c>
      <c r="G83" s="25">
        <f t="shared" si="3"/>
        <v>53.840000000000011</v>
      </c>
      <c r="H83" s="33">
        <v>53.84</v>
      </c>
      <c r="I83" t="s">
        <v>6</v>
      </c>
      <c r="J83" s="1">
        <f>MIN(H82:H91)</f>
        <v>4.3099999999999996</v>
      </c>
      <c r="K83" s="26"/>
    </row>
    <row r="84" spans="1:11">
      <c r="A84" s="63"/>
      <c r="B84" s="63"/>
      <c r="C84" s="32">
        <v>82</v>
      </c>
      <c r="D84" s="27">
        <v>89</v>
      </c>
      <c r="E84" s="35">
        <v>3.5</v>
      </c>
      <c r="F84" s="28">
        <f t="shared" si="2"/>
        <v>3.4510000000000001</v>
      </c>
      <c r="G84" s="25">
        <f t="shared" si="3"/>
        <v>97.44</v>
      </c>
      <c r="H84" s="33">
        <v>97.44</v>
      </c>
      <c r="I84" t="s">
        <v>8</v>
      </c>
      <c r="J84" s="1">
        <f>AVERAGE(H82:H91)</f>
        <v>41.003999999999998</v>
      </c>
      <c r="K84" s="26"/>
    </row>
    <row r="85" spans="1:11">
      <c r="A85" s="63"/>
      <c r="B85" s="63"/>
      <c r="C85" s="32">
        <v>83</v>
      </c>
      <c r="D85" s="27">
        <v>90</v>
      </c>
      <c r="E85" s="35">
        <v>0.70599999999999996</v>
      </c>
      <c r="F85" s="28">
        <f t="shared" si="2"/>
        <v>0.65699999999999992</v>
      </c>
      <c r="G85" s="25">
        <f t="shared" si="3"/>
        <v>4.3066666666666622</v>
      </c>
      <c r="H85" s="33">
        <v>4.3099999999999996</v>
      </c>
      <c r="K85" s="26"/>
    </row>
    <row r="86" spans="1:11">
      <c r="A86" s="63"/>
      <c r="B86" s="63"/>
      <c r="C86" s="32">
        <v>84</v>
      </c>
      <c r="D86" s="27">
        <v>91</v>
      </c>
      <c r="E86" s="28">
        <v>1</v>
      </c>
      <c r="F86" s="28">
        <f t="shared" si="2"/>
        <v>0.95099999999999996</v>
      </c>
      <c r="G86" s="25">
        <f t="shared" si="3"/>
        <v>14.106666666666664</v>
      </c>
      <c r="H86" s="33">
        <v>14.11</v>
      </c>
      <c r="K86" s="26"/>
    </row>
    <row r="87" spans="1:11">
      <c r="A87" s="63"/>
      <c r="B87" s="63"/>
      <c r="C87" s="32">
        <v>85</v>
      </c>
      <c r="D87" s="27">
        <v>92</v>
      </c>
      <c r="E87" s="28">
        <v>1.4910000000000001</v>
      </c>
      <c r="F87" s="28">
        <f t="shared" si="2"/>
        <v>1.4420000000000002</v>
      </c>
      <c r="G87" s="25">
        <f t="shared" si="3"/>
        <v>30.47333333333334</v>
      </c>
      <c r="H87" s="33">
        <v>30.47</v>
      </c>
      <c r="K87" s="26"/>
    </row>
    <row r="88" spans="1:11">
      <c r="A88" s="63"/>
      <c r="B88" s="63"/>
      <c r="C88" s="32">
        <v>86</v>
      </c>
      <c r="D88" s="27">
        <v>93</v>
      </c>
      <c r="E88" s="28">
        <v>1.1120000000000001</v>
      </c>
      <c r="F88" s="28">
        <f t="shared" si="2"/>
        <v>1.0630000000000002</v>
      </c>
      <c r="G88" s="25">
        <f t="shared" si="3"/>
        <v>17.840000000000003</v>
      </c>
      <c r="H88" s="33">
        <v>17.84</v>
      </c>
      <c r="K88" s="26"/>
    </row>
    <row r="89" spans="1:11">
      <c r="A89" s="63"/>
      <c r="B89" s="63"/>
      <c r="C89" s="32">
        <v>87</v>
      </c>
      <c r="D89" s="27">
        <v>94</v>
      </c>
      <c r="E89" s="28">
        <v>1.306</v>
      </c>
      <c r="F89" s="28">
        <f t="shared" si="2"/>
        <v>1.2570000000000001</v>
      </c>
      <c r="G89" s="25">
        <f t="shared" si="3"/>
        <v>24.306666666666668</v>
      </c>
      <c r="H89" s="33">
        <v>24.31</v>
      </c>
      <c r="K89" s="26"/>
    </row>
    <row r="90" spans="1:11">
      <c r="A90" s="63"/>
      <c r="B90" s="63"/>
      <c r="C90" s="32">
        <v>88</v>
      </c>
      <c r="D90" s="27">
        <v>95</v>
      </c>
      <c r="E90" s="28">
        <v>1.41</v>
      </c>
      <c r="F90" s="28">
        <f t="shared" si="2"/>
        <v>1.361</v>
      </c>
      <c r="G90" s="25">
        <f t="shared" si="3"/>
        <v>27.773333333333333</v>
      </c>
      <c r="H90" s="33">
        <v>27.77</v>
      </c>
      <c r="K90" s="26"/>
    </row>
    <row r="91" spans="1:11">
      <c r="A91" s="64"/>
      <c r="B91" s="64"/>
      <c r="C91" s="32">
        <v>89</v>
      </c>
      <c r="D91" s="27">
        <v>96</v>
      </c>
      <c r="E91" s="28">
        <v>2.4860000000000002</v>
      </c>
      <c r="F91" s="28">
        <f t="shared" si="2"/>
        <v>2.4370000000000003</v>
      </c>
      <c r="G91" s="25">
        <f t="shared" si="3"/>
        <v>63.640000000000008</v>
      </c>
      <c r="H91" s="33">
        <v>63.64</v>
      </c>
      <c r="K91" s="26"/>
    </row>
    <row r="92" spans="1:11">
      <c r="A92" s="59" t="s">
        <v>126</v>
      </c>
      <c r="B92" s="36"/>
      <c r="C92" s="32">
        <v>90</v>
      </c>
      <c r="D92" s="27" t="s">
        <v>89</v>
      </c>
      <c r="E92" s="28">
        <v>1.28</v>
      </c>
      <c r="F92" s="28"/>
      <c r="G92" s="35"/>
      <c r="H92" s="33">
        <f>MAX(H3:H37)</f>
        <v>97.44</v>
      </c>
    </row>
    <row r="93" spans="1:11">
      <c r="A93" s="60"/>
      <c r="B93" s="37"/>
      <c r="C93" s="32">
        <v>91</v>
      </c>
      <c r="D93" s="27" t="s">
        <v>90</v>
      </c>
      <c r="E93" s="28">
        <v>0.89700000000000002</v>
      </c>
      <c r="F93" s="28"/>
      <c r="G93" s="35"/>
      <c r="H93" s="33"/>
    </row>
    <row r="94" spans="1:11">
      <c r="A94" s="60"/>
      <c r="B94" s="37"/>
      <c r="C94" s="32">
        <v>92</v>
      </c>
      <c r="D94" s="27" t="s">
        <v>91</v>
      </c>
      <c r="E94" s="28">
        <v>0.78900000000000003</v>
      </c>
      <c r="F94" s="28"/>
      <c r="G94" s="35"/>
      <c r="H94" s="33"/>
    </row>
    <row r="95" spans="1:11">
      <c r="A95" s="60"/>
      <c r="B95" s="37"/>
      <c r="C95" s="32">
        <v>93</v>
      </c>
      <c r="D95" s="27" t="s">
        <v>92</v>
      </c>
      <c r="E95" s="28">
        <v>0.69</v>
      </c>
      <c r="F95" s="28"/>
      <c r="G95" s="35"/>
      <c r="H95" s="33"/>
    </row>
    <row r="96" spans="1:11">
      <c r="A96" s="60"/>
      <c r="B96" s="37"/>
      <c r="C96" s="32">
        <v>94</v>
      </c>
      <c r="D96" s="27" t="s">
        <v>93</v>
      </c>
      <c r="E96" s="28">
        <v>0.56799999999999995</v>
      </c>
      <c r="F96" s="28"/>
      <c r="G96" s="35"/>
      <c r="H96" s="33"/>
    </row>
    <row r="97" spans="1:8">
      <c r="A97" s="60"/>
      <c r="B97" s="37"/>
      <c r="C97" s="32">
        <v>95</v>
      </c>
      <c r="D97" s="27" t="s">
        <v>94</v>
      </c>
      <c r="E97" s="28">
        <v>0.55700000000000005</v>
      </c>
      <c r="F97" s="28"/>
      <c r="G97" s="35"/>
      <c r="H97" s="33"/>
    </row>
    <row r="98" spans="1:8">
      <c r="A98" s="61"/>
      <c r="B98" s="38"/>
      <c r="C98" s="32">
        <v>96</v>
      </c>
      <c r="D98" s="27" t="s">
        <v>95</v>
      </c>
      <c r="E98" s="28">
        <v>4.9000000000000002E-2</v>
      </c>
      <c r="F98" s="28"/>
      <c r="G98" s="35"/>
      <c r="H98" s="33"/>
    </row>
    <row r="100" spans="1:8">
      <c r="E100" s="26">
        <f>MIN(E3:E98)</f>
        <v>4.9000000000000002E-2</v>
      </c>
    </row>
  </sheetData>
  <autoFilter ref="C2:H98" xr:uid="{00000000-0009-0000-0000-000006000000}"/>
  <mergeCells count="10">
    <mergeCell ref="A92:A98"/>
    <mergeCell ref="B3:B37"/>
    <mergeCell ref="B38:B46"/>
    <mergeCell ref="B47:B81"/>
    <mergeCell ref="B82:B91"/>
    <mergeCell ref="A1:H1"/>
    <mergeCell ref="A3:A37"/>
    <mergeCell ref="A38:A46"/>
    <mergeCell ref="A47:A81"/>
    <mergeCell ref="A82:A9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3"/>
  <sheetViews>
    <sheetView topLeftCell="A73" workbookViewId="0">
      <selection activeCell="A91" sqref="A91:A98"/>
    </sheetView>
  </sheetViews>
  <sheetFormatPr baseColWidth="10" defaultColWidth="11" defaultRowHeight="14.4"/>
  <cols>
    <col min="2" max="2" width="11.44140625" style="13"/>
    <col min="6" max="6" width="11.44140625" customWidth="1"/>
    <col min="8" max="8" width="12.77734375"/>
    <col min="12" max="12" width="12.77734375"/>
  </cols>
  <sheetData>
    <row r="1" spans="1:15">
      <c r="A1" s="57" t="s">
        <v>142</v>
      </c>
      <c r="B1" s="57"/>
      <c r="C1" s="57"/>
      <c r="D1" s="57"/>
      <c r="E1" s="57"/>
      <c r="F1" s="57"/>
    </row>
    <row r="2" spans="1:15" ht="28.8">
      <c r="A2" s="15" t="s">
        <v>120</v>
      </c>
      <c r="B2" s="16" t="s">
        <v>140</v>
      </c>
      <c r="C2" s="16" t="s">
        <v>119</v>
      </c>
      <c r="D2" s="16" t="s">
        <v>1</v>
      </c>
      <c r="E2" s="16" t="s">
        <v>134</v>
      </c>
      <c r="F2" s="16" t="s">
        <v>135</v>
      </c>
      <c r="G2" s="17"/>
    </row>
    <row r="3" spans="1:15">
      <c r="A3" s="70" t="s">
        <v>122</v>
      </c>
      <c r="B3" s="13">
        <v>1</v>
      </c>
      <c r="C3" s="11" t="s">
        <v>3</v>
      </c>
      <c r="D3">
        <v>5.2999999999999999E-2</v>
      </c>
      <c r="E3" s="12">
        <f>(40*(D3-0.04)-0.0531)/0.0037</f>
        <v>126.18918918918916</v>
      </c>
      <c r="F3" s="18">
        <v>126</v>
      </c>
      <c r="G3" t="s">
        <v>4</v>
      </c>
      <c r="H3" s="19">
        <f>MAX(F3:F37)</f>
        <v>288</v>
      </c>
    </row>
    <row r="4" spans="1:15">
      <c r="A4" s="70"/>
      <c r="B4" s="13">
        <v>2</v>
      </c>
      <c r="C4" s="11" t="s">
        <v>5</v>
      </c>
      <c r="D4">
        <v>5.6000000000000001E-2</v>
      </c>
      <c r="E4" s="12">
        <f t="shared" ref="E4:E67" si="0">(40*(D4-0.04)-0.0531)/0.0037</f>
        <v>158.62162162162161</v>
      </c>
      <c r="F4" s="18">
        <v>159</v>
      </c>
      <c r="G4" t="s">
        <v>6</v>
      </c>
      <c r="H4" s="19">
        <f>MIN(F3:F37)</f>
        <v>29</v>
      </c>
    </row>
    <row r="5" spans="1:15">
      <c r="A5" s="70"/>
      <c r="B5" s="13">
        <v>3</v>
      </c>
      <c r="C5" s="11" t="s">
        <v>7</v>
      </c>
      <c r="D5">
        <v>5.7000000000000002E-2</v>
      </c>
      <c r="E5" s="12">
        <f t="shared" si="0"/>
        <v>169.43243243243242</v>
      </c>
      <c r="F5" s="18">
        <v>169</v>
      </c>
      <c r="G5" t="s">
        <v>8</v>
      </c>
      <c r="H5" s="19">
        <f>AVERAGE(F3:F37)</f>
        <v>120.62857142857143</v>
      </c>
      <c r="K5" s="1"/>
      <c r="L5" s="1"/>
      <c r="M5" s="1"/>
      <c r="N5" s="1"/>
      <c r="O5" s="1"/>
    </row>
    <row r="6" spans="1:15">
      <c r="A6" s="70"/>
      <c r="B6" s="13">
        <v>4</v>
      </c>
      <c r="C6" s="11" t="s">
        <v>9</v>
      </c>
      <c r="D6">
        <v>6.2E-2</v>
      </c>
      <c r="E6" s="12">
        <f t="shared" si="0"/>
        <v>223.48648648648643</v>
      </c>
      <c r="F6" s="18">
        <v>223</v>
      </c>
      <c r="H6" s="19"/>
      <c r="K6" s="1"/>
      <c r="L6" s="1"/>
      <c r="M6" s="1"/>
      <c r="N6" s="1"/>
      <c r="O6" s="1"/>
    </row>
    <row r="7" spans="1:15">
      <c r="A7" s="70"/>
      <c r="B7" s="13">
        <v>5</v>
      </c>
      <c r="C7" s="11" t="s">
        <v>10</v>
      </c>
      <c r="D7">
        <v>5.7000000000000002E-2</v>
      </c>
      <c r="E7" s="12">
        <f t="shared" si="0"/>
        <v>169.43243243243242</v>
      </c>
      <c r="F7" s="18">
        <v>169</v>
      </c>
      <c r="H7" s="19"/>
      <c r="K7" s="1"/>
      <c r="L7" s="1"/>
      <c r="M7" s="1"/>
      <c r="N7" s="1"/>
      <c r="O7" s="1"/>
    </row>
    <row r="8" spans="1:15">
      <c r="A8" s="70"/>
      <c r="B8" s="13">
        <v>6</v>
      </c>
      <c r="C8" s="11" t="s">
        <v>11</v>
      </c>
      <c r="D8">
        <v>5.6000000000000001E-2</v>
      </c>
      <c r="E8" s="12">
        <f t="shared" si="0"/>
        <v>158.62162162162161</v>
      </c>
      <c r="F8" s="18">
        <v>159</v>
      </c>
      <c r="H8" s="19"/>
      <c r="K8" s="1"/>
      <c r="L8" s="1"/>
      <c r="M8" s="1"/>
      <c r="N8" s="1"/>
      <c r="O8" s="1"/>
    </row>
    <row r="9" spans="1:15">
      <c r="A9" s="70"/>
      <c r="B9" s="13">
        <v>7</v>
      </c>
      <c r="C9" s="11" t="s">
        <v>12</v>
      </c>
      <c r="D9">
        <v>5.1999999999999998E-2</v>
      </c>
      <c r="E9" s="12">
        <f t="shared" si="0"/>
        <v>115.37837837837834</v>
      </c>
      <c r="F9" s="18">
        <v>115</v>
      </c>
      <c r="H9" s="19"/>
      <c r="K9" s="1"/>
      <c r="L9" s="1"/>
      <c r="M9" s="1"/>
      <c r="N9" s="1"/>
      <c r="O9" s="1"/>
    </row>
    <row r="10" spans="1:15">
      <c r="A10" s="70"/>
      <c r="B10" s="13">
        <v>8</v>
      </c>
      <c r="C10" s="11" t="s">
        <v>13</v>
      </c>
      <c r="D10">
        <v>5.0999999999999997E-2</v>
      </c>
      <c r="E10" s="12">
        <f t="shared" si="0"/>
        <v>104.56756756756752</v>
      </c>
      <c r="F10" s="18">
        <v>105</v>
      </c>
      <c r="H10" s="19"/>
      <c r="K10" s="1"/>
      <c r="L10" s="1"/>
      <c r="M10" s="1"/>
      <c r="N10" s="1"/>
      <c r="O10" s="1"/>
    </row>
    <row r="11" spans="1:15">
      <c r="A11" s="70"/>
      <c r="B11" s="13">
        <v>9</v>
      </c>
      <c r="C11" s="11" t="s">
        <v>14</v>
      </c>
      <c r="D11">
        <v>6.8000000000000005E-2</v>
      </c>
      <c r="E11" s="12">
        <f t="shared" si="0"/>
        <v>288.35135135135141</v>
      </c>
      <c r="F11" s="18">
        <v>288</v>
      </c>
      <c r="H11" s="19"/>
      <c r="K11" s="1"/>
      <c r="L11" s="1"/>
      <c r="M11" s="1"/>
      <c r="N11" s="1"/>
      <c r="O11" s="1"/>
    </row>
    <row r="12" spans="1:15">
      <c r="A12" s="70"/>
      <c r="B12" s="13">
        <v>10</v>
      </c>
      <c r="C12" s="11" t="s">
        <v>15</v>
      </c>
      <c r="D12">
        <v>0.05</v>
      </c>
      <c r="E12" s="12">
        <f t="shared" si="0"/>
        <v>93.756756756756772</v>
      </c>
      <c r="F12" s="18">
        <v>94</v>
      </c>
      <c r="H12" s="19"/>
      <c r="K12" s="1"/>
      <c r="L12" s="1"/>
      <c r="M12" s="1"/>
      <c r="N12" s="1"/>
      <c r="O12" s="1"/>
    </row>
    <row r="13" spans="1:15">
      <c r="A13" s="70"/>
      <c r="B13" s="13">
        <v>11</v>
      </c>
      <c r="C13" s="11" t="s">
        <v>16</v>
      </c>
      <c r="D13">
        <v>5.5E-2</v>
      </c>
      <c r="E13" s="12">
        <f t="shared" si="0"/>
        <v>147.81081081081078</v>
      </c>
      <c r="F13" s="18">
        <v>148</v>
      </c>
      <c r="H13" s="19"/>
      <c r="K13" s="1"/>
      <c r="L13" s="1"/>
      <c r="M13" s="1"/>
      <c r="N13" s="1"/>
      <c r="O13" s="1"/>
    </row>
    <row r="14" spans="1:15">
      <c r="A14" s="70"/>
      <c r="B14" s="13">
        <v>12</v>
      </c>
      <c r="C14" s="11" t="s">
        <v>17</v>
      </c>
      <c r="D14">
        <v>5.8000000000000003E-2</v>
      </c>
      <c r="E14" s="12">
        <f t="shared" si="0"/>
        <v>180.24324324324326</v>
      </c>
      <c r="F14" s="18">
        <v>180</v>
      </c>
      <c r="H14" s="19"/>
      <c r="K14" s="1"/>
      <c r="L14" s="1"/>
      <c r="M14" s="1"/>
      <c r="N14" s="1"/>
      <c r="O14" s="1"/>
    </row>
    <row r="15" spans="1:15">
      <c r="A15" s="70"/>
      <c r="B15" s="13">
        <v>13</v>
      </c>
      <c r="C15" s="11" t="s">
        <v>18</v>
      </c>
      <c r="D15">
        <v>5.1999999999999998E-2</v>
      </c>
      <c r="E15" s="12">
        <f t="shared" si="0"/>
        <v>115.37837837837834</v>
      </c>
      <c r="F15" s="18">
        <v>115</v>
      </c>
      <c r="H15" s="19"/>
      <c r="K15" s="1"/>
      <c r="L15" s="1"/>
      <c r="M15" s="1"/>
      <c r="N15" s="1"/>
      <c r="O15" s="1"/>
    </row>
    <row r="16" spans="1:15">
      <c r="A16" s="70"/>
      <c r="B16" s="13">
        <v>14</v>
      </c>
      <c r="C16" s="11" t="s">
        <v>19</v>
      </c>
      <c r="D16">
        <v>5.2999999999999999E-2</v>
      </c>
      <c r="E16" s="12">
        <f t="shared" si="0"/>
        <v>126.18918918918916</v>
      </c>
      <c r="F16" s="18">
        <v>126</v>
      </c>
      <c r="H16" s="19"/>
    </row>
    <row r="17" spans="1:8">
      <c r="A17" s="70"/>
      <c r="B17" s="13">
        <v>15</v>
      </c>
      <c r="C17" s="11" t="s">
        <v>20</v>
      </c>
      <c r="D17">
        <v>5.6000000000000001E-2</v>
      </c>
      <c r="E17" s="12">
        <f t="shared" si="0"/>
        <v>158.62162162162161</v>
      </c>
      <c r="F17" s="18">
        <v>159</v>
      </c>
      <c r="H17" s="19"/>
    </row>
    <row r="18" spans="1:8">
      <c r="A18" s="70"/>
      <c r="B18" s="13">
        <v>16</v>
      </c>
      <c r="C18" s="11" t="s">
        <v>21</v>
      </c>
      <c r="D18">
        <v>4.3999999999999997E-2</v>
      </c>
      <c r="E18" s="12">
        <f t="shared" si="0"/>
        <v>28.891891891891852</v>
      </c>
      <c r="F18" s="18">
        <v>29</v>
      </c>
      <c r="H18" s="19"/>
    </row>
    <row r="19" spans="1:8">
      <c r="A19" s="70"/>
      <c r="B19" s="13">
        <v>17</v>
      </c>
      <c r="C19" s="11" t="s">
        <v>22</v>
      </c>
      <c r="D19">
        <v>5.1999999999999998E-2</v>
      </c>
      <c r="E19" s="12">
        <f t="shared" si="0"/>
        <v>115.37837837837834</v>
      </c>
      <c r="F19" s="18">
        <v>115</v>
      </c>
      <c r="H19" s="19"/>
    </row>
    <row r="20" spans="1:8">
      <c r="A20" s="70"/>
      <c r="B20" s="13">
        <v>18</v>
      </c>
      <c r="C20" s="11" t="s">
        <v>23</v>
      </c>
      <c r="D20">
        <v>4.8000000000000001E-2</v>
      </c>
      <c r="E20" s="12">
        <f t="shared" si="0"/>
        <v>72.135135135135144</v>
      </c>
      <c r="F20" s="18">
        <v>72</v>
      </c>
      <c r="H20" s="19"/>
    </row>
    <row r="21" spans="1:8">
      <c r="A21" s="70"/>
      <c r="B21" s="13">
        <v>19</v>
      </c>
      <c r="C21" s="11" t="s">
        <v>24</v>
      </c>
      <c r="D21">
        <v>5.1999999999999998E-2</v>
      </c>
      <c r="E21" s="12">
        <f t="shared" si="0"/>
        <v>115.37837837837834</v>
      </c>
      <c r="F21" s="18">
        <v>115</v>
      </c>
      <c r="H21" s="19"/>
    </row>
    <row r="22" spans="1:8">
      <c r="A22" s="70"/>
      <c r="B22" s="13">
        <v>20</v>
      </c>
      <c r="C22" s="11" t="s">
        <v>25</v>
      </c>
      <c r="D22">
        <v>5.1999999999999998E-2</v>
      </c>
      <c r="E22" s="12">
        <f t="shared" si="0"/>
        <v>115.37837837837834</v>
      </c>
      <c r="F22" s="18">
        <v>115</v>
      </c>
      <c r="H22" s="19"/>
    </row>
    <row r="23" spans="1:8">
      <c r="A23" s="70"/>
      <c r="B23" s="13">
        <v>21</v>
      </c>
      <c r="C23" s="11" t="s">
        <v>26</v>
      </c>
      <c r="D23">
        <v>5.0999999999999997E-2</v>
      </c>
      <c r="E23" s="12">
        <f t="shared" si="0"/>
        <v>104.56756756756752</v>
      </c>
      <c r="F23" s="18">
        <v>105</v>
      </c>
      <c r="H23" s="19"/>
    </row>
    <row r="24" spans="1:8">
      <c r="A24" s="70"/>
      <c r="B24" s="13">
        <v>22</v>
      </c>
      <c r="C24" s="11" t="s">
        <v>27</v>
      </c>
      <c r="D24">
        <v>5.6000000000000001E-2</v>
      </c>
      <c r="E24" s="12">
        <f t="shared" si="0"/>
        <v>158.62162162162161</v>
      </c>
      <c r="F24" s="18">
        <v>159</v>
      </c>
      <c r="H24" s="19"/>
    </row>
    <row r="25" spans="1:8">
      <c r="A25" s="70"/>
      <c r="B25" s="13">
        <v>23</v>
      </c>
      <c r="C25" s="11" t="s">
        <v>28</v>
      </c>
      <c r="D25">
        <v>5.5E-2</v>
      </c>
      <c r="E25" s="12">
        <f t="shared" si="0"/>
        <v>147.81081081081078</v>
      </c>
      <c r="F25" s="18">
        <v>148</v>
      </c>
      <c r="H25" s="19"/>
    </row>
    <row r="26" spans="1:8">
      <c r="A26" s="70"/>
      <c r="B26" s="13">
        <v>24</v>
      </c>
      <c r="C26" s="11" t="s">
        <v>29</v>
      </c>
      <c r="D26">
        <v>4.8000000000000001E-2</v>
      </c>
      <c r="E26" s="12">
        <f t="shared" si="0"/>
        <v>72.135135135135144</v>
      </c>
      <c r="F26" s="18">
        <v>72</v>
      </c>
      <c r="H26" s="19"/>
    </row>
    <row r="27" spans="1:8">
      <c r="A27" s="70"/>
      <c r="B27" s="13">
        <v>25</v>
      </c>
      <c r="C27" s="11" t="s">
        <v>30</v>
      </c>
      <c r="D27">
        <v>5.5E-2</v>
      </c>
      <c r="E27" s="12">
        <f t="shared" si="0"/>
        <v>147.81081081081078</v>
      </c>
      <c r="F27" s="18">
        <v>148</v>
      </c>
      <c r="H27" s="19"/>
    </row>
    <row r="28" spans="1:8">
      <c r="A28" s="70"/>
      <c r="B28" s="13">
        <v>26</v>
      </c>
      <c r="C28" s="11" t="s">
        <v>31</v>
      </c>
      <c r="D28">
        <v>4.8000000000000001E-2</v>
      </c>
      <c r="E28" s="12">
        <f t="shared" si="0"/>
        <v>72.135135135135144</v>
      </c>
      <c r="F28" s="18">
        <v>72</v>
      </c>
      <c r="H28" s="19"/>
    </row>
    <row r="29" spans="1:8">
      <c r="A29" s="70"/>
      <c r="B29" s="13">
        <v>27</v>
      </c>
      <c r="C29" s="11" t="s">
        <v>32</v>
      </c>
      <c r="D29">
        <v>4.9000000000000002E-2</v>
      </c>
      <c r="E29" s="12">
        <f t="shared" si="0"/>
        <v>82.945945945945965</v>
      </c>
      <c r="F29" s="18">
        <v>83</v>
      </c>
      <c r="H29" s="19"/>
    </row>
    <row r="30" spans="1:8">
      <c r="A30" s="70"/>
      <c r="B30" s="13">
        <v>28</v>
      </c>
      <c r="C30" s="11" t="s">
        <v>33</v>
      </c>
      <c r="D30">
        <v>5.0999999999999997E-2</v>
      </c>
      <c r="E30" s="12">
        <f t="shared" si="0"/>
        <v>104.56756756756752</v>
      </c>
      <c r="F30" s="18">
        <v>105</v>
      </c>
      <c r="H30" s="19"/>
    </row>
    <row r="31" spans="1:8">
      <c r="A31" s="70"/>
      <c r="B31" s="13">
        <v>29</v>
      </c>
      <c r="C31" s="11" t="s">
        <v>34</v>
      </c>
      <c r="D31">
        <v>5.2999999999999999E-2</v>
      </c>
      <c r="E31" s="12">
        <f t="shared" si="0"/>
        <v>126.18918918918916</v>
      </c>
      <c r="F31" s="18">
        <v>126</v>
      </c>
      <c r="H31" s="19"/>
    </row>
    <row r="32" spans="1:8">
      <c r="A32" s="70"/>
      <c r="B32" s="13">
        <v>30</v>
      </c>
      <c r="C32" s="11" t="s">
        <v>35</v>
      </c>
      <c r="D32">
        <v>5.0999999999999997E-2</v>
      </c>
      <c r="E32" s="12">
        <f t="shared" si="0"/>
        <v>104.56756756756752</v>
      </c>
      <c r="F32" s="18">
        <v>105</v>
      </c>
      <c r="H32" s="19"/>
    </row>
    <row r="33" spans="1:8">
      <c r="A33" s="70"/>
      <c r="B33" s="13">
        <v>31</v>
      </c>
      <c r="C33" s="11" t="s">
        <v>36</v>
      </c>
      <c r="D33">
        <v>4.5999999999999999E-2</v>
      </c>
      <c r="E33" s="12">
        <f t="shared" si="0"/>
        <v>50.513513513513495</v>
      </c>
      <c r="F33" s="18">
        <v>51</v>
      </c>
      <c r="H33" s="19"/>
    </row>
    <row r="34" spans="1:8">
      <c r="A34" s="70"/>
      <c r="B34" s="13">
        <v>32</v>
      </c>
      <c r="C34" s="11" t="s">
        <v>37</v>
      </c>
      <c r="D34">
        <v>4.4999999999999998E-2</v>
      </c>
      <c r="E34" s="12">
        <f t="shared" si="0"/>
        <v>39.702702702702673</v>
      </c>
      <c r="F34" s="18">
        <v>40</v>
      </c>
      <c r="H34" s="19"/>
    </row>
    <row r="35" spans="1:8">
      <c r="A35" s="70"/>
      <c r="B35" s="13">
        <v>33</v>
      </c>
      <c r="C35" s="11" t="s">
        <v>38</v>
      </c>
      <c r="D35">
        <v>0.05</v>
      </c>
      <c r="E35" s="12">
        <f t="shared" si="0"/>
        <v>93.756756756756772</v>
      </c>
      <c r="F35" s="18">
        <v>94</v>
      </c>
      <c r="H35" s="19"/>
    </row>
    <row r="36" spans="1:8">
      <c r="A36" s="70"/>
      <c r="B36" s="13">
        <v>34</v>
      </c>
      <c r="C36" s="11" t="s">
        <v>39</v>
      </c>
      <c r="D36">
        <v>4.7E-2</v>
      </c>
      <c r="E36" s="12">
        <f t="shared" si="0"/>
        <v>61.324324324324309</v>
      </c>
      <c r="F36" s="18">
        <v>61</v>
      </c>
      <c r="H36" s="19"/>
    </row>
    <row r="37" spans="1:8">
      <c r="A37" s="70"/>
      <c r="B37" s="13">
        <v>35</v>
      </c>
      <c r="C37" s="11" t="s">
        <v>40</v>
      </c>
      <c r="D37">
        <v>4.8000000000000001E-2</v>
      </c>
      <c r="E37" s="12">
        <f t="shared" si="0"/>
        <v>72.135135135135144</v>
      </c>
      <c r="F37" s="18">
        <v>72</v>
      </c>
      <c r="H37" s="19"/>
    </row>
    <row r="38" spans="1:8">
      <c r="A38" s="70" t="s">
        <v>143</v>
      </c>
      <c r="B38" s="20">
        <v>36</v>
      </c>
      <c r="C38" s="11" t="s">
        <v>41</v>
      </c>
      <c r="D38">
        <v>5.1999999999999998E-2</v>
      </c>
      <c r="E38" s="12">
        <f t="shared" si="0"/>
        <v>115.37837837837834</v>
      </c>
      <c r="F38" s="21">
        <v>115</v>
      </c>
      <c r="G38" t="s">
        <v>4</v>
      </c>
      <c r="H38" s="19">
        <f>MAX(F38:F46)</f>
        <v>148</v>
      </c>
    </row>
    <row r="39" spans="1:8">
      <c r="A39" s="70"/>
      <c r="B39" s="20">
        <v>37</v>
      </c>
      <c r="C39" s="11" t="s">
        <v>42</v>
      </c>
      <c r="D39">
        <v>0.05</v>
      </c>
      <c r="E39" s="12">
        <f t="shared" si="0"/>
        <v>93.756756756756772</v>
      </c>
      <c r="F39" s="21">
        <v>94</v>
      </c>
      <c r="G39" t="s">
        <v>6</v>
      </c>
      <c r="H39" s="19">
        <f>MIN(F38:F46)</f>
        <v>51</v>
      </c>
    </row>
    <row r="40" spans="1:8">
      <c r="A40" s="70"/>
      <c r="B40" s="20">
        <v>38</v>
      </c>
      <c r="C40" s="11" t="s">
        <v>43</v>
      </c>
      <c r="D40">
        <v>5.0999999999999997E-2</v>
      </c>
      <c r="E40" s="12">
        <f t="shared" si="0"/>
        <v>104.56756756756752</v>
      </c>
      <c r="F40" s="21">
        <v>105</v>
      </c>
      <c r="G40" t="s">
        <v>8</v>
      </c>
      <c r="H40" s="19">
        <f>AVERAGE(F38:F46)</f>
        <v>89</v>
      </c>
    </row>
    <row r="41" spans="1:8">
      <c r="A41" s="70"/>
      <c r="B41" s="20">
        <v>39</v>
      </c>
      <c r="C41" s="11" t="s">
        <v>44</v>
      </c>
      <c r="D41">
        <v>4.7E-2</v>
      </c>
      <c r="E41" s="12">
        <f t="shared" si="0"/>
        <v>61.324324324324309</v>
      </c>
      <c r="F41" s="21">
        <v>61</v>
      </c>
      <c r="H41" s="19"/>
    </row>
    <row r="42" spans="1:8">
      <c r="A42" s="70"/>
      <c r="B42" s="20">
        <v>40</v>
      </c>
      <c r="C42" s="11" t="s">
        <v>45</v>
      </c>
      <c r="D42">
        <v>4.5999999999999999E-2</v>
      </c>
      <c r="E42" s="12">
        <f t="shared" si="0"/>
        <v>50.513513513513495</v>
      </c>
      <c r="F42" s="21">
        <v>51</v>
      </c>
      <c r="H42" s="19"/>
    </row>
    <row r="43" spans="1:8">
      <c r="A43" s="70"/>
      <c r="B43" s="20">
        <v>41</v>
      </c>
      <c r="C43" s="11" t="s">
        <v>46</v>
      </c>
      <c r="D43">
        <v>0.05</v>
      </c>
      <c r="E43" s="12">
        <f t="shared" si="0"/>
        <v>93.756756756756772</v>
      </c>
      <c r="F43" s="21">
        <v>94</v>
      </c>
      <c r="H43" s="19"/>
    </row>
    <row r="44" spans="1:8">
      <c r="A44" s="70"/>
      <c r="B44" s="20">
        <v>42</v>
      </c>
      <c r="C44" s="11" t="s">
        <v>47</v>
      </c>
      <c r="D44">
        <v>4.7E-2</v>
      </c>
      <c r="E44" s="12">
        <f t="shared" si="0"/>
        <v>61.324324324324309</v>
      </c>
      <c r="F44" s="21">
        <v>61</v>
      </c>
      <c r="H44" s="19"/>
    </row>
    <row r="45" spans="1:8">
      <c r="A45" s="70"/>
      <c r="B45" s="20">
        <v>43</v>
      </c>
      <c r="C45" s="11" t="s">
        <v>48</v>
      </c>
      <c r="D45">
        <v>4.8000000000000001E-2</v>
      </c>
      <c r="E45" s="12">
        <f t="shared" si="0"/>
        <v>72.135135135135144</v>
      </c>
      <c r="F45" s="21">
        <v>72</v>
      </c>
      <c r="H45" s="19"/>
    </row>
    <row r="46" spans="1:8">
      <c r="A46" s="70"/>
      <c r="B46" s="20">
        <v>44</v>
      </c>
      <c r="C46" s="11" t="s">
        <v>49</v>
      </c>
      <c r="D46">
        <v>5.5E-2</v>
      </c>
      <c r="E46" s="12">
        <f t="shared" si="0"/>
        <v>147.81081081081078</v>
      </c>
      <c r="F46" s="21">
        <v>148</v>
      </c>
      <c r="H46" s="19"/>
    </row>
    <row r="47" spans="1:8" ht="15" customHeight="1">
      <c r="A47" s="70" t="s">
        <v>124</v>
      </c>
      <c r="B47" s="13">
        <v>45</v>
      </c>
      <c r="C47" s="11" t="s">
        <v>51</v>
      </c>
      <c r="D47">
        <v>4.8000000000000001E-2</v>
      </c>
      <c r="E47" s="12">
        <f t="shared" si="0"/>
        <v>72.135135135135144</v>
      </c>
      <c r="F47" s="21">
        <v>72</v>
      </c>
      <c r="G47" t="s">
        <v>4</v>
      </c>
      <c r="H47" s="19">
        <f>MAX(F47:F81)</f>
        <v>321</v>
      </c>
    </row>
    <row r="48" spans="1:8">
      <c r="A48" s="70"/>
      <c r="B48" s="13">
        <v>46</v>
      </c>
      <c r="C48" s="11" t="s">
        <v>52</v>
      </c>
      <c r="D48">
        <v>6.4000000000000001E-2</v>
      </c>
      <c r="E48" s="12">
        <f t="shared" si="0"/>
        <v>245.10810810810807</v>
      </c>
      <c r="F48" s="21">
        <v>245</v>
      </c>
      <c r="G48" t="s">
        <v>6</v>
      </c>
      <c r="H48" s="19">
        <f>MIN(F47:F81)</f>
        <v>7</v>
      </c>
    </row>
    <row r="49" spans="1:8">
      <c r="A49" s="70"/>
      <c r="B49" s="13">
        <v>47</v>
      </c>
      <c r="C49" s="11" t="s">
        <v>53</v>
      </c>
      <c r="D49">
        <v>4.3999999999999997E-2</v>
      </c>
      <c r="E49" s="12">
        <f t="shared" si="0"/>
        <v>28.891891891891852</v>
      </c>
      <c r="F49" s="21">
        <v>29</v>
      </c>
      <c r="G49" t="s">
        <v>8</v>
      </c>
      <c r="H49" s="19">
        <f>AVERAGE(F47:F81)</f>
        <v>61.657142857142858</v>
      </c>
    </row>
    <row r="50" spans="1:8">
      <c r="A50" s="70"/>
      <c r="B50" s="13">
        <v>48</v>
      </c>
      <c r="C50" s="11" t="s">
        <v>54</v>
      </c>
      <c r="D50">
        <v>4.8000000000000001E-2</v>
      </c>
      <c r="E50" s="12">
        <f t="shared" si="0"/>
        <v>72.135135135135144</v>
      </c>
      <c r="F50" s="21">
        <v>72</v>
      </c>
      <c r="H50" s="19"/>
    </row>
    <row r="51" spans="1:8">
      <c r="A51" s="70"/>
      <c r="B51" s="13">
        <v>49</v>
      </c>
      <c r="C51" s="11" t="s">
        <v>55</v>
      </c>
      <c r="D51">
        <v>4.9000000000000002E-2</v>
      </c>
      <c r="E51" s="12">
        <f t="shared" si="0"/>
        <v>82.945945945945965</v>
      </c>
      <c r="F51" s="21">
        <v>83</v>
      </c>
      <c r="H51" s="19"/>
    </row>
    <row r="52" spans="1:8">
      <c r="A52" s="70"/>
      <c r="B52" s="13">
        <v>50</v>
      </c>
      <c r="C52" s="11" t="s">
        <v>56</v>
      </c>
      <c r="D52">
        <v>4.9000000000000002E-2</v>
      </c>
      <c r="E52" s="12">
        <f t="shared" si="0"/>
        <v>82.945945945945965</v>
      </c>
      <c r="F52" s="21">
        <v>83</v>
      </c>
      <c r="H52" s="19"/>
    </row>
    <row r="53" spans="1:8">
      <c r="A53" s="70"/>
      <c r="B53" s="13">
        <v>51</v>
      </c>
      <c r="C53" s="11" t="s">
        <v>57</v>
      </c>
      <c r="D53">
        <v>4.7E-2</v>
      </c>
      <c r="E53" s="12">
        <f t="shared" si="0"/>
        <v>61.324324324324309</v>
      </c>
      <c r="F53" s="21">
        <v>61</v>
      </c>
      <c r="H53" s="19"/>
    </row>
    <row r="54" spans="1:8">
      <c r="A54" s="70"/>
      <c r="B54" s="13">
        <v>52</v>
      </c>
      <c r="C54" s="11" t="s">
        <v>58</v>
      </c>
      <c r="D54">
        <v>4.8000000000000001E-2</v>
      </c>
      <c r="E54" s="12">
        <f t="shared" si="0"/>
        <v>72.135135135135144</v>
      </c>
      <c r="F54" s="21">
        <v>72</v>
      </c>
      <c r="H54" s="19"/>
    </row>
    <row r="55" spans="1:8">
      <c r="A55" s="70"/>
      <c r="B55" s="13">
        <v>53</v>
      </c>
      <c r="C55" s="11" t="s">
        <v>59</v>
      </c>
      <c r="D55">
        <v>4.7E-2</v>
      </c>
      <c r="E55" s="12">
        <f t="shared" si="0"/>
        <v>61.324324324324309</v>
      </c>
      <c r="F55" s="21">
        <v>61</v>
      </c>
      <c r="H55" s="19"/>
    </row>
    <row r="56" spans="1:8">
      <c r="A56" s="70"/>
      <c r="B56" s="13">
        <v>54</v>
      </c>
      <c r="C56" s="11" t="s">
        <v>60</v>
      </c>
      <c r="D56">
        <v>4.4999999999999998E-2</v>
      </c>
      <c r="E56" s="12">
        <f t="shared" si="0"/>
        <v>39.702702702702673</v>
      </c>
      <c r="F56" s="21">
        <v>40</v>
      </c>
      <c r="H56" s="19"/>
    </row>
    <row r="57" spans="1:8">
      <c r="A57" s="70"/>
      <c r="B57" s="13">
        <v>55</v>
      </c>
      <c r="C57" s="11" t="s">
        <v>61</v>
      </c>
      <c r="D57">
        <v>4.3999999999999997E-2</v>
      </c>
      <c r="E57" s="12">
        <f t="shared" si="0"/>
        <v>28.891891891891852</v>
      </c>
      <c r="F57" s="21">
        <v>29</v>
      </c>
      <c r="H57" s="19"/>
    </row>
    <row r="58" spans="1:8">
      <c r="A58" s="70"/>
      <c r="B58" s="13">
        <v>56</v>
      </c>
      <c r="C58" s="11" t="s">
        <v>62</v>
      </c>
      <c r="D58">
        <v>0.05</v>
      </c>
      <c r="E58" s="12">
        <f t="shared" si="0"/>
        <v>93.756756756756772</v>
      </c>
      <c r="F58" s="21">
        <v>94</v>
      </c>
      <c r="H58" s="19"/>
    </row>
    <row r="59" spans="1:8">
      <c r="A59" s="70"/>
      <c r="B59" s="13">
        <v>57</v>
      </c>
      <c r="C59" s="11" t="s">
        <v>63</v>
      </c>
      <c r="D59">
        <v>4.9000000000000002E-2</v>
      </c>
      <c r="E59" s="12">
        <f t="shared" si="0"/>
        <v>82.945945945945965</v>
      </c>
      <c r="F59" s="21">
        <v>83</v>
      </c>
      <c r="H59" s="19"/>
    </row>
    <row r="60" spans="1:8">
      <c r="A60" s="70"/>
      <c r="B60" s="13">
        <v>58</v>
      </c>
      <c r="C60" s="11" t="s">
        <v>64</v>
      </c>
      <c r="D60">
        <v>4.2999999999999997E-2</v>
      </c>
      <c r="E60" s="12">
        <f t="shared" si="0"/>
        <v>18.081081081081031</v>
      </c>
      <c r="F60" s="21">
        <v>18</v>
      </c>
      <c r="H60" s="19"/>
    </row>
    <row r="61" spans="1:8">
      <c r="A61" s="70"/>
      <c r="B61" s="13">
        <v>59</v>
      </c>
      <c r="C61" s="11" t="s">
        <v>65</v>
      </c>
      <c r="D61">
        <v>4.4999999999999998E-2</v>
      </c>
      <c r="E61" s="12">
        <f t="shared" si="0"/>
        <v>39.702702702702673</v>
      </c>
      <c r="F61" s="21">
        <v>40</v>
      </c>
      <c r="H61" s="19"/>
    </row>
    <row r="62" spans="1:8">
      <c r="A62" s="70"/>
      <c r="B62" s="13">
        <v>60</v>
      </c>
      <c r="C62" s="11" t="s">
        <v>66</v>
      </c>
      <c r="D62">
        <v>4.7E-2</v>
      </c>
      <c r="E62" s="12">
        <f t="shared" si="0"/>
        <v>61.324324324324309</v>
      </c>
      <c r="F62" s="21">
        <v>61</v>
      </c>
      <c r="H62" s="19"/>
    </row>
    <row r="63" spans="1:8">
      <c r="A63" s="70"/>
      <c r="B63" s="13">
        <v>61</v>
      </c>
      <c r="C63" s="11" t="s">
        <v>67</v>
      </c>
      <c r="D63">
        <v>4.9000000000000002E-2</v>
      </c>
      <c r="E63" s="12">
        <f t="shared" si="0"/>
        <v>82.945945945945965</v>
      </c>
      <c r="F63" s="21">
        <v>83</v>
      </c>
      <c r="H63" s="19"/>
    </row>
    <row r="64" spans="1:8">
      <c r="A64" s="70"/>
      <c r="B64" s="13">
        <v>62</v>
      </c>
      <c r="C64" s="11" t="s">
        <v>68</v>
      </c>
      <c r="D64">
        <v>4.3999999999999997E-2</v>
      </c>
      <c r="E64" s="12">
        <f t="shared" si="0"/>
        <v>28.891891891891852</v>
      </c>
      <c r="F64" s="21">
        <v>29</v>
      </c>
      <c r="H64" s="19"/>
    </row>
    <row r="65" spans="1:8">
      <c r="A65" s="70"/>
      <c r="B65" s="13">
        <v>63</v>
      </c>
      <c r="C65" s="11" t="s">
        <v>69</v>
      </c>
      <c r="D65">
        <v>4.2500000000000003E-2</v>
      </c>
      <c r="E65" s="12">
        <f t="shared" si="0"/>
        <v>12.675675675675699</v>
      </c>
      <c r="F65" s="21">
        <v>13</v>
      </c>
      <c r="H65" s="19"/>
    </row>
    <row r="66" spans="1:8">
      <c r="A66" s="70"/>
      <c r="B66" s="13">
        <v>64</v>
      </c>
      <c r="C66" s="11" t="s">
        <v>70</v>
      </c>
      <c r="D66">
        <v>7.0999999999999994E-2</v>
      </c>
      <c r="E66" s="12">
        <f t="shared" si="0"/>
        <v>320.78378378378375</v>
      </c>
      <c r="F66" s="21">
        <v>321</v>
      </c>
      <c r="H66" s="19"/>
    </row>
    <row r="67" spans="1:8">
      <c r="A67" s="70"/>
      <c r="B67" s="13">
        <v>65</v>
      </c>
      <c r="C67" s="11" t="s">
        <v>71</v>
      </c>
      <c r="D67">
        <v>4.5999999999999999E-2</v>
      </c>
      <c r="E67" s="12">
        <f t="shared" si="0"/>
        <v>50.513513513513495</v>
      </c>
      <c r="F67" s="21">
        <v>51</v>
      </c>
      <c r="H67" s="19"/>
    </row>
    <row r="68" spans="1:8">
      <c r="A68" s="70"/>
      <c r="B68" s="13">
        <v>66</v>
      </c>
      <c r="C68" s="11" t="s">
        <v>72</v>
      </c>
      <c r="D68">
        <v>4.4999999999999998E-2</v>
      </c>
      <c r="E68" s="12">
        <f t="shared" ref="E68:E90" si="1">(40*(D68-0.04)-0.0531)/0.0037</f>
        <v>39.702702702702673</v>
      </c>
      <c r="F68" s="21">
        <v>40</v>
      </c>
      <c r="H68" s="19"/>
    </row>
    <row r="69" spans="1:8">
      <c r="A69" s="70"/>
      <c r="B69" s="13">
        <v>67</v>
      </c>
      <c r="C69" s="11" t="s">
        <v>73</v>
      </c>
      <c r="D69">
        <v>4.2999999999999997E-2</v>
      </c>
      <c r="E69" s="12">
        <f t="shared" si="1"/>
        <v>18.081081081081031</v>
      </c>
      <c r="F69" s="21">
        <v>18</v>
      </c>
      <c r="H69" s="19"/>
    </row>
    <row r="70" spans="1:8">
      <c r="A70" s="70"/>
      <c r="B70" s="13">
        <v>68</v>
      </c>
      <c r="C70" s="11" t="s">
        <v>74</v>
      </c>
      <c r="D70">
        <v>4.8000000000000001E-2</v>
      </c>
      <c r="E70" s="12">
        <f t="shared" si="1"/>
        <v>72.135135135135144</v>
      </c>
      <c r="F70" s="21">
        <v>72</v>
      </c>
      <c r="H70" s="19"/>
    </row>
    <row r="71" spans="1:8">
      <c r="A71" s="70"/>
      <c r="B71" s="13">
        <v>69</v>
      </c>
      <c r="C71" s="11" t="s">
        <v>75</v>
      </c>
      <c r="D71">
        <v>4.3999999999999997E-2</v>
      </c>
      <c r="E71" s="12">
        <f t="shared" si="1"/>
        <v>28.891891891891852</v>
      </c>
      <c r="F71" s="21">
        <v>29</v>
      </c>
      <c r="H71" s="19"/>
    </row>
    <row r="72" spans="1:8">
      <c r="A72" s="70"/>
      <c r="B72" s="13">
        <v>70</v>
      </c>
      <c r="C72" s="11" t="s">
        <v>76</v>
      </c>
      <c r="D72">
        <v>4.4999999999999998E-2</v>
      </c>
      <c r="E72" s="12">
        <f t="shared" si="1"/>
        <v>39.702702702702673</v>
      </c>
      <c r="F72" s="21">
        <v>40</v>
      </c>
      <c r="H72" s="19"/>
    </row>
    <row r="73" spans="1:8">
      <c r="A73" s="70"/>
      <c r="B73" s="13">
        <v>71</v>
      </c>
      <c r="C73" s="11" t="s">
        <v>77</v>
      </c>
      <c r="D73">
        <v>4.9000000000000002E-2</v>
      </c>
      <c r="E73" s="12">
        <f t="shared" si="1"/>
        <v>82.945945945945965</v>
      </c>
      <c r="F73" s="21">
        <v>83</v>
      </c>
      <c r="H73" s="19"/>
    </row>
    <row r="74" spans="1:8">
      <c r="A74" s="70"/>
      <c r="B74" s="13">
        <v>72</v>
      </c>
      <c r="C74" s="11" t="s">
        <v>78</v>
      </c>
      <c r="D74">
        <v>4.7E-2</v>
      </c>
      <c r="E74" s="12">
        <f t="shared" si="1"/>
        <v>61.324324324324309</v>
      </c>
      <c r="F74" s="21">
        <v>61</v>
      </c>
      <c r="H74" s="19"/>
    </row>
    <row r="75" spans="1:8">
      <c r="A75" s="70"/>
      <c r="B75" s="13">
        <v>73</v>
      </c>
      <c r="C75" s="11" t="s">
        <v>79</v>
      </c>
      <c r="D75">
        <v>4.5999999999999999E-2</v>
      </c>
      <c r="E75" s="12">
        <f t="shared" si="1"/>
        <v>50.513513513513495</v>
      </c>
      <c r="F75" s="21">
        <v>51</v>
      </c>
      <c r="H75" s="19"/>
    </row>
    <row r="76" spans="1:8">
      <c r="A76" s="70"/>
      <c r="B76" s="13">
        <v>74</v>
      </c>
      <c r="C76" s="11" t="s">
        <v>80</v>
      </c>
      <c r="D76">
        <v>4.2999999999999997E-2</v>
      </c>
      <c r="E76" s="12">
        <f t="shared" si="1"/>
        <v>18.081081081081031</v>
      </c>
      <c r="F76" s="21">
        <v>18</v>
      </c>
      <c r="H76" s="19"/>
    </row>
    <row r="77" spans="1:8">
      <c r="A77" s="70"/>
      <c r="B77" s="13">
        <v>75</v>
      </c>
      <c r="C77" s="11" t="s">
        <v>81</v>
      </c>
      <c r="D77">
        <v>4.2000000000000003E-2</v>
      </c>
      <c r="E77" s="12">
        <f t="shared" si="1"/>
        <v>7.2702702702702888</v>
      </c>
      <c r="F77" s="21">
        <v>7</v>
      </c>
      <c r="H77" s="19"/>
    </row>
    <row r="78" spans="1:8">
      <c r="A78" s="70"/>
      <c r="B78" s="13">
        <v>76</v>
      </c>
      <c r="C78" s="11" t="s">
        <v>82</v>
      </c>
      <c r="D78">
        <v>4.7E-2</v>
      </c>
      <c r="E78" s="12">
        <f t="shared" si="1"/>
        <v>61.324324324324309</v>
      </c>
      <c r="F78" s="21">
        <v>61</v>
      </c>
      <c r="H78" s="19"/>
    </row>
    <row r="79" spans="1:8">
      <c r="A79" s="70"/>
      <c r="B79" s="13">
        <v>77</v>
      </c>
      <c r="C79" s="11" t="s">
        <v>83</v>
      </c>
      <c r="D79">
        <v>4.2999999999999997E-2</v>
      </c>
      <c r="E79" s="12">
        <f t="shared" si="1"/>
        <v>18.081081081081031</v>
      </c>
      <c r="F79" s="21">
        <v>18</v>
      </c>
      <c r="H79" s="19"/>
    </row>
    <row r="80" spans="1:8">
      <c r="A80" s="70"/>
      <c r="B80" s="13">
        <v>78</v>
      </c>
      <c r="C80" s="11" t="s">
        <v>99</v>
      </c>
      <c r="D80">
        <v>4.2000000000000003E-2</v>
      </c>
      <c r="E80" s="12">
        <f t="shared" si="1"/>
        <v>7.2702702702702888</v>
      </c>
      <c r="F80" s="21">
        <v>7</v>
      </c>
      <c r="H80" s="19"/>
    </row>
    <row r="81" spans="1:8">
      <c r="A81" s="70"/>
      <c r="B81" s="13">
        <v>79</v>
      </c>
      <c r="C81" s="11" t="s">
        <v>85</v>
      </c>
      <c r="D81">
        <v>4.2500000000000003E-2</v>
      </c>
      <c r="E81" s="12">
        <f t="shared" si="1"/>
        <v>12.675675675675699</v>
      </c>
      <c r="F81" s="21">
        <v>13</v>
      </c>
      <c r="H81" s="19"/>
    </row>
    <row r="82" spans="1:8">
      <c r="A82" s="70" t="s">
        <v>125</v>
      </c>
      <c r="B82" s="13">
        <v>80</v>
      </c>
      <c r="C82" s="11" t="s">
        <v>86</v>
      </c>
      <c r="D82">
        <v>4.2000000000000003E-2</v>
      </c>
      <c r="E82" s="12">
        <f t="shared" si="1"/>
        <v>7.2702702702702888</v>
      </c>
      <c r="F82" s="21">
        <v>7</v>
      </c>
      <c r="G82" t="s">
        <v>4</v>
      </c>
      <c r="H82" s="19">
        <f>MAX(E82:E90)</f>
        <v>50.513513513513495</v>
      </c>
    </row>
    <row r="83" spans="1:8">
      <c r="A83" s="70"/>
      <c r="B83" s="13">
        <v>81</v>
      </c>
      <c r="C83" s="11" t="s">
        <v>87</v>
      </c>
      <c r="D83">
        <v>4.2999999999999997E-2</v>
      </c>
      <c r="E83" s="12">
        <f t="shared" si="1"/>
        <v>18.081081081081031</v>
      </c>
      <c r="F83" s="21">
        <v>18</v>
      </c>
      <c r="G83" t="s">
        <v>6</v>
      </c>
      <c r="H83" s="19">
        <f>MIN(F82:F90)</f>
        <v>7</v>
      </c>
    </row>
    <row r="84" spans="1:8">
      <c r="A84" s="70"/>
      <c r="B84" s="13">
        <v>82</v>
      </c>
      <c r="C84" s="11">
        <v>89</v>
      </c>
      <c r="D84">
        <v>4.5999999999999999E-2</v>
      </c>
      <c r="E84" s="12">
        <f t="shared" si="1"/>
        <v>50.513513513513495</v>
      </c>
      <c r="F84" s="21">
        <v>51</v>
      </c>
      <c r="G84" t="s">
        <v>8</v>
      </c>
      <c r="H84" s="19">
        <f>AVERAGE(F82:F90)</f>
        <v>26</v>
      </c>
    </row>
    <row r="85" spans="1:8">
      <c r="A85" s="70"/>
      <c r="B85" s="13">
        <v>83</v>
      </c>
      <c r="C85" s="11">
        <v>90</v>
      </c>
      <c r="D85">
        <v>4.2000000000000003E-2</v>
      </c>
      <c r="E85" s="12">
        <f t="shared" si="1"/>
        <v>7.2702702702702888</v>
      </c>
      <c r="F85" s="21">
        <v>7</v>
      </c>
      <c r="H85" s="19"/>
    </row>
    <row r="86" spans="1:8">
      <c r="A86" s="70"/>
      <c r="B86" s="13">
        <v>84</v>
      </c>
      <c r="C86" s="11">
        <v>91</v>
      </c>
      <c r="D86">
        <v>4.3999999999999997E-2</v>
      </c>
      <c r="E86" s="12">
        <f t="shared" si="1"/>
        <v>28.891891891891852</v>
      </c>
      <c r="F86" s="21">
        <v>29</v>
      </c>
      <c r="H86" s="19"/>
    </row>
    <row r="87" spans="1:8">
      <c r="A87" s="70"/>
      <c r="B87" s="13">
        <v>85</v>
      </c>
      <c r="C87" s="11">
        <v>92</v>
      </c>
      <c r="D87">
        <v>4.3999999999999997E-2</v>
      </c>
      <c r="E87" s="12">
        <f t="shared" si="1"/>
        <v>28.891891891891852</v>
      </c>
      <c r="F87" s="21">
        <v>29</v>
      </c>
      <c r="H87" s="19"/>
    </row>
    <row r="88" spans="1:8">
      <c r="A88" s="70"/>
      <c r="B88" s="13">
        <v>86</v>
      </c>
      <c r="C88" s="11">
        <v>93</v>
      </c>
      <c r="D88">
        <v>4.3999999999999997E-2</v>
      </c>
      <c r="E88" s="12">
        <f t="shared" si="1"/>
        <v>28.891891891891852</v>
      </c>
      <c r="F88" s="21">
        <v>29</v>
      </c>
      <c r="H88" s="19"/>
    </row>
    <row r="89" spans="1:8">
      <c r="A89" s="70"/>
      <c r="B89" s="13">
        <v>87</v>
      </c>
      <c r="C89" s="11">
        <v>95</v>
      </c>
      <c r="D89">
        <v>4.2500000000000003E-2</v>
      </c>
      <c r="E89" s="12">
        <f t="shared" si="1"/>
        <v>12.675675675675699</v>
      </c>
      <c r="F89" s="21">
        <v>13</v>
      </c>
      <c r="H89" s="19"/>
    </row>
    <row r="90" spans="1:8">
      <c r="A90" s="70"/>
      <c r="B90" s="13">
        <v>88</v>
      </c>
      <c r="C90" s="11">
        <v>96</v>
      </c>
      <c r="D90">
        <v>4.5999999999999999E-2</v>
      </c>
      <c r="E90" s="12">
        <f t="shared" si="1"/>
        <v>50.513513513513495</v>
      </c>
      <c r="F90" s="21">
        <v>51</v>
      </c>
      <c r="H90" s="19"/>
    </row>
    <row r="91" spans="1:8">
      <c r="A91" s="69" t="s">
        <v>126</v>
      </c>
      <c r="B91" s="13">
        <v>89</v>
      </c>
      <c r="C91" s="11" t="s">
        <v>100</v>
      </c>
      <c r="D91" s="22">
        <v>3.5</v>
      </c>
      <c r="H91" s="19"/>
    </row>
    <row r="92" spans="1:8">
      <c r="A92" s="69"/>
      <c r="B92" s="13">
        <v>90</v>
      </c>
      <c r="C92" s="11" t="s">
        <v>101</v>
      </c>
      <c r="D92" s="22">
        <v>1.9079999999999999</v>
      </c>
      <c r="H92" s="19"/>
    </row>
    <row r="93" spans="1:8">
      <c r="A93" s="69"/>
      <c r="B93" s="13">
        <v>91</v>
      </c>
      <c r="C93" s="11" t="s">
        <v>102</v>
      </c>
      <c r="D93" s="22">
        <v>1.016</v>
      </c>
      <c r="H93" s="19"/>
    </row>
    <row r="94" spans="1:8">
      <c r="A94" s="69"/>
      <c r="B94" s="13">
        <v>92</v>
      </c>
      <c r="C94" s="11" t="s">
        <v>103</v>
      </c>
      <c r="D94" s="22">
        <v>0.52800000000000002</v>
      </c>
      <c r="H94" s="19"/>
    </row>
    <row r="95" spans="1:8">
      <c r="A95" s="69"/>
      <c r="B95" s="13">
        <v>93</v>
      </c>
      <c r="C95" s="11" t="s">
        <v>104</v>
      </c>
      <c r="D95" s="22">
        <v>0.28100000000000003</v>
      </c>
      <c r="H95" s="19"/>
    </row>
    <row r="96" spans="1:8">
      <c r="A96" s="69"/>
      <c r="B96" s="13">
        <v>94</v>
      </c>
      <c r="C96" s="11" t="s">
        <v>105</v>
      </c>
      <c r="D96" s="22">
        <v>0.16400000000000001</v>
      </c>
      <c r="H96" s="19"/>
    </row>
    <row r="97" spans="1:8">
      <c r="A97" s="69"/>
      <c r="B97" s="13">
        <v>95</v>
      </c>
      <c r="C97" s="11" t="s">
        <v>106</v>
      </c>
      <c r="D97" s="22">
        <v>0.10199999999999999</v>
      </c>
      <c r="H97" s="19"/>
    </row>
    <row r="98" spans="1:8">
      <c r="A98" s="69"/>
      <c r="B98" s="13">
        <v>96</v>
      </c>
      <c r="C98" s="11" t="s">
        <v>107</v>
      </c>
      <c r="D98" s="22">
        <v>4.2999999999999997E-2</v>
      </c>
      <c r="H98" s="19"/>
    </row>
    <row r="100" spans="1:8">
      <c r="A100" s="23"/>
      <c r="B100" s="23"/>
      <c r="C100" s="23"/>
      <c r="D100" s="23"/>
    </row>
    <row r="102" spans="1:8">
      <c r="A102" s="24"/>
    </row>
    <row r="103" spans="1:8">
      <c r="A103" s="24"/>
    </row>
  </sheetData>
  <autoFilter ref="A2:F98" xr:uid="{00000000-0009-0000-0000-000008000000}"/>
  <mergeCells count="6">
    <mergeCell ref="A91:A98"/>
    <mergeCell ref="A1:F1"/>
    <mergeCell ref="A3:A37"/>
    <mergeCell ref="A38:A46"/>
    <mergeCell ref="A47:A81"/>
    <mergeCell ref="A82:A90"/>
  </mergeCells>
  <pageMargins left="0.7" right="0.7" top="0.75" bottom="0.75" header="0.3" footer="0.3"/>
  <pageSetup paperSize="9" orientation="portrait" horizontalDpi="360" verticalDpi="36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8"/>
  <sheetViews>
    <sheetView tabSelected="1" topLeftCell="A7" workbookViewId="0">
      <selection activeCell="K18" sqref="K18"/>
    </sheetView>
  </sheetViews>
  <sheetFormatPr baseColWidth="10" defaultColWidth="8.77734375" defaultRowHeight="14.4"/>
  <cols>
    <col min="1" max="1" width="12.44140625" style="1" customWidth="1"/>
    <col min="2" max="2" width="20.109375" style="1" customWidth="1"/>
    <col min="3" max="3" width="9.33203125" style="1" customWidth="1"/>
    <col min="4" max="4" width="13.109375" style="1" customWidth="1"/>
    <col min="5" max="5" width="24.33203125" style="1" customWidth="1"/>
    <col min="6" max="6" width="11.44140625" style="1" customWidth="1"/>
    <col min="7" max="7" width="17.44140625" style="1" customWidth="1"/>
    <col min="8" max="8" width="8.77734375" style="1"/>
    <col min="9" max="9" width="15.109375" style="1" customWidth="1"/>
    <col min="10" max="13" width="8.77734375" style="1"/>
    <col min="14" max="14" width="16.44140625" style="1" customWidth="1"/>
    <col min="15" max="16384" width="8.77734375" style="1"/>
  </cols>
  <sheetData>
    <row r="1" spans="1:16">
      <c r="B1" s="2"/>
      <c r="C1" s="2"/>
      <c r="D1" s="3"/>
    </row>
    <row r="2" spans="1:16">
      <c r="A2" s="4" t="s">
        <v>108</v>
      </c>
      <c r="B2" s="2" t="s">
        <v>109</v>
      </c>
      <c r="C2" s="2" t="s">
        <v>4</v>
      </c>
      <c r="D2" s="3">
        <v>606.80701754385996</v>
      </c>
      <c r="F2" s="4" t="s">
        <v>110</v>
      </c>
      <c r="G2" s="2" t="s">
        <v>109</v>
      </c>
      <c r="H2" s="2" t="s">
        <v>4</v>
      </c>
      <c r="I2" s="3">
        <v>53.325178389398602</v>
      </c>
      <c r="M2" s="4" t="s">
        <v>111</v>
      </c>
      <c r="N2" s="2" t="s">
        <v>109</v>
      </c>
      <c r="O2" s="2" t="s">
        <v>4</v>
      </c>
      <c r="P2" s="3">
        <v>288.35135135135101</v>
      </c>
    </row>
    <row r="3" spans="1:16">
      <c r="A3" s="5"/>
      <c r="B3" s="6"/>
      <c r="C3" s="6" t="s">
        <v>6</v>
      </c>
      <c r="D3" s="7">
        <v>1.1929824561403499</v>
      </c>
      <c r="F3" s="5"/>
      <c r="H3" s="1" t="s">
        <v>6</v>
      </c>
      <c r="I3" s="7">
        <v>0.95005096839959302</v>
      </c>
      <c r="M3" s="5"/>
      <c r="O3" s="1" t="s">
        <v>6</v>
      </c>
      <c r="P3" s="7">
        <v>28.891891891891898</v>
      </c>
    </row>
    <row r="4" spans="1:16">
      <c r="A4" s="5"/>
      <c r="B4" s="6"/>
      <c r="C4" s="6" t="s">
        <v>8</v>
      </c>
      <c r="D4" s="7">
        <v>97.899749373433593</v>
      </c>
      <c r="F4" s="5"/>
      <c r="H4" s="1" t="s">
        <v>8</v>
      </c>
      <c r="I4" s="7">
        <v>3.3053444007572401</v>
      </c>
      <c r="M4" s="5"/>
      <c r="O4" s="1" t="s">
        <v>8</v>
      </c>
      <c r="P4" s="7">
        <v>120.62934362934401</v>
      </c>
    </row>
    <row r="5" spans="1:16">
      <c r="A5" s="5"/>
      <c r="B5" s="6"/>
      <c r="C5" s="6"/>
      <c r="D5" s="7"/>
      <c r="F5" s="5"/>
      <c r="I5" s="7"/>
      <c r="M5" s="5"/>
      <c r="P5" s="7"/>
    </row>
    <row r="6" spans="1:16">
      <c r="A6" s="5"/>
      <c r="B6" s="6"/>
      <c r="C6" s="6"/>
      <c r="D6" s="7"/>
      <c r="F6" s="5"/>
      <c r="I6" s="7"/>
      <c r="M6" s="5"/>
      <c r="P6" s="7"/>
    </row>
    <row r="7" spans="1:16">
      <c r="A7" s="5"/>
      <c r="B7" s="6" t="s">
        <v>112</v>
      </c>
      <c r="C7" s="6" t="s">
        <v>4</v>
      </c>
      <c r="D7" s="7">
        <v>372.07017543859598</v>
      </c>
      <c r="F7" s="5"/>
      <c r="G7" s="1" t="s">
        <v>112</v>
      </c>
      <c r="H7" s="1" t="s">
        <v>4</v>
      </c>
      <c r="I7" s="7">
        <v>3.4169215086646298</v>
      </c>
      <c r="M7" s="5"/>
      <c r="N7" s="1" t="s">
        <v>112</v>
      </c>
      <c r="O7" s="1" t="s">
        <v>4</v>
      </c>
      <c r="P7" s="7">
        <v>147.81081081081101</v>
      </c>
    </row>
    <row r="8" spans="1:16">
      <c r="A8" s="5"/>
      <c r="B8" s="6"/>
      <c r="C8" s="6" t="s">
        <v>6</v>
      </c>
      <c r="D8" s="7">
        <v>1.1929824561403499</v>
      </c>
      <c r="F8" s="5"/>
      <c r="H8" s="1" t="s">
        <v>6</v>
      </c>
      <c r="I8" s="7">
        <v>1.19469928644241</v>
      </c>
      <c r="M8" s="5"/>
      <c r="O8" s="1" t="s">
        <v>6</v>
      </c>
      <c r="P8" s="7">
        <v>50.513513513513502</v>
      </c>
    </row>
    <row r="9" spans="1:16">
      <c r="A9" s="5"/>
      <c r="B9" s="6"/>
      <c r="C9" s="6" t="s">
        <v>8</v>
      </c>
      <c r="D9" s="7">
        <v>67.294346978557499</v>
      </c>
      <c r="F9" s="5"/>
      <c r="H9" s="1" t="s">
        <v>8</v>
      </c>
      <c r="I9" s="7">
        <v>2.1551704609808602</v>
      </c>
      <c r="M9" s="5"/>
      <c r="O9" s="1" t="s">
        <v>8</v>
      </c>
      <c r="P9" s="7">
        <v>88.951951951951997</v>
      </c>
    </row>
    <row r="10" spans="1:16">
      <c r="A10" s="5"/>
      <c r="B10" s="6"/>
      <c r="C10" s="6"/>
      <c r="D10" s="7"/>
      <c r="F10" s="5"/>
      <c r="I10" s="7"/>
      <c r="M10" s="5"/>
      <c r="P10" s="7"/>
    </row>
    <row r="11" spans="1:16">
      <c r="A11" s="5"/>
      <c r="B11" s="6" t="s">
        <v>113</v>
      </c>
      <c r="C11" s="6" t="s">
        <v>4</v>
      </c>
      <c r="D11" s="7">
        <v>606.80701754385996</v>
      </c>
      <c r="F11" s="5"/>
      <c r="G11" s="1" t="s">
        <v>113</v>
      </c>
      <c r="H11" s="1" t="s">
        <v>4</v>
      </c>
      <c r="I11" s="7">
        <v>3.8450560652395498</v>
      </c>
      <c r="M11" s="5"/>
      <c r="N11" s="1" t="s">
        <v>113</v>
      </c>
      <c r="O11" s="1" t="s">
        <v>4</v>
      </c>
      <c r="P11" s="7">
        <v>320.78378378378397</v>
      </c>
    </row>
    <row r="12" spans="1:16">
      <c r="A12" s="5"/>
      <c r="B12" s="6"/>
      <c r="C12" s="6" t="s">
        <v>6</v>
      </c>
      <c r="D12" s="7">
        <v>0.140350877192983</v>
      </c>
      <c r="F12" s="5"/>
      <c r="H12" s="1" t="s">
        <v>6</v>
      </c>
      <c r="I12" s="7">
        <v>0.97043832823649401</v>
      </c>
      <c r="M12" s="5"/>
      <c r="O12" s="1" t="s">
        <v>6</v>
      </c>
      <c r="P12" s="7">
        <v>7.2702702702702897</v>
      </c>
    </row>
    <row r="13" spans="1:16">
      <c r="A13" s="5"/>
      <c r="B13" s="6"/>
      <c r="C13" s="6" t="s">
        <v>8</v>
      </c>
      <c r="D13" s="7">
        <v>48.265664160401002</v>
      </c>
      <c r="F13" s="5"/>
      <c r="H13" s="1" t="s">
        <v>8</v>
      </c>
      <c r="I13" s="7">
        <v>1.7998543760011601</v>
      </c>
      <c r="M13" s="5"/>
      <c r="O13" s="1" t="s">
        <v>8</v>
      </c>
      <c r="P13" s="7">
        <v>61.633204633204599</v>
      </c>
    </row>
    <row r="14" spans="1:16">
      <c r="A14" s="5"/>
      <c r="B14" s="6"/>
      <c r="C14" s="6"/>
      <c r="D14" s="7"/>
      <c r="F14" s="5"/>
      <c r="I14" s="7"/>
      <c r="M14" s="5"/>
      <c r="P14" s="7"/>
    </row>
    <row r="15" spans="1:16">
      <c r="A15" s="5"/>
      <c r="B15" s="6"/>
      <c r="C15" s="6"/>
      <c r="D15" s="7"/>
      <c r="F15" s="5"/>
      <c r="I15" s="7"/>
      <c r="M15" s="5"/>
      <c r="P15" s="7"/>
    </row>
    <row r="16" spans="1:16">
      <c r="A16" s="5"/>
      <c r="B16" s="6" t="s">
        <v>114</v>
      </c>
      <c r="C16" s="6" t="s">
        <v>4</v>
      </c>
      <c r="D16" s="7">
        <v>92.771929824561397</v>
      </c>
      <c r="F16" s="5"/>
      <c r="G16" s="1" t="s">
        <v>114</v>
      </c>
      <c r="H16" s="1" t="s">
        <v>4</v>
      </c>
      <c r="I16" s="7">
        <v>28.248725790010202</v>
      </c>
      <c r="M16" s="5"/>
      <c r="N16" s="1" t="s">
        <v>114</v>
      </c>
      <c r="O16" s="1" t="s">
        <v>4</v>
      </c>
      <c r="P16" s="7">
        <v>50.513513513513502</v>
      </c>
    </row>
    <row r="17" spans="1:16">
      <c r="A17" s="5"/>
      <c r="B17" s="6"/>
      <c r="C17" s="6" t="s">
        <v>6</v>
      </c>
      <c r="D17" s="7">
        <v>2.42105263157895</v>
      </c>
      <c r="F17" s="5"/>
      <c r="H17" s="1" t="s">
        <v>6</v>
      </c>
      <c r="I17" s="7">
        <v>0.99082568807339499</v>
      </c>
      <c r="M17" s="5"/>
      <c r="O17" s="1" t="s">
        <v>6</v>
      </c>
      <c r="P17" s="7">
        <v>7.2702702702702897</v>
      </c>
    </row>
    <row r="18" spans="1:16">
      <c r="A18" s="8"/>
      <c r="B18" s="9"/>
      <c r="C18" s="9" t="s">
        <v>8</v>
      </c>
      <c r="D18" s="10">
        <v>16.228070175438599</v>
      </c>
      <c r="F18" s="8"/>
      <c r="G18" s="9"/>
      <c r="H18" s="9" t="s">
        <v>8</v>
      </c>
      <c r="I18" s="10">
        <v>6.5275229357798201</v>
      </c>
      <c r="M18" s="8"/>
      <c r="N18" s="9"/>
      <c r="O18" s="9" t="s">
        <v>8</v>
      </c>
      <c r="P18" s="10">
        <v>25.8888888888889</v>
      </c>
    </row>
    <row r="22" spans="1:16">
      <c r="A22" s="4" t="s">
        <v>115</v>
      </c>
      <c r="B22" s="2" t="s">
        <v>109</v>
      </c>
      <c r="C22" s="2" t="s">
        <v>4</v>
      </c>
      <c r="D22" s="3">
        <v>116.38578680203</v>
      </c>
      <c r="F22" s="4" t="s">
        <v>116</v>
      </c>
      <c r="G22" s="2" t="s">
        <v>109</v>
      </c>
      <c r="H22" s="2" t="s">
        <v>4</v>
      </c>
      <c r="I22" s="3">
        <v>97.44</v>
      </c>
      <c r="J22" s="6"/>
      <c r="K22" s="6"/>
    </row>
    <row r="23" spans="1:16">
      <c r="A23" s="5"/>
      <c r="C23" s="1" t="s">
        <v>6</v>
      </c>
      <c r="D23" s="7">
        <v>2.3756345177665001</v>
      </c>
      <c r="F23" s="5"/>
      <c r="H23" s="1" t="s">
        <v>6</v>
      </c>
      <c r="I23" s="7">
        <v>5.24</v>
      </c>
      <c r="J23" s="6"/>
      <c r="K23" s="6"/>
    </row>
    <row r="24" spans="1:16">
      <c r="A24" s="5"/>
      <c r="C24" s="1" t="s">
        <v>8</v>
      </c>
      <c r="D24" s="7">
        <v>15.2168237853517</v>
      </c>
      <c r="F24" s="5"/>
      <c r="H24" s="1" t="s">
        <v>8</v>
      </c>
      <c r="I24" s="7">
        <v>37.461904761904798</v>
      </c>
      <c r="J24" s="6"/>
      <c r="K24" s="6"/>
    </row>
    <row r="25" spans="1:16">
      <c r="A25" s="5"/>
      <c r="D25" s="7"/>
      <c r="F25" s="5"/>
      <c r="I25" s="7"/>
      <c r="J25" s="6"/>
      <c r="K25" s="6"/>
    </row>
    <row r="26" spans="1:16">
      <c r="A26" s="5"/>
      <c r="D26" s="7"/>
      <c r="F26" s="5"/>
      <c r="I26" s="7"/>
      <c r="J26" s="6"/>
      <c r="K26" s="6"/>
    </row>
    <row r="27" spans="1:16">
      <c r="A27" s="5"/>
      <c r="B27" s="1" t="s">
        <v>112</v>
      </c>
      <c r="C27" s="1" t="s">
        <v>4</v>
      </c>
      <c r="D27" s="7">
        <v>103.593908629442</v>
      </c>
      <c r="F27" s="5"/>
      <c r="G27" s="1" t="s">
        <v>112</v>
      </c>
      <c r="H27" s="1" t="s">
        <v>4</v>
      </c>
      <c r="I27" s="7">
        <v>72.073333333333295</v>
      </c>
      <c r="J27" s="6"/>
      <c r="K27" s="6"/>
    </row>
    <row r="28" spans="1:16">
      <c r="A28" s="5"/>
      <c r="C28" s="1" t="s">
        <v>6</v>
      </c>
      <c r="D28" s="7">
        <v>2.1725888324873099</v>
      </c>
      <c r="F28" s="5"/>
      <c r="H28" s="1" t="s">
        <v>6</v>
      </c>
      <c r="I28" s="7">
        <v>14.2733333333333</v>
      </c>
      <c r="J28" s="6"/>
      <c r="K28" s="6"/>
    </row>
    <row r="29" spans="1:16">
      <c r="A29" s="5"/>
      <c r="C29" s="1" t="s">
        <v>8</v>
      </c>
      <c r="D29" s="7">
        <v>19.713479977439398</v>
      </c>
      <c r="F29" s="5"/>
      <c r="H29" s="1" t="s">
        <v>8</v>
      </c>
      <c r="I29" s="7">
        <v>34.651111111111099</v>
      </c>
      <c r="J29" s="6"/>
      <c r="K29" s="6"/>
    </row>
    <row r="30" spans="1:16">
      <c r="A30" s="5"/>
      <c r="D30" s="7"/>
      <c r="F30" s="5"/>
      <c r="I30" s="7"/>
      <c r="J30" s="6"/>
      <c r="K30" s="6"/>
    </row>
    <row r="31" spans="1:16">
      <c r="A31" s="5"/>
      <c r="B31" s="1" t="s">
        <v>113</v>
      </c>
      <c r="C31" s="1" t="s">
        <v>4</v>
      </c>
      <c r="D31" s="7">
        <v>153.84771573604101</v>
      </c>
      <c r="F31" s="5"/>
      <c r="G31" s="1" t="s">
        <v>113</v>
      </c>
      <c r="H31" s="1" t="s">
        <v>4</v>
      </c>
      <c r="I31" s="7">
        <v>97.44</v>
      </c>
      <c r="J31" s="6"/>
      <c r="K31" s="6"/>
    </row>
    <row r="32" spans="1:16">
      <c r="A32" s="5"/>
      <c r="C32" s="1" t="s">
        <v>6</v>
      </c>
      <c r="D32" s="7">
        <v>0.54822335025380697</v>
      </c>
      <c r="F32" s="5"/>
      <c r="H32" s="1" t="s">
        <v>6</v>
      </c>
      <c r="I32" s="7">
        <v>1.03</v>
      </c>
      <c r="J32" s="6"/>
      <c r="K32" s="6"/>
    </row>
    <row r="33" spans="1:11">
      <c r="A33" s="5"/>
      <c r="C33" s="1" t="s">
        <v>8</v>
      </c>
      <c r="D33" s="7">
        <v>8.9833212472806405</v>
      </c>
      <c r="F33" s="5"/>
      <c r="H33" s="1" t="s">
        <v>8</v>
      </c>
      <c r="I33" s="7">
        <v>22.296857142857199</v>
      </c>
      <c r="J33" s="6"/>
      <c r="K33" s="6"/>
    </row>
    <row r="34" spans="1:11">
      <c r="A34" s="5"/>
      <c r="D34" s="7"/>
      <c r="F34" s="5"/>
      <c r="I34" s="7"/>
      <c r="J34" s="6"/>
      <c r="K34" s="6"/>
    </row>
    <row r="35" spans="1:11">
      <c r="A35" s="5"/>
      <c r="D35" s="7"/>
      <c r="F35" s="5"/>
      <c r="I35" s="7"/>
      <c r="J35" s="6"/>
      <c r="K35" s="6"/>
    </row>
    <row r="36" spans="1:11">
      <c r="A36" s="5"/>
      <c r="B36" s="1" t="s">
        <v>114</v>
      </c>
      <c r="C36" s="1" t="s">
        <v>4</v>
      </c>
      <c r="D36" s="7">
        <v>38.822335025380703</v>
      </c>
      <c r="F36" s="5"/>
      <c r="G36" s="1" t="s">
        <v>114</v>
      </c>
      <c r="H36" s="1" t="s">
        <v>4</v>
      </c>
      <c r="I36" s="7">
        <v>76.3066666666667</v>
      </c>
      <c r="J36" s="6"/>
      <c r="K36" s="6"/>
    </row>
    <row r="37" spans="1:11">
      <c r="A37" s="5"/>
      <c r="C37" s="1" t="s">
        <v>6</v>
      </c>
      <c r="D37" s="7">
        <v>0.70050761421319796</v>
      </c>
      <c r="F37" s="5"/>
      <c r="H37" s="1" t="s">
        <v>6</v>
      </c>
      <c r="I37" s="7">
        <v>4.3066666666666604</v>
      </c>
      <c r="J37" s="6"/>
      <c r="K37" s="6"/>
    </row>
    <row r="38" spans="1:11">
      <c r="A38" s="8"/>
      <c r="B38" s="9"/>
      <c r="C38" s="9" t="s">
        <v>8</v>
      </c>
      <c r="D38" s="10">
        <v>9.7360406091370493</v>
      </c>
      <c r="F38" s="8"/>
      <c r="G38" s="9"/>
      <c r="H38" s="9" t="s">
        <v>8</v>
      </c>
      <c r="I38" s="10">
        <v>31.69</v>
      </c>
      <c r="J38" s="6"/>
      <c r="K38" s="6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IL-6</vt:lpstr>
      <vt:lpstr>IL-2</vt:lpstr>
      <vt:lpstr>IL-10</vt:lpstr>
      <vt:lpstr>IFN-gamma</vt:lpstr>
      <vt:lpstr>TNF-alfa</vt:lpstr>
      <vt:lpstr>Means + Max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Yordi</dc:creator>
  <cp:lastModifiedBy>Miguel Angel Aguilar Luis</cp:lastModifiedBy>
  <dcterms:created xsi:type="dcterms:W3CDTF">2020-09-15T19:19:00Z</dcterms:created>
  <dcterms:modified xsi:type="dcterms:W3CDTF">2021-12-10T22:28:50Z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