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ndi-my.sharepoint.com/personal/sbraillard_dndi_org/Documents/"/>
    </mc:Choice>
  </mc:AlternateContent>
  <xr:revisionPtr revIDLastSave="69" documentId="6_{B65955D0-695E-46A8-93BA-B670A9F7BB90}" xr6:coauthVersionLast="47" xr6:coauthVersionMax="47" xr10:uidLastSave="{FA1AAE22-4ED6-4D96-887F-24FA7B12531E}"/>
  <bookViews>
    <workbookView xWindow="-108" yWindow="-108" windowWidth="30936" windowHeight="16896" xr2:uid="{CB1A4785-1C1E-4002-96DF-D68EDD0FFC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Z22" i="1"/>
  <c r="Q22" i="1" l="1"/>
  <c r="P22" i="1"/>
  <c r="O22" i="1"/>
  <c r="T22" i="1" s="1"/>
  <c r="Y21" i="1"/>
  <c r="X21" i="1"/>
  <c r="W21" i="1"/>
  <c r="AB21" i="1" s="1"/>
  <c r="T21" i="1"/>
  <c r="U21" i="1" s="1"/>
  <c r="R21" i="1"/>
  <c r="AB20" i="1"/>
  <c r="AC20" i="1" s="1"/>
  <c r="Z20" i="1"/>
  <c r="T20" i="1"/>
  <c r="U20" i="1" s="1"/>
  <c r="R20" i="1"/>
  <c r="AC19" i="1"/>
  <c r="AB19" i="1"/>
  <c r="Z19" i="1"/>
  <c r="T19" i="1"/>
  <c r="U19" i="1" s="1"/>
  <c r="R19" i="1"/>
  <c r="AB18" i="1"/>
  <c r="Z18" i="1"/>
  <c r="U18" i="1"/>
  <c r="T18" i="1"/>
  <c r="R18" i="1"/>
  <c r="AB17" i="1"/>
  <c r="AC17" i="1" s="1"/>
  <c r="Z17" i="1"/>
  <c r="R17" i="1"/>
  <c r="Z16" i="1"/>
  <c r="U16" i="1"/>
  <c r="T16" i="1"/>
  <c r="R16" i="1"/>
  <c r="AB15" i="1"/>
  <c r="AC15" i="1" s="1"/>
  <c r="Z15" i="1"/>
  <c r="T15" i="1"/>
  <c r="U15" i="1" s="1"/>
  <c r="R15" i="1"/>
  <c r="AB14" i="1"/>
  <c r="AC14" i="1" s="1"/>
  <c r="Z14" i="1"/>
  <c r="T14" i="1"/>
  <c r="U14" i="1" s="1"/>
  <c r="R14" i="1"/>
  <c r="AC13" i="1"/>
  <c r="AB13" i="1"/>
  <c r="Z13" i="1"/>
  <c r="T13" i="1"/>
  <c r="U13" i="1" s="1"/>
  <c r="R13" i="1"/>
  <c r="Z12" i="1"/>
  <c r="AB11" i="1"/>
  <c r="AC11" i="1" s="1"/>
  <c r="Z11" i="1"/>
  <c r="T11" i="1"/>
  <c r="U11" i="1" s="1"/>
  <c r="R11" i="1"/>
  <c r="AB10" i="1"/>
  <c r="AC10" i="1" s="1"/>
  <c r="Z10" i="1"/>
  <c r="U10" i="1"/>
  <c r="T10" i="1"/>
  <c r="R10" i="1"/>
  <c r="AB9" i="1"/>
  <c r="AC9" i="1" s="1"/>
  <c r="Z9" i="1"/>
  <c r="T9" i="1"/>
  <c r="R9" i="1"/>
  <c r="U9" i="1" s="1"/>
  <c r="AC8" i="1"/>
  <c r="AB8" i="1"/>
  <c r="Z8" i="1"/>
  <c r="T8" i="1"/>
  <c r="U8" i="1" s="1"/>
  <c r="R8" i="1"/>
  <c r="AB7" i="1"/>
  <c r="AC7" i="1" s="1"/>
  <c r="Z7" i="1"/>
  <c r="T7" i="1"/>
  <c r="U7" i="1" s="1"/>
  <c r="R7" i="1"/>
  <c r="AB6" i="1"/>
  <c r="AC6" i="1" s="1"/>
  <c r="Z6" i="1"/>
  <c r="U6" i="1"/>
  <c r="T6" i="1"/>
  <c r="R6" i="1"/>
  <c r="AB5" i="1"/>
  <c r="AC5" i="1" s="1"/>
  <c r="Z5" i="1"/>
  <c r="R5" i="1"/>
  <c r="U5" i="1" s="1"/>
  <c r="AC4" i="1"/>
  <c r="AB4" i="1"/>
  <c r="Z4" i="1"/>
  <c r="T4" i="1"/>
  <c r="U4" i="1" s="1"/>
  <c r="R4" i="1"/>
  <c r="N1" i="1"/>
  <c r="AC18" i="1" l="1"/>
  <c r="R22" i="1"/>
  <c r="U22" i="1" s="1"/>
  <c r="Z21" i="1"/>
  <c r="AC21" i="1" s="1"/>
  <c r="D12" i="1" l="1"/>
  <c r="D13" i="1"/>
  <c r="J6" i="1"/>
  <c r="E13" i="1"/>
  <c r="E12" i="1"/>
  <c r="E11" i="1"/>
  <c r="E10" i="1"/>
  <c r="E9" i="1"/>
  <c r="E8" i="1"/>
  <c r="E7" i="1"/>
  <c r="E6" i="1"/>
  <c r="E5" i="1"/>
  <c r="J13" i="1"/>
  <c r="J12" i="1"/>
  <c r="J11" i="1"/>
  <c r="J10" i="1"/>
  <c r="J9" i="1"/>
  <c r="J8" i="1"/>
  <c r="J7" i="1"/>
  <c r="J5" i="1"/>
  <c r="E14" i="1"/>
  <c r="H25" i="1"/>
  <c r="G25" i="1"/>
  <c r="I25" i="1" s="1"/>
  <c r="H24" i="1"/>
  <c r="G24" i="1"/>
  <c r="I24" i="1" s="1"/>
  <c r="I23" i="1"/>
  <c r="I22" i="1"/>
  <c r="I21" i="1"/>
  <c r="I20" i="1"/>
  <c r="I19" i="1"/>
  <c r="I18" i="1"/>
  <c r="I17" i="1"/>
  <c r="I16" i="1"/>
  <c r="I15" i="1"/>
  <c r="I12" i="1"/>
  <c r="I11" i="1"/>
  <c r="I10" i="1"/>
  <c r="I9" i="1"/>
  <c r="I8" i="1"/>
  <c r="I7" i="1"/>
  <c r="I6" i="1"/>
  <c r="I4" i="1"/>
  <c r="D25" i="1"/>
  <c r="C25" i="1"/>
  <c r="B25" i="1"/>
  <c r="D24" i="1"/>
  <c r="D23" i="1"/>
  <c r="D22" i="1"/>
  <c r="D21" i="1"/>
  <c r="D20" i="1"/>
  <c r="D19" i="1"/>
  <c r="D18" i="1"/>
  <c r="D17" i="1"/>
  <c r="D16" i="1"/>
  <c r="D15" i="1"/>
  <c r="D11" i="1"/>
  <c r="D10" i="1"/>
  <c r="D9" i="1"/>
  <c r="D8" i="1"/>
  <c r="D7" i="1"/>
  <c r="D6" i="1"/>
  <c r="D4" i="1"/>
</calcChain>
</file>

<file path=xl/sharedStrings.xml><?xml version="1.0" encoding="utf-8"?>
<sst xmlns="http://schemas.openxmlformats.org/spreadsheetml/2006/main" count="126" uniqueCount="56">
  <si>
    <t>SCYX0002166148 Pharmacokinetics in Male Beagle Dogs</t>
    <phoneticPr fontId="0" type="noConversion"/>
  </si>
  <si>
    <t>Plasma concentration of SCYX0002166148 (ng/mL) after IV administration at 1.0 mg/kg</t>
    <phoneticPr fontId="0" type="noConversion"/>
  </si>
  <si>
    <t xml:space="preserve"> Time (h)</t>
    <phoneticPr fontId="0" type="noConversion"/>
  </si>
  <si>
    <t>D1001</t>
    <phoneticPr fontId="0" type="noConversion"/>
  </si>
  <si>
    <t>D1002</t>
    <phoneticPr fontId="0" type="noConversion"/>
  </si>
  <si>
    <t>Mean</t>
    <phoneticPr fontId="0" type="noConversion"/>
  </si>
  <si>
    <t>Body Weight (kg)</t>
    <phoneticPr fontId="0" type="noConversion"/>
  </si>
  <si>
    <r>
      <t>No. points used for T</t>
    </r>
    <r>
      <rPr>
        <vertAlign val="subscript"/>
        <sz val="10"/>
        <rFont val="Arial"/>
        <family val="2"/>
      </rPr>
      <t xml:space="preserve">1/2 </t>
    </r>
  </si>
  <si>
    <r>
      <t>C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(ng/mL)</t>
    </r>
  </si>
  <si>
    <r>
      <t>T</t>
    </r>
    <r>
      <rPr>
        <vertAlign val="subscript"/>
        <sz val="10"/>
        <rFont val="Arial"/>
        <family val="2"/>
      </rPr>
      <t xml:space="preserve">1/2 </t>
    </r>
    <r>
      <rPr>
        <sz val="10"/>
        <rFont val="Arial"/>
        <family val="2"/>
      </rPr>
      <t>(hr)</t>
    </r>
  </si>
  <si>
    <r>
      <t>Vd</t>
    </r>
    <r>
      <rPr>
        <vertAlign val="subscript"/>
        <sz val="10"/>
        <rFont val="Arial"/>
        <family val="2"/>
      </rPr>
      <t>ss</t>
    </r>
    <r>
      <rPr>
        <sz val="10"/>
        <rFont val="Arial"/>
        <family val="2"/>
      </rPr>
      <t xml:space="preserve"> (L/kg)</t>
    </r>
  </si>
  <si>
    <t>Cl (mL/min/kg)</t>
    <phoneticPr fontId="0" type="noConversion"/>
  </si>
  <si>
    <r>
      <t>T</t>
    </r>
    <r>
      <rPr>
        <vertAlign val="subscript"/>
        <sz val="10"/>
        <rFont val="Arial"/>
        <family val="2"/>
      </rPr>
      <t xml:space="preserve">last </t>
    </r>
    <r>
      <rPr>
        <sz val="10"/>
        <rFont val="Arial"/>
        <family val="2"/>
      </rPr>
      <t>(hr)</t>
    </r>
  </si>
  <si>
    <r>
      <t>AUC</t>
    </r>
    <r>
      <rPr>
        <vertAlign val="subscript"/>
        <sz val="10"/>
        <rFont val="Arial"/>
        <family val="2"/>
      </rPr>
      <t>0-last</t>
    </r>
    <r>
      <rPr>
        <sz val="10"/>
        <rFont val="Arial"/>
        <family val="2"/>
      </rPr>
      <t xml:space="preserve"> (ng.hr/mL)</t>
    </r>
  </si>
  <si>
    <r>
      <t>AUC</t>
    </r>
    <r>
      <rPr>
        <vertAlign val="subscript"/>
        <sz val="10"/>
        <rFont val="Arial"/>
        <family val="2"/>
      </rPr>
      <t>0-inf</t>
    </r>
    <r>
      <rPr>
        <sz val="10"/>
        <rFont val="Arial"/>
        <family val="2"/>
      </rPr>
      <t xml:space="preserve"> (ng.hr/mL)</t>
    </r>
  </si>
  <si>
    <r>
      <t>MRT</t>
    </r>
    <r>
      <rPr>
        <vertAlign val="subscript"/>
        <sz val="10"/>
        <rFont val="Arial"/>
        <family val="2"/>
      </rPr>
      <t>0-last</t>
    </r>
    <r>
      <rPr>
        <sz val="10"/>
        <rFont val="Arial"/>
        <family val="2"/>
      </rPr>
      <t xml:space="preserve"> (hr)</t>
    </r>
  </si>
  <si>
    <r>
      <t>MRT</t>
    </r>
    <r>
      <rPr>
        <vertAlign val="subscript"/>
        <sz val="10"/>
        <rFont val="Arial"/>
        <family val="2"/>
      </rPr>
      <t>0-inf</t>
    </r>
    <r>
      <rPr>
        <sz val="10"/>
        <rFont val="Arial"/>
        <family val="2"/>
      </rPr>
      <t xml:space="preserve"> (hr)</t>
    </r>
  </si>
  <si>
    <r>
      <t>AUC</t>
    </r>
    <r>
      <rPr>
        <vertAlign val="subscript"/>
        <sz val="10"/>
        <rFont val="Arial"/>
        <family val="2"/>
      </rPr>
      <t>0-inf</t>
    </r>
    <r>
      <rPr>
        <sz val="10"/>
        <rFont val="Arial"/>
        <family val="2"/>
      </rPr>
      <t>/AUC</t>
    </r>
    <r>
      <rPr>
        <vertAlign val="subscript"/>
        <sz val="10"/>
        <rFont val="Arial"/>
        <family val="2"/>
      </rPr>
      <t xml:space="preserve">0-last </t>
    </r>
    <r>
      <rPr>
        <sz val="10"/>
        <rFont val="Arial"/>
        <family val="2"/>
      </rPr>
      <t>(%)</t>
    </r>
  </si>
  <si>
    <t>SCYX0002166148 Pharmacokinetics in Male Beagle Dogs in Phase 2</t>
    <phoneticPr fontId="0" type="noConversion"/>
  </si>
  <si>
    <t>Plasma concentration of SCYX0002166148 (ng/mL) after PO administration at 5 mg/kg</t>
    <phoneticPr fontId="0" type="noConversion"/>
  </si>
  <si>
    <t>D2001</t>
    <phoneticPr fontId="0" type="noConversion"/>
  </si>
  <si>
    <t>D2002</t>
    <phoneticPr fontId="0" type="noConversion"/>
  </si>
  <si>
    <r>
      <t>C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(ng/mL)</t>
    </r>
  </si>
  <si>
    <r>
      <t>T</t>
    </r>
    <r>
      <rPr>
        <vertAlign val="subscript"/>
        <sz val="10"/>
        <rFont val="Arial"/>
        <family val="2"/>
      </rPr>
      <t xml:space="preserve">max </t>
    </r>
    <r>
      <rPr>
        <sz val="10"/>
        <rFont val="Arial"/>
        <family val="2"/>
      </rPr>
      <t>(hr)</t>
    </r>
  </si>
  <si>
    <r>
      <t>AUC</t>
    </r>
    <r>
      <rPr>
        <vertAlign val="subscript"/>
        <sz val="10"/>
        <rFont val="Arial"/>
        <family val="2"/>
      </rPr>
      <t>0-last</t>
    </r>
    <r>
      <rPr>
        <sz val="10"/>
        <rFont val="Arial"/>
        <family val="2"/>
      </rPr>
      <t xml:space="preserve"> (ng·hr/mL)</t>
    </r>
  </si>
  <si>
    <r>
      <t>Bioavailability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(%)</t>
    </r>
  </si>
  <si>
    <t xml:space="preserve"> IV (2.32 mg/kg Plasma)</t>
    <phoneticPr fontId="0" type="noConversion"/>
  </si>
  <si>
    <t xml:space="preserve"> PO (10.4 mg/kg Plasma)</t>
    <phoneticPr fontId="0" type="noConversion"/>
  </si>
  <si>
    <t>IV Time (h)</t>
  </si>
  <si>
    <t>R1</t>
    <phoneticPr fontId="0" type="noConversion"/>
  </si>
  <si>
    <t>R2</t>
    <phoneticPr fontId="0" type="noConversion"/>
  </si>
  <si>
    <t>R3</t>
    <phoneticPr fontId="0" type="noConversion"/>
  </si>
  <si>
    <t>Mean IV</t>
  </si>
  <si>
    <t>SD</t>
  </si>
  <si>
    <t>CV (%)</t>
  </si>
  <si>
    <t>PO Time (h)</t>
  </si>
  <si>
    <t>R4</t>
    <phoneticPr fontId="0" type="noConversion"/>
  </si>
  <si>
    <t>R5</t>
    <phoneticPr fontId="0" type="noConversion"/>
  </si>
  <si>
    <t>R6</t>
    <phoneticPr fontId="0" type="noConversion"/>
  </si>
  <si>
    <t xml:space="preserve">Mean PO </t>
  </si>
  <si>
    <t>Body Weight(g)</t>
    <phoneticPr fontId="0" type="noConversion"/>
  </si>
  <si>
    <t>±</t>
  </si>
  <si>
    <t>ND</t>
    <phoneticPr fontId="0" type="noConversion"/>
  </si>
  <si>
    <t>--</t>
    <phoneticPr fontId="0" type="noConversion"/>
  </si>
  <si>
    <r>
      <t>No. points used for T</t>
    </r>
    <r>
      <rPr>
        <vertAlign val="subscript"/>
        <sz val="10"/>
        <rFont val="Arial"/>
        <family val="2"/>
      </rPr>
      <t>1/2</t>
    </r>
    <r>
      <rPr>
        <sz val="10"/>
        <rFont val="Arial"/>
        <family val="2"/>
      </rPr>
      <t xml:space="preserve"> </t>
    </r>
  </si>
  <si>
    <r>
      <t>T</t>
    </r>
    <r>
      <rPr>
        <vertAlign val="subscript"/>
        <sz val="10"/>
        <rFont val="Arial"/>
        <family val="2"/>
      </rPr>
      <t xml:space="preserve">1/2 </t>
    </r>
    <r>
      <rPr>
        <sz val="10"/>
        <rFont val="Arial"/>
        <family val="2"/>
      </rPr>
      <t>(h)</t>
    </r>
    <r>
      <rPr>
        <vertAlign val="superscript"/>
        <sz val="10"/>
        <rFont val="Arial"/>
        <family val="2"/>
      </rPr>
      <t>a</t>
    </r>
  </si>
  <si>
    <r>
      <t>T</t>
    </r>
    <r>
      <rPr>
        <vertAlign val="subscript"/>
        <sz val="10"/>
        <rFont val="Arial"/>
        <family val="2"/>
      </rPr>
      <t xml:space="preserve">max </t>
    </r>
    <r>
      <rPr>
        <sz val="10"/>
        <rFont val="Arial"/>
        <family val="2"/>
      </rPr>
      <t>(h)</t>
    </r>
  </si>
  <si>
    <r>
      <t>T</t>
    </r>
    <r>
      <rPr>
        <vertAlign val="subscript"/>
        <sz val="10"/>
        <rFont val="Arial"/>
        <family val="2"/>
      </rPr>
      <t xml:space="preserve">1/2 </t>
    </r>
    <r>
      <rPr>
        <sz val="10"/>
        <rFont val="Arial"/>
        <family val="2"/>
      </rPr>
      <t>(h)</t>
    </r>
  </si>
  <si>
    <t>Cl (mL/min/kg)</t>
  </si>
  <si>
    <r>
      <t>T</t>
    </r>
    <r>
      <rPr>
        <vertAlign val="subscript"/>
        <sz val="10"/>
        <rFont val="Arial"/>
        <family val="2"/>
      </rPr>
      <t xml:space="preserve">last </t>
    </r>
    <r>
      <rPr>
        <sz val="10"/>
        <rFont val="Arial"/>
        <family val="2"/>
      </rPr>
      <t>(h)</t>
    </r>
  </si>
  <si>
    <t>--</t>
  </si>
  <si>
    <r>
      <t>AUC</t>
    </r>
    <r>
      <rPr>
        <vertAlign val="subscript"/>
        <sz val="10"/>
        <rFont val="Arial"/>
        <family val="2"/>
      </rPr>
      <t>0-last</t>
    </r>
    <r>
      <rPr>
        <sz val="10"/>
        <rFont val="Arial"/>
        <family val="2"/>
      </rPr>
      <t xml:space="preserve"> (ng.h/mL)</t>
    </r>
  </si>
  <si>
    <r>
      <t>AUC</t>
    </r>
    <r>
      <rPr>
        <vertAlign val="subscript"/>
        <sz val="10"/>
        <rFont val="Arial"/>
        <family val="2"/>
      </rPr>
      <t>0-inf</t>
    </r>
    <r>
      <rPr>
        <sz val="10"/>
        <rFont val="Arial"/>
        <family val="2"/>
      </rPr>
      <t xml:space="preserve"> (ng.h/mL)</t>
    </r>
  </si>
  <si>
    <r>
      <t>MRT</t>
    </r>
    <r>
      <rPr>
        <vertAlign val="subscript"/>
        <sz val="10"/>
        <rFont val="Arial"/>
        <family val="2"/>
      </rPr>
      <t>0-last</t>
    </r>
    <r>
      <rPr>
        <sz val="10"/>
        <rFont val="Arial"/>
        <family val="2"/>
      </rPr>
      <t xml:space="preserve"> (h)</t>
    </r>
  </si>
  <si>
    <r>
      <t>MRT</t>
    </r>
    <r>
      <rPr>
        <vertAlign val="subscript"/>
        <sz val="10"/>
        <rFont val="Arial"/>
        <family val="2"/>
      </rPr>
      <t>0-inf</t>
    </r>
    <r>
      <rPr>
        <sz val="10"/>
        <rFont val="Arial"/>
        <family val="2"/>
      </rPr>
      <t xml:space="preserve"> (h)</t>
    </r>
  </si>
  <si>
    <r>
      <t>Bioavailability (%)</t>
    </r>
    <r>
      <rPr>
        <vertAlign val="superscript"/>
        <sz val="10"/>
        <rFont val="Arial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</si>
</sst>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_ "/>
    <numFmt numFmtId="165" formatCode="0_ "/>
    <numFmt numFmtId="166" formatCode="0.0_ "/>
    <numFmt numFmtId="167" formatCode="[$-409]yyyy/m/d\ h:mm\ AM/PM;@"/>
    <numFmt numFmtId="168" formatCode="0.00_);[Red]\(0.00\)"/>
    <numFmt numFmtId="169" formatCode="0_);[Red]\(0\)"/>
    <numFmt numFmtId="170" formatCode="0.0000_);[Red]\(0.0000\)"/>
    <numFmt numFmtId="171" formatCode="0.0_);[Red]\(0.0\)"/>
    <numFmt numFmtId="172" formatCode="0.000_);[Red]\(0.000\)"/>
  </numFmts>
  <fonts count="9"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2"/>
      <name val="宋体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color indexed="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top"/>
    </xf>
    <xf numFmtId="0" fontId="2" fillId="0" borderId="0"/>
    <xf numFmtId="0" fontId="2" fillId="0" borderId="0"/>
    <xf numFmtId="167" fontId="5" fillId="0" borderId="0">
      <alignment vertical="top"/>
    </xf>
    <xf numFmtId="167" fontId="2" fillId="0" borderId="0"/>
    <xf numFmtId="167" fontId="2" fillId="0" borderId="0">
      <alignment vertical="top"/>
    </xf>
    <xf numFmtId="167" fontId="7" fillId="0" borderId="0"/>
    <xf numFmtId="167" fontId="7" fillId="0" borderId="0"/>
    <xf numFmtId="167" fontId="1" fillId="0" borderId="0">
      <alignment vertical="top"/>
    </xf>
    <xf numFmtId="167" fontId="2" fillId="0" borderId="0"/>
  </cellStyleXfs>
  <cellXfs count="14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3" fillId="0" borderId="3" xfId="2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164" fontId="2" fillId="0" borderId="8" xfId="3" applyNumberFormat="1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5" fontId="2" fillId="0" borderId="15" xfId="3" applyNumberFormat="1" applyFont="1" applyBorder="1" applyAlignment="1">
      <alignment horizontal="center" vertical="center"/>
    </xf>
    <xf numFmtId="165" fontId="2" fillId="0" borderId="0" xfId="3" applyNumberFormat="1" applyFont="1" applyAlignment="1">
      <alignment horizontal="center" vertical="center"/>
    </xf>
    <xf numFmtId="165" fontId="2" fillId="0" borderId="14" xfId="3" applyNumberFormat="1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166" fontId="2" fillId="0" borderId="0" xfId="3" applyNumberFormat="1" applyFont="1" applyAlignment="1">
      <alignment horizontal="center" vertical="center"/>
    </xf>
    <xf numFmtId="166" fontId="2" fillId="0" borderId="14" xfId="3" applyNumberFormat="1" applyFont="1" applyBorder="1" applyAlignment="1">
      <alignment horizontal="center" vertical="center"/>
    </xf>
    <xf numFmtId="166" fontId="2" fillId="0" borderId="15" xfId="3" applyNumberFormat="1" applyFont="1" applyBorder="1" applyAlignment="1">
      <alignment horizontal="center" vertical="center"/>
    </xf>
    <xf numFmtId="164" fontId="2" fillId="0" borderId="0" xfId="3" applyNumberFormat="1" applyFont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164" fontId="2" fillId="0" borderId="20" xfId="3" applyNumberFormat="1" applyFont="1" applyBorder="1" applyAlignment="1">
      <alignment horizontal="center" vertical="center"/>
    </xf>
    <xf numFmtId="0" fontId="2" fillId="0" borderId="16" xfId="4" applyBorder="1" applyAlignment="1">
      <alignment horizontal="left" vertical="center"/>
    </xf>
    <xf numFmtId="0" fontId="2" fillId="0" borderId="16" xfId="4" applyBorder="1" applyAlignment="1" applyProtection="1">
      <alignment horizontal="left" vertical="center"/>
      <protection locked="0"/>
    </xf>
    <xf numFmtId="0" fontId="2" fillId="0" borderId="17" xfId="5" applyBorder="1" applyAlignment="1">
      <alignment horizontal="left" vertical="center" wrapText="1"/>
    </xf>
    <xf numFmtId="165" fontId="2" fillId="0" borderId="21" xfId="1" applyNumberFormat="1" applyFont="1" applyBorder="1" applyAlignment="1">
      <alignment horizontal="center" vertical="center"/>
    </xf>
    <xf numFmtId="165" fontId="2" fillId="0" borderId="20" xfId="3" applyNumberFormat="1" applyFont="1" applyBorder="1" applyAlignment="1">
      <alignment horizontal="center" vertical="center"/>
    </xf>
    <xf numFmtId="0" fontId="2" fillId="0" borderId="22" xfId="4" applyBorder="1" applyAlignment="1">
      <alignment horizontal="left" vertical="center"/>
    </xf>
    <xf numFmtId="0" fontId="2" fillId="0" borderId="16" xfId="5" applyBorder="1" applyAlignment="1">
      <alignment horizontal="left" vertical="center" wrapText="1"/>
    </xf>
    <xf numFmtId="166" fontId="2" fillId="3" borderId="21" xfId="1" applyNumberFormat="1" applyFont="1" applyFill="1" applyBorder="1" applyAlignment="1">
      <alignment horizontal="center" vertical="center"/>
    </xf>
    <xf numFmtId="165" fontId="2" fillId="3" borderId="21" xfId="1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165" fontId="2" fillId="0" borderId="24" xfId="3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 vertical="center"/>
    </xf>
    <xf numFmtId="165" fontId="2" fillId="0" borderId="0" xfId="2" applyNumberFormat="1" applyFont="1" applyBorder="1" applyAlignment="1">
      <alignment horizontal="center" vertical="center"/>
    </xf>
    <xf numFmtId="168" fontId="4" fillId="4" borderId="25" xfId="6" applyNumberFormat="1" applyFont="1" applyFill="1" applyBorder="1" applyAlignment="1">
      <alignment horizontal="center" vertical="center"/>
    </xf>
    <xf numFmtId="168" fontId="4" fillId="4" borderId="5" xfId="6" applyNumberFormat="1" applyFont="1" applyFill="1" applyBorder="1" applyAlignment="1">
      <alignment horizontal="center" vertical="center"/>
    </xf>
    <xf numFmtId="168" fontId="4" fillId="4" borderId="5" xfId="7" applyNumberFormat="1" applyFont="1" applyFill="1" applyBorder="1" applyAlignment="1">
      <alignment vertical="center"/>
    </xf>
    <xf numFmtId="168" fontId="4" fillId="4" borderId="6" xfId="7" applyNumberFormat="1" applyFont="1" applyFill="1" applyBorder="1" applyAlignment="1">
      <alignment vertical="center"/>
    </xf>
    <xf numFmtId="168" fontId="4" fillId="4" borderId="8" xfId="7" applyNumberFormat="1" applyFont="1" applyFill="1" applyBorder="1" applyAlignment="1">
      <alignment horizontal="center" vertical="center"/>
    </xf>
    <xf numFmtId="168" fontId="4" fillId="4" borderId="9" xfId="7" applyNumberFormat="1" applyFont="1" applyFill="1" applyBorder="1" applyAlignment="1">
      <alignment horizontal="center" vertical="center"/>
    </xf>
    <xf numFmtId="168" fontId="4" fillId="4" borderId="26" xfId="7" applyNumberFormat="1" applyFont="1" applyFill="1" applyBorder="1" applyAlignment="1">
      <alignment horizontal="center" vertical="center"/>
    </xf>
    <xf numFmtId="168" fontId="4" fillId="4" borderId="10" xfId="7" applyNumberFormat="1" applyFont="1" applyFill="1" applyBorder="1" applyAlignment="1">
      <alignment horizontal="center" vertical="center"/>
    </xf>
    <xf numFmtId="168" fontId="4" fillId="0" borderId="27" xfId="7" applyNumberFormat="1" applyFont="1" applyBorder="1" applyAlignment="1">
      <alignment horizontal="center" vertical="center"/>
    </xf>
    <xf numFmtId="168" fontId="4" fillId="0" borderId="9" xfId="7" applyNumberFormat="1" applyFont="1" applyBorder="1" applyAlignment="1">
      <alignment horizontal="center" vertical="center"/>
    </xf>
    <xf numFmtId="168" fontId="4" fillId="0" borderId="28" xfId="7" applyNumberFormat="1" applyFont="1" applyBorder="1" applyAlignment="1">
      <alignment horizontal="center" vertical="center"/>
    </xf>
    <xf numFmtId="168" fontId="2" fillId="0" borderId="9" xfId="7" applyNumberFormat="1" applyBorder="1" applyAlignment="1">
      <alignment horizontal="center" vertical="center"/>
    </xf>
    <xf numFmtId="168" fontId="4" fillId="0" borderId="26" xfId="7" applyNumberFormat="1" applyFont="1" applyBorder="1" applyAlignment="1">
      <alignment horizontal="center" vertical="center"/>
    </xf>
    <xf numFmtId="168" fontId="4" fillId="0" borderId="29" xfId="7" applyNumberFormat="1" applyFont="1" applyBorder="1" applyAlignment="1">
      <alignment horizontal="center" vertical="center"/>
    </xf>
    <xf numFmtId="168" fontId="4" fillId="0" borderId="30" xfId="7" applyNumberFormat="1" applyFont="1" applyBorder="1" applyAlignment="1">
      <alignment horizontal="center"/>
    </xf>
    <xf numFmtId="168" fontId="4" fillId="0" borderId="9" xfId="7" applyNumberFormat="1" applyFont="1" applyBorder="1" applyAlignment="1">
      <alignment horizontal="center"/>
    </xf>
    <xf numFmtId="168" fontId="4" fillId="0" borderId="28" xfId="7" applyNumberFormat="1" applyFont="1" applyBorder="1" applyAlignment="1">
      <alignment horizontal="center"/>
    </xf>
    <xf numFmtId="168" fontId="4" fillId="0" borderId="10" xfId="7" applyNumberFormat="1" applyFont="1" applyBorder="1" applyAlignment="1">
      <alignment horizontal="center" vertical="center"/>
    </xf>
    <xf numFmtId="168" fontId="4" fillId="0" borderId="8" xfId="7" applyNumberFormat="1" applyFont="1" applyBorder="1" applyAlignment="1">
      <alignment horizontal="center" vertical="center"/>
    </xf>
    <xf numFmtId="169" fontId="4" fillId="0" borderId="30" xfId="7" applyNumberFormat="1" applyFont="1" applyBorder="1" applyAlignment="1">
      <alignment horizontal="center" vertical="center"/>
    </xf>
    <xf numFmtId="169" fontId="4" fillId="0" borderId="9" xfId="7" applyNumberFormat="1" applyFont="1" applyBorder="1" applyAlignment="1">
      <alignment horizontal="center" vertical="center"/>
    </xf>
    <xf numFmtId="169" fontId="4" fillId="0" borderId="28" xfId="7" applyNumberFormat="1" applyFont="1" applyBorder="1" applyAlignment="1">
      <alignment horizontal="center" vertical="center"/>
    </xf>
    <xf numFmtId="168" fontId="4" fillId="0" borderId="31" xfId="7" applyNumberFormat="1" applyFont="1" applyBorder="1" applyAlignment="1">
      <alignment horizontal="center" vertical="center"/>
    </xf>
    <xf numFmtId="170" fontId="2" fillId="0" borderId="11" xfId="8" applyNumberFormat="1" applyBorder="1" applyAlignment="1">
      <alignment horizontal="center" vertical="center"/>
    </xf>
    <xf numFmtId="165" fontId="2" fillId="0" borderId="32" xfId="9" applyNumberFormat="1" applyFont="1" applyBorder="1" applyAlignment="1">
      <alignment horizontal="center" vertical="center"/>
    </xf>
    <xf numFmtId="165" fontId="2" fillId="0" borderId="0" xfId="9" applyNumberFormat="1" applyFont="1" applyAlignment="1">
      <alignment horizontal="center" vertical="center"/>
    </xf>
    <xf numFmtId="165" fontId="2" fillId="0" borderId="33" xfId="9" applyNumberFormat="1" applyFont="1" applyBorder="1" applyAlignment="1">
      <alignment horizontal="center" vertical="center"/>
    </xf>
    <xf numFmtId="169" fontId="4" fillId="0" borderId="0" xfId="7" applyNumberFormat="1" applyFont="1" applyAlignment="1">
      <alignment horizontal="center" vertical="center"/>
    </xf>
    <xf numFmtId="168" fontId="4" fillId="0" borderId="0" xfId="7" applyNumberFormat="1" applyFont="1" applyAlignment="1">
      <alignment horizontal="center" vertical="center"/>
    </xf>
    <xf numFmtId="171" fontId="4" fillId="0" borderId="34" xfId="7" applyNumberFormat="1" applyFont="1" applyBorder="1" applyAlignment="1">
      <alignment horizontal="center" vertical="center"/>
    </xf>
    <xf numFmtId="168" fontId="2" fillId="0" borderId="11" xfId="8" applyNumberFormat="1" applyBorder="1" applyAlignment="1">
      <alignment horizontal="center" vertical="center"/>
    </xf>
    <xf numFmtId="165" fontId="2" fillId="0" borderId="32" xfId="10" applyNumberFormat="1" applyFont="1" applyBorder="1" applyAlignment="1">
      <alignment horizontal="center" vertical="center"/>
    </xf>
    <xf numFmtId="165" fontId="2" fillId="0" borderId="0" xfId="7" applyNumberFormat="1" applyAlignment="1">
      <alignment horizontal="center" vertical="center"/>
    </xf>
    <xf numFmtId="165" fontId="2" fillId="0" borderId="33" xfId="7" applyNumberFormat="1" applyBorder="1" applyAlignment="1">
      <alignment horizontal="center" vertical="center"/>
    </xf>
    <xf numFmtId="171" fontId="4" fillId="0" borderId="14" xfId="7" applyNumberFormat="1" applyFont="1" applyBorder="1" applyAlignment="1">
      <alignment horizontal="center" vertical="center"/>
    </xf>
    <xf numFmtId="168" fontId="4" fillId="0" borderId="34" xfId="7" applyNumberFormat="1" applyFont="1" applyBorder="1" applyAlignment="1">
      <alignment horizontal="center" vertical="center"/>
    </xf>
    <xf numFmtId="168" fontId="2" fillId="0" borderId="35" xfId="11" applyNumberFormat="1" applyFont="1" applyBorder="1" applyAlignment="1">
      <alignment horizontal="center" vertical="center"/>
    </xf>
    <xf numFmtId="165" fontId="2" fillId="0" borderId="0" xfId="10" applyNumberFormat="1" applyFont="1" applyAlignment="1">
      <alignment horizontal="center" vertical="center"/>
    </xf>
    <xf numFmtId="168" fontId="4" fillId="0" borderId="14" xfId="7" applyNumberFormat="1" applyFont="1" applyBorder="1" applyAlignment="1">
      <alignment horizontal="center" vertical="center"/>
    </xf>
    <xf numFmtId="165" fontId="2" fillId="0" borderId="33" xfId="10" applyNumberFormat="1" applyFont="1" applyBorder="1" applyAlignment="1">
      <alignment horizontal="center" vertical="center"/>
    </xf>
    <xf numFmtId="166" fontId="2" fillId="0" borderId="0" xfId="9" applyNumberFormat="1" applyFont="1" applyAlignment="1">
      <alignment horizontal="center" vertical="center"/>
    </xf>
    <xf numFmtId="166" fontId="2" fillId="0" borderId="33" xfId="9" applyNumberFormat="1" applyFont="1" applyBorder="1" applyAlignment="1">
      <alignment horizontal="center" vertical="center"/>
    </xf>
    <xf numFmtId="171" fontId="4" fillId="0" borderId="0" xfId="7" applyNumberFormat="1" applyFont="1" applyAlignment="1">
      <alignment horizontal="center" vertical="center"/>
    </xf>
    <xf numFmtId="171" fontId="2" fillId="0" borderId="11" xfId="8" applyNumberFormat="1" applyBorder="1" applyAlignment="1">
      <alignment horizontal="center" vertical="center"/>
    </xf>
    <xf numFmtId="164" fontId="2" fillId="0" borderId="32" xfId="9" applyNumberFormat="1" applyFont="1" applyBorder="1" applyAlignment="1">
      <alignment horizontal="center" vertical="center"/>
    </xf>
    <xf numFmtId="164" fontId="2" fillId="0" borderId="0" xfId="9" applyNumberFormat="1" applyFont="1" applyAlignment="1">
      <alignment horizontal="center" vertical="center"/>
    </xf>
    <xf numFmtId="168" fontId="4" fillId="0" borderId="0" xfId="7" quotePrefix="1" applyNumberFormat="1" applyFont="1" applyAlignment="1">
      <alignment horizontal="center" vertical="center"/>
    </xf>
    <xf numFmtId="171" fontId="4" fillId="0" borderId="34" xfId="7" quotePrefix="1" applyNumberFormat="1" applyFont="1" applyBorder="1" applyAlignment="1">
      <alignment horizontal="center" vertical="center"/>
    </xf>
    <xf numFmtId="171" fontId="2" fillId="0" borderId="35" xfId="11" applyNumberFormat="1" applyFont="1" applyBorder="1" applyAlignment="1">
      <alignment horizontal="center" vertical="center"/>
    </xf>
    <xf numFmtId="166" fontId="2" fillId="0" borderId="0" xfId="7" applyNumberFormat="1" applyAlignment="1">
      <alignment horizontal="center" vertical="center"/>
    </xf>
    <xf numFmtId="166" fontId="2" fillId="0" borderId="0" xfId="10" applyNumberFormat="1" applyFont="1" applyAlignment="1">
      <alignment horizontal="center" vertical="center"/>
    </xf>
    <xf numFmtId="164" fontId="2" fillId="0" borderId="36" xfId="10" applyNumberFormat="1" applyFont="1" applyBorder="1" applyAlignment="1">
      <alignment horizontal="center" vertical="center"/>
    </xf>
    <xf numFmtId="171" fontId="4" fillId="0" borderId="14" xfId="7" quotePrefix="1" applyNumberFormat="1" applyFont="1" applyBorder="1" applyAlignment="1">
      <alignment horizontal="center" vertical="center"/>
    </xf>
    <xf numFmtId="168" fontId="2" fillId="0" borderId="37" xfId="7" applyNumberFormat="1" applyBorder="1" applyAlignment="1">
      <alignment horizontal="left" vertical="center"/>
    </xf>
    <xf numFmtId="164" fontId="2" fillId="0" borderId="23" xfId="6" applyNumberFormat="1" applyFont="1" applyBorder="1" applyAlignment="1" applyProtection="1">
      <alignment horizontal="center" vertical="center"/>
      <protection locked="0"/>
    </xf>
    <xf numFmtId="164" fontId="2" fillId="0" borderId="23" xfId="6" applyNumberFormat="1" applyFont="1" applyBorder="1" applyAlignment="1">
      <alignment horizontal="center" vertical="center"/>
    </xf>
    <xf numFmtId="164" fontId="2" fillId="0" borderId="38" xfId="6" applyNumberFormat="1" applyFont="1" applyBorder="1" applyAlignment="1">
      <alignment horizontal="center" vertical="center"/>
    </xf>
    <xf numFmtId="168" fontId="4" fillId="0" borderId="23" xfId="7" applyNumberFormat="1" applyFont="1" applyBorder="1" applyAlignment="1">
      <alignment horizontal="center" vertical="center"/>
    </xf>
    <xf numFmtId="168" fontId="4" fillId="0" borderId="23" xfId="7" quotePrefix="1" applyNumberFormat="1" applyFont="1" applyBorder="1" applyAlignment="1">
      <alignment horizontal="center" vertical="center"/>
    </xf>
    <xf numFmtId="168" fontId="4" fillId="0" borderId="39" xfId="7" quotePrefix="1" applyNumberFormat="1" applyFont="1" applyBorder="1" applyAlignment="1">
      <alignment horizontal="center" vertical="center"/>
    </xf>
    <xf numFmtId="168" fontId="2" fillId="0" borderId="40" xfId="7" applyNumberFormat="1" applyBorder="1" applyAlignment="1">
      <alignment horizontal="left" vertical="center"/>
    </xf>
    <xf numFmtId="164" fontId="2" fillId="0" borderId="23" xfId="6" applyNumberFormat="1" applyFont="1" applyBorder="1" applyAlignment="1">
      <alignment horizontal="center" vertical="top"/>
    </xf>
    <xf numFmtId="164" fontId="2" fillId="0" borderId="38" xfId="6" applyNumberFormat="1" applyFont="1" applyBorder="1" applyAlignment="1">
      <alignment horizontal="center" vertical="top"/>
    </xf>
    <xf numFmtId="168" fontId="4" fillId="0" borderId="24" xfId="7" quotePrefix="1" applyNumberFormat="1" applyFont="1" applyBorder="1" applyAlignment="1">
      <alignment horizontal="center" vertical="center"/>
    </xf>
    <xf numFmtId="168" fontId="2" fillId="0" borderId="41" xfId="7" applyNumberFormat="1" applyBorder="1" applyAlignment="1">
      <alignment horizontal="left" vertical="center"/>
    </xf>
    <xf numFmtId="169" fontId="2" fillId="0" borderId="0" xfId="6" applyNumberFormat="1" applyFont="1" applyAlignment="1">
      <alignment horizontal="center" vertical="center"/>
    </xf>
    <xf numFmtId="169" fontId="2" fillId="0" borderId="33" xfId="6" applyNumberFormat="1" applyFont="1" applyBorder="1" applyAlignment="1">
      <alignment horizontal="center" vertical="center"/>
    </xf>
    <xf numFmtId="168" fontId="2" fillId="0" borderId="35" xfId="7" applyNumberFormat="1" applyBorder="1" applyAlignment="1">
      <alignment horizontal="left" vertical="center"/>
    </xf>
    <xf numFmtId="169" fontId="2" fillId="0" borderId="0" xfId="6" applyNumberFormat="1" applyFont="1" applyAlignment="1">
      <alignment horizontal="center" vertical="top"/>
    </xf>
    <xf numFmtId="169" fontId="2" fillId="0" borderId="33" xfId="6" applyNumberFormat="1" applyFont="1" applyBorder="1" applyAlignment="1">
      <alignment horizontal="center" vertical="top"/>
    </xf>
    <xf numFmtId="168" fontId="2" fillId="0" borderId="0" xfId="6" applyNumberFormat="1" applyFont="1" applyAlignment="1">
      <alignment horizontal="center" vertical="center"/>
    </xf>
    <xf numFmtId="168" fontId="2" fillId="5" borderId="0" xfId="6" applyNumberFormat="1" applyFont="1" applyFill="1" applyAlignment="1">
      <alignment horizontal="center" vertical="center"/>
    </xf>
    <xf numFmtId="168" fontId="2" fillId="5" borderId="33" xfId="6" applyNumberFormat="1" applyFont="1" applyFill="1" applyBorder="1" applyAlignment="1">
      <alignment horizontal="center" vertical="center"/>
    </xf>
    <xf numFmtId="172" fontId="4" fillId="0" borderId="0" xfId="7" applyNumberFormat="1" applyFont="1" applyAlignment="1">
      <alignment horizontal="center" vertical="center"/>
    </xf>
    <xf numFmtId="168" fontId="2" fillId="0" borderId="35" xfId="7" applyNumberFormat="1" applyBorder="1" applyAlignment="1">
      <alignment vertical="center"/>
    </xf>
    <xf numFmtId="168" fontId="2" fillId="0" borderId="0" xfId="6" applyNumberFormat="1" applyFont="1" applyAlignment="1">
      <alignment horizontal="center" vertical="top"/>
    </xf>
    <xf numFmtId="168" fontId="2" fillId="0" borderId="33" xfId="6" applyNumberFormat="1" applyFont="1" applyBorder="1" applyAlignment="1">
      <alignment horizontal="center" vertical="top"/>
    </xf>
    <xf numFmtId="172" fontId="2" fillId="0" borderId="0" xfId="6" applyNumberFormat="1" applyFont="1" applyAlignment="1">
      <alignment horizontal="center" vertical="center"/>
    </xf>
    <xf numFmtId="172" fontId="2" fillId="0" borderId="33" xfId="6" applyNumberFormat="1" applyFont="1" applyBorder="1" applyAlignment="1">
      <alignment horizontal="center" vertical="center"/>
    </xf>
    <xf numFmtId="172" fontId="4" fillId="0" borderId="0" xfId="7" quotePrefix="1" applyNumberFormat="1" applyFont="1" applyAlignment="1">
      <alignment horizontal="center" vertical="center"/>
    </xf>
    <xf numFmtId="168" fontId="4" fillId="0" borderId="14" xfId="7" quotePrefix="1" applyNumberFormat="1" applyFont="1" applyBorder="1" applyAlignment="1">
      <alignment horizontal="center" vertical="center"/>
    </xf>
    <xf numFmtId="168" fontId="2" fillId="0" borderId="33" xfId="6" applyNumberFormat="1" applyFont="1" applyBorder="1" applyAlignment="1">
      <alignment horizontal="center" vertical="center"/>
    </xf>
    <xf numFmtId="171" fontId="2" fillId="0" borderId="0" xfId="6" applyNumberFormat="1" applyFont="1" applyAlignment="1">
      <alignment horizontal="center" vertical="center"/>
    </xf>
    <xf numFmtId="171" fontId="2" fillId="0" borderId="0" xfId="6" applyNumberFormat="1" applyFont="1" applyAlignment="1">
      <alignment horizontal="center" vertical="top"/>
    </xf>
    <xf numFmtId="171" fontId="2" fillId="0" borderId="33" xfId="6" applyNumberFormat="1" applyFont="1" applyBorder="1" applyAlignment="1">
      <alignment horizontal="center" vertical="top"/>
    </xf>
    <xf numFmtId="171" fontId="2" fillId="0" borderId="33" xfId="6" applyNumberFormat="1" applyFont="1" applyBorder="1" applyAlignment="1">
      <alignment horizontal="center" vertical="center"/>
    </xf>
    <xf numFmtId="168" fontId="2" fillId="0" borderId="41" xfId="7" applyNumberFormat="1" applyBorder="1" applyAlignment="1" applyProtection="1">
      <alignment horizontal="left" vertical="center"/>
      <protection locked="0"/>
    </xf>
    <xf numFmtId="168" fontId="2" fillId="0" borderId="35" xfId="7" applyNumberFormat="1" applyBorder="1" applyAlignment="1" applyProtection="1">
      <alignment horizontal="left" vertical="center"/>
      <protection locked="0"/>
    </xf>
    <xf numFmtId="168" fontId="2" fillId="0" borderId="35" xfId="12" applyNumberFormat="1" applyBorder="1" applyAlignment="1">
      <alignment vertical="center" wrapText="1"/>
    </xf>
    <xf numFmtId="169" fontId="2" fillId="0" borderId="32" xfId="6" applyNumberFormat="1" applyFont="1" applyBorder="1" applyAlignment="1">
      <alignment horizontal="center" vertical="center"/>
    </xf>
    <xf numFmtId="172" fontId="4" fillId="0" borderId="14" xfId="7" applyNumberFormat="1" applyFont="1" applyBorder="1" applyAlignment="1">
      <alignment horizontal="center" vertical="center"/>
    </xf>
    <xf numFmtId="168" fontId="2" fillId="0" borderId="42" xfId="12" applyNumberFormat="1" applyBorder="1" applyAlignment="1">
      <alignment horizontal="left" vertical="center" wrapText="1"/>
    </xf>
    <xf numFmtId="169" fontId="2" fillId="0" borderId="21" xfId="6" applyNumberFormat="1" applyFont="1" applyBorder="1" applyAlignment="1">
      <alignment horizontal="center" vertical="center"/>
    </xf>
    <xf numFmtId="169" fontId="2" fillId="0" borderId="36" xfId="6" applyNumberFormat="1" applyFont="1" applyBorder="1" applyAlignment="1">
      <alignment horizontal="center" vertical="center"/>
    </xf>
    <xf numFmtId="169" fontId="4" fillId="0" borderId="21" xfId="7" applyNumberFormat="1" applyFont="1" applyBorder="1" applyAlignment="1">
      <alignment horizontal="center" vertical="center"/>
    </xf>
    <xf numFmtId="168" fontId="4" fillId="0" borderId="21" xfId="7" applyNumberFormat="1" applyFont="1" applyBorder="1" applyAlignment="1">
      <alignment horizontal="center" vertical="center"/>
    </xf>
    <xf numFmtId="172" fontId="4" fillId="0" borderId="21" xfId="7" applyNumberFormat="1" applyFont="1" applyBorder="1" applyAlignment="1">
      <alignment horizontal="center" vertical="center"/>
    </xf>
    <xf numFmtId="172" fontId="4" fillId="0" borderId="43" xfId="7" applyNumberFormat="1" applyFont="1" applyBorder="1" applyAlignment="1">
      <alignment horizontal="center" vertical="center"/>
    </xf>
    <xf numFmtId="168" fontId="2" fillId="0" borderId="44" xfId="7" applyNumberFormat="1" applyBorder="1" applyAlignment="1">
      <alignment horizontal="left" vertical="center"/>
    </xf>
    <xf numFmtId="171" fontId="4" fillId="0" borderId="36" xfId="6" applyNumberFormat="1" applyFont="1" applyBorder="1" applyAlignment="1">
      <alignment horizontal="center" vertical="center"/>
    </xf>
    <xf numFmtId="168" fontId="4" fillId="0" borderId="20" xfId="7" applyNumberFormat="1" applyFont="1" applyBorder="1" applyAlignment="1">
      <alignment horizontal="center" vertical="center"/>
    </xf>
  </cellXfs>
  <cellStyles count="13">
    <cellStyle name="Normal" xfId="0" builtinId="0"/>
    <cellStyle name="Normal 2" xfId="2" xr:uid="{9CD6D3FF-6CAC-41A1-A8C2-E71767C9B724}"/>
    <cellStyle name="Normal_request in life week 52" xfId="4" xr:uid="{0AB93410-5D71-4D2E-A00A-5D1820665BC7}"/>
    <cellStyle name="Normal_request in life week 52 2" xfId="7" xr:uid="{7183F1B5-08D2-481F-B7BA-3D398293783F}"/>
    <cellStyle name="Normal_result of 2932866-IV-20090817 2" xfId="9" xr:uid="{6EA705E5-79E0-4C43-9A73-4D18B200EF22}"/>
    <cellStyle name="Normal_result of 2932866-PO-20090819 2" xfId="10" xr:uid="{9D1AE328-7060-407C-9417-18C20158A9AA}"/>
    <cellStyle name="常规 2" xfId="1" xr:uid="{9BCF0FE3-6602-4A47-8B5D-4CAF634CD22F}"/>
    <cellStyle name="常规_ASTEX-20120214B-MPK1_SGI-10255-NS_20120309 2" xfId="6" xr:uid="{5DDCBEC6-0574-4114-BB3F-E57D0AE4B14D}"/>
    <cellStyle name="常规_New Rat_PK_Report Template" xfId="5" xr:uid="{F0A64C63-AFF8-49C1-801C-1F03C6C3D8F1}"/>
    <cellStyle name="常规_New Rat_PK_Report Template 2" xfId="12" xr:uid="{5CC08541-5B69-4874-8671-C82774CDF8F5}"/>
    <cellStyle name="常规_Report_ALS012143(CD-1 mouse PK)_ALIOS-20110212A-MPK1_20110304" xfId="11" xr:uid="{6914F6B9-AEE7-4CEC-B0FF-53887CED1B07}"/>
    <cellStyle name="常规_result of 01Q675_20100407 (2) 2" xfId="8" xr:uid="{52821B17-2FAB-4B94-9548-A942F0618A99}"/>
    <cellStyle name="常规_Template" xfId="3" xr:uid="{21A0606E-111D-4B04-ADCD-EFB18A8E8880}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1536433982592"/>
          <c:y val="9.3249099563106924E-2"/>
          <c:w val="0.83023732268593642"/>
          <c:h val="0.8260235865059593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Plasma concentration of SCYX0002166148 (ng/mL) after IV administration at 1.0 mg/kg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Sheet1!$E$5:$E$14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421.43564158718232</c:v>
                  </c:pt>
                  <c:pt idx="2">
                    <c:v>369.10973977937783</c:v>
                  </c:pt>
                  <c:pt idx="3">
                    <c:v>76.367532368147138</c:v>
                  </c:pt>
                  <c:pt idx="4">
                    <c:v>25.45584412271571</c:v>
                  </c:pt>
                  <c:pt idx="5">
                    <c:v>91.923881554251182</c:v>
                  </c:pt>
                  <c:pt idx="6">
                    <c:v>45.679098064650951</c:v>
                  </c:pt>
                  <c:pt idx="7">
                    <c:v>18.611050480829931</c:v>
                  </c:pt>
                  <c:pt idx="8">
                    <c:v>7.170062761231593</c:v>
                  </c:pt>
                  <c:pt idx="9">
                    <c:v>0</c:v>
                  </c:pt>
                </c:numCache>
              </c:numRef>
            </c:plus>
            <c:minus>
              <c:numRef>
                <c:f>Sheet1!$E$5:$E$14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421.43564158718232</c:v>
                  </c:pt>
                  <c:pt idx="2">
                    <c:v>369.10973977937783</c:v>
                  </c:pt>
                  <c:pt idx="3">
                    <c:v>76.367532368147138</c:v>
                  </c:pt>
                  <c:pt idx="4">
                    <c:v>25.45584412271571</c:v>
                  </c:pt>
                  <c:pt idx="5">
                    <c:v>91.923881554251182</c:v>
                  </c:pt>
                  <c:pt idx="6">
                    <c:v>45.679098064650951</c:v>
                  </c:pt>
                  <c:pt idx="7">
                    <c:v>18.611050480829931</c:v>
                  </c:pt>
                  <c:pt idx="8">
                    <c:v>7.170062761231593</c:v>
                  </c:pt>
                  <c:pt idx="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Sheet1!$A$5:$A$14</c:f>
              <c:numCache>
                <c:formatCode>General</c:formatCode>
                <c:ptCount val="10"/>
                <c:pt idx="0">
                  <c:v>0</c:v>
                </c:pt>
                <c:pt idx="1">
                  <c:v>3.3000000000000002E-2</c:v>
                </c:pt>
                <c:pt idx="2">
                  <c:v>8.3299999999999999E-2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24</c:v>
                </c:pt>
              </c:numCache>
            </c:numRef>
          </c:xVal>
          <c:yVal>
            <c:numRef>
              <c:f>Sheet1!$D$5:$D$14</c:f>
              <c:numCache>
                <c:formatCode>0_ </c:formatCode>
                <c:ptCount val="10"/>
                <c:pt idx="0" formatCode="0.00_ ">
                  <c:v>0</c:v>
                </c:pt>
                <c:pt idx="1">
                  <c:v>1556</c:v>
                </c:pt>
                <c:pt idx="2">
                  <c:v>1123</c:v>
                </c:pt>
                <c:pt idx="3">
                  <c:v>644</c:v>
                </c:pt>
                <c:pt idx="4">
                  <c:v>534</c:v>
                </c:pt>
                <c:pt idx="5">
                  <c:v>373</c:v>
                </c:pt>
                <c:pt idx="6" formatCode="0.0_ ">
                  <c:v>97.7</c:v>
                </c:pt>
                <c:pt idx="7" formatCode="0.0_ ">
                  <c:v>23.040000000000003</c:v>
                </c:pt>
                <c:pt idx="8" formatCode="0.0_ ">
                  <c:v>8.81</c:v>
                </c:pt>
                <c:pt idx="9" formatCode="0.00_ 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8E-4F40-8790-2BC2C203A026}"/>
            </c:ext>
          </c:extLst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Plasma concentration of SCYX0002166148 (ng/mL) after PO administration at 5 mg/kg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Sheet1!$J$5:$J$13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273.79174567543123</c:v>
                  </c:pt>
                  <c:pt idx="2">
                    <c:v>1084.7018023401638</c:v>
                  </c:pt>
                  <c:pt idx="3">
                    <c:v>714.17784899841297</c:v>
                  </c:pt>
                  <c:pt idx="4">
                    <c:v>373.3523804664971</c:v>
                  </c:pt>
                  <c:pt idx="5">
                    <c:v>137.17871555019022</c:v>
                  </c:pt>
                  <c:pt idx="6">
                    <c:v>12.445079348883278</c:v>
                  </c:pt>
                  <c:pt idx="7">
                    <c:v>19.318157262016477</c:v>
                  </c:pt>
                  <c:pt idx="8">
                    <c:v>0</c:v>
                  </c:pt>
                </c:numCache>
              </c:numRef>
            </c:plus>
            <c:minus>
              <c:numRef>
                <c:f>Sheet1!$J$5:$J$13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273.79174567543123</c:v>
                  </c:pt>
                  <c:pt idx="2">
                    <c:v>1084.7018023401638</c:v>
                  </c:pt>
                  <c:pt idx="3">
                    <c:v>714.17784899841297</c:v>
                  </c:pt>
                  <c:pt idx="4">
                    <c:v>373.3523804664971</c:v>
                  </c:pt>
                  <c:pt idx="5">
                    <c:v>137.17871555019022</c:v>
                  </c:pt>
                  <c:pt idx="6">
                    <c:v>12.445079348883278</c:v>
                  </c:pt>
                  <c:pt idx="7">
                    <c:v>19.318157262016477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Sheet1!$F$5:$F$13</c:f>
              <c:numCache>
                <c:formatCode>General</c:formatCode>
                <c:ptCount val="9"/>
                <c:pt idx="0">
                  <c:v>0</c:v>
                </c:pt>
                <c:pt idx="1">
                  <c:v>8.3299999999999999E-2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24</c:v>
                </c:pt>
              </c:numCache>
            </c:numRef>
          </c:xVal>
          <c:yVal>
            <c:numRef>
              <c:f>Sheet1!$I$5:$I$13</c:f>
              <c:numCache>
                <c:formatCode>0_ </c:formatCode>
                <c:ptCount val="9"/>
                <c:pt idx="0" formatCode="0.00_ ">
                  <c:v>0</c:v>
                </c:pt>
                <c:pt idx="1">
                  <c:v>266.39999999999998</c:v>
                </c:pt>
                <c:pt idx="2">
                  <c:v>1133</c:v>
                </c:pt>
                <c:pt idx="3">
                  <c:v>881</c:v>
                </c:pt>
                <c:pt idx="4">
                  <c:v>814</c:v>
                </c:pt>
                <c:pt idx="5">
                  <c:v>357</c:v>
                </c:pt>
                <c:pt idx="6" formatCode="0.0_ ">
                  <c:v>54.8</c:v>
                </c:pt>
                <c:pt idx="7" formatCode="0.0_ ">
                  <c:v>25.540000000000003</c:v>
                </c:pt>
                <c:pt idx="8" formatCode="0.00_ 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8E-4F40-8790-2BC2C203A026}"/>
            </c:ext>
          </c:extLst>
        </c:ser>
        <c:ser>
          <c:idx val="3"/>
          <c:order val="3"/>
          <c:tx>
            <c:strRef>
              <c:f>Sheet1!$V$2</c:f>
              <c:strCache>
                <c:ptCount val="1"/>
                <c:pt idx="0">
                  <c:v> PO (10.4 mg/kg Plasma)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Sheet1!$AB$5:$AB$11</c:f>
                <c:numCache>
                  <c:formatCode>General</c:formatCode>
                  <c:ptCount val="7"/>
                  <c:pt idx="0">
                    <c:v>1228.0608019692397</c:v>
                  </c:pt>
                  <c:pt idx="1">
                    <c:v>780.08546540320322</c:v>
                  </c:pt>
                  <c:pt idx="2">
                    <c:v>770.54093553382086</c:v>
                  </c:pt>
                  <c:pt idx="3">
                    <c:v>410.36569057366381</c:v>
                  </c:pt>
                  <c:pt idx="4">
                    <c:v>2125.6842035761888</c:v>
                  </c:pt>
                  <c:pt idx="5">
                    <c:v>801.6990291458095</c:v>
                  </c:pt>
                  <c:pt idx="6">
                    <c:v>6.4215989701423508</c:v>
                  </c:pt>
                </c:numCache>
              </c:numRef>
            </c:plus>
            <c:minus>
              <c:numRef>
                <c:f>Sheet1!$AB$5:$AB$11</c:f>
                <c:numCache>
                  <c:formatCode>General</c:formatCode>
                  <c:ptCount val="7"/>
                  <c:pt idx="0">
                    <c:v>1228.0608019692397</c:v>
                  </c:pt>
                  <c:pt idx="1">
                    <c:v>780.08546540320322</c:v>
                  </c:pt>
                  <c:pt idx="2">
                    <c:v>770.54093553382086</c:v>
                  </c:pt>
                  <c:pt idx="3">
                    <c:v>410.36569057366381</c:v>
                  </c:pt>
                  <c:pt idx="4">
                    <c:v>2125.6842035761888</c:v>
                  </c:pt>
                  <c:pt idx="5">
                    <c:v>801.6990291458095</c:v>
                  </c:pt>
                  <c:pt idx="6">
                    <c:v>6.4215989701423508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errBars>
          <c:xVal>
            <c:numRef>
              <c:f>Sheet1!$V$5:$V$11</c:f>
              <c:numCache>
                <c:formatCode>0.00_);[Red]\(0.00\)</c:formatCode>
                <c:ptCount val="7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 formatCode="0.0_);[Red]\(0.0\)">
                  <c:v>24</c:v>
                </c:pt>
              </c:numCache>
            </c:numRef>
          </c:xVal>
          <c:yVal>
            <c:numRef>
              <c:f>Sheet1!$Z$5:$Z$11</c:f>
              <c:numCache>
                <c:formatCode>0_);[Red]\(0\)</c:formatCode>
                <c:ptCount val="7"/>
                <c:pt idx="0">
                  <c:v>4286.666666666667</c:v>
                </c:pt>
                <c:pt idx="1">
                  <c:v>3993.3333333333335</c:v>
                </c:pt>
                <c:pt idx="2">
                  <c:v>5153.333333333333</c:v>
                </c:pt>
                <c:pt idx="3">
                  <c:v>6900</c:v>
                </c:pt>
                <c:pt idx="4">
                  <c:v>5773.333333333333</c:v>
                </c:pt>
                <c:pt idx="5">
                  <c:v>1249.3333333333333</c:v>
                </c:pt>
                <c:pt idx="6" formatCode="0.0_);[Red]\(0.0\)">
                  <c:v>13.793333333333335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28E-4F40-8790-2BC2C203A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227752"/>
        <c:axId val="1070226768"/>
      </c:scatterChart>
      <c:scatterChart>
        <c:scatterStyle val="lineMarker"/>
        <c:varyColors val="0"/>
        <c:ser>
          <c:idx val="2"/>
          <c:order val="2"/>
          <c:tx>
            <c:strRef>
              <c:f>Sheet1!$N$2</c:f>
              <c:strCache>
                <c:ptCount val="1"/>
                <c:pt idx="0">
                  <c:v> IV (2.32 mg/kg Plasma)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Sheet1!$T$5:$T$11</c:f>
                <c:numCache>
                  <c:formatCode>General</c:formatCode>
                  <c:ptCount val="7"/>
                  <c:pt idx="0">
                    <c:v>590.02824791134537</c:v>
                  </c:pt>
                  <c:pt idx="1">
                    <c:v>340.78341117685488</c:v>
                  </c:pt>
                  <c:pt idx="2">
                    <c:v>619.78490892674381</c:v>
                  </c:pt>
                  <c:pt idx="3">
                    <c:v>703.23064021225207</c:v>
                  </c:pt>
                  <c:pt idx="4">
                    <c:v>340.38997243357994</c:v>
                  </c:pt>
                  <c:pt idx="5">
                    <c:v>73.183695816304137</c:v>
                  </c:pt>
                  <c:pt idx="6">
                    <c:v>4.0216083018281799</c:v>
                  </c:pt>
                </c:numCache>
              </c:numRef>
            </c:plus>
            <c:minus>
              <c:numRef>
                <c:f>Sheet1!$T$5:$T$11</c:f>
                <c:numCache>
                  <c:formatCode>General</c:formatCode>
                  <c:ptCount val="7"/>
                  <c:pt idx="0">
                    <c:v>590.02824791134537</c:v>
                  </c:pt>
                  <c:pt idx="1">
                    <c:v>340.78341117685488</c:v>
                  </c:pt>
                  <c:pt idx="2">
                    <c:v>619.78490892674381</c:v>
                  </c:pt>
                  <c:pt idx="3">
                    <c:v>703.23064021225207</c:v>
                  </c:pt>
                  <c:pt idx="4">
                    <c:v>340.38997243357994</c:v>
                  </c:pt>
                  <c:pt idx="5">
                    <c:v>73.183695816304137</c:v>
                  </c:pt>
                  <c:pt idx="6">
                    <c:v>4.0216083018281799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Sheet1!$N$5:$N$11</c:f>
              <c:numCache>
                <c:formatCode>0.00_);[Red]\(0.00\)</c:formatCode>
                <c:ptCount val="7"/>
                <c:pt idx="0" formatCode="0.0000_);[Red]\(0.0000\)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 formatCode="0.0_);[Red]\(0.0\)">
                  <c:v>24</c:v>
                </c:pt>
              </c:numCache>
            </c:numRef>
          </c:xVal>
          <c:yVal>
            <c:numRef>
              <c:f>Sheet1!$R$5:$R$11</c:f>
              <c:numCache>
                <c:formatCode>0_);[Red]\(0\)</c:formatCode>
                <c:ptCount val="7"/>
                <c:pt idx="0">
                  <c:v>4726.666666666667</c:v>
                </c:pt>
                <c:pt idx="1">
                  <c:v>4093.3333333333335</c:v>
                </c:pt>
                <c:pt idx="2">
                  <c:v>3626.6666666666665</c:v>
                </c:pt>
                <c:pt idx="3">
                  <c:v>2766.6666666666665</c:v>
                </c:pt>
                <c:pt idx="4">
                  <c:v>537.33333333333337</c:v>
                </c:pt>
                <c:pt idx="5" formatCode="0.0_);[Red]\(0.0\)">
                  <c:v>84.866666666666674</c:v>
                </c:pt>
                <c:pt idx="6" formatCode="0.00_);[Red]\(0.00\)">
                  <c:v>5.6733333333333329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8E-4F40-8790-2BC2C203A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105824"/>
        <c:axId val="977088112"/>
      </c:scatterChart>
      <c:valAx>
        <c:axId val="1070227752"/>
        <c:scaling>
          <c:orientation val="minMax"/>
          <c:max val="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Time</a:t>
                </a:r>
                <a:r>
                  <a:rPr lang="en-GB" sz="1200" baseline="0"/>
                  <a:t> (h)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49109528011331155"/>
              <c:y val="0.95758370350316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226768"/>
        <c:crosses val="autoZero"/>
        <c:crossBetween val="midCat"/>
        <c:majorUnit val="10"/>
      </c:valAx>
      <c:valAx>
        <c:axId val="107022676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Plasma concentraion (ng/mL)</a:t>
                </a:r>
              </a:p>
            </c:rich>
          </c:tx>
          <c:layout>
            <c:manualLayout>
              <c:xMode val="edge"/>
              <c:yMode val="edge"/>
              <c:x val="1.2776750356868725E-2"/>
              <c:y val="0.31227224270812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227752"/>
        <c:crosses val="autoZero"/>
        <c:crossBetween val="midCat"/>
      </c:valAx>
      <c:valAx>
        <c:axId val="977088112"/>
        <c:scaling>
          <c:logBase val="10"/>
          <c:orientation val="minMax"/>
        </c:scaling>
        <c:delete val="0"/>
        <c:axPos val="r"/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7105824"/>
        <c:crosses val="max"/>
        <c:crossBetween val="midCat"/>
      </c:valAx>
      <c:valAx>
        <c:axId val="977105824"/>
        <c:scaling>
          <c:orientation val="minMax"/>
        </c:scaling>
        <c:delete val="1"/>
        <c:axPos val="b"/>
        <c:numFmt formatCode="0.0000_);[Red]\(0.0000\)" sourceLinked="1"/>
        <c:majorTickMark val="out"/>
        <c:minorTickMark val="none"/>
        <c:tickLblPos val="nextTo"/>
        <c:crossAx val="977088112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"IV arm "</c:f>
          <c:strCache>
            <c:ptCount val="1"/>
            <c:pt idx="0">
              <c:v>IV arm 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R3##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0.25</c:v>
              </c:pt>
              <c:pt idx="2">
                <c:v>0.5</c:v>
              </c:pt>
              <c:pt idx="3">
                <c:v>1</c:v>
              </c:pt>
              <c:pt idx="4">
                <c:v>2</c:v>
              </c:pt>
              <c:pt idx="5">
                <c:v>4</c:v>
              </c:pt>
              <c:pt idx="6">
                <c:v>6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206</c:v>
              </c:pt>
              <c:pt idx="2">
                <c:v>187</c:v>
              </c:pt>
              <c:pt idx="3">
                <c:v>165</c:v>
              </c:pt>
              <c:pt idx="4">
                <c:v>151</c:v>
              </c:pt>
              <c:pt idx="5">
                <c:v>89</c:v>
              </c:pt>
              <c:pt idx="6">
                <c:v>57.1</c:v>
              </c:pt>
              <c:pt idx="7">
                <c:v>121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A44-42E5-93DD-8C501137C75A}"/>
            </c:ext>
          </c:extLst>
        </c:ser>
        <c:ser>
          <c:idx val="1"/>
          <c:order val="1"/>
          <c:tx>
            <c:v>R4##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0.25</c:v>
              </c:pt>
              <c:pt idx="2">
                <c:v>0.5</c:v>
              </c:pt>
              <c:pt idx="3">
                <c:v>1</c:v>
              </c:pt>
              <c:pt idx="4">
                <c:v>2</c:v>
              </c:pt>
              <c:pt idx="5">
                <c:v>4</c:v>
              </c:pt>
              <c:pt idx="6">
                <c:v>6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175</c:v>
              </c:pt>
              <c:pt idx="2">
                <c:v>190</c:v>
              </c:pt>
              <c:pt idx="3">
                <c:v>155</c:v>
              </c:pt>
              <c:pt idx="4">
                <c:v>120</c:v>
              </c:pt>
              <c:pt idx="5">
                <c:v>79.599999999999994</c:v>
              </c:pt>
              <c:pt idx="6">
                <c:v>41.8</c:v>
              </c:pt>
              <c:pt idx="7">
                <c:v>94.1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A44-42E5-93DD-8C501137C75A}"/>
            </c:ext>
          </c:extLst>
        </c:ser>
        <c:ser>
          <c:idx val="2"/>
          <c:order val="2"/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0.25</c:v>
              </c:pt>
              <c:pt idx="2">
                <c:v>0.5</c:v>
              </c:pt>
              <c:pt idx="3">
                <c:v>1</c:v>
              </c:pt>
              <c:pt idx="4">
                <c:v>2</c:v>
              </c:pt>
              <c:pt idx="5">
                <c:v>4</c:v>
              </c:pt>
              <c:pt idx="6">
                <c:v>6</c:v>
              </c:pt>
            </c:numLit>
          </c:xVal>
          <c:smooth val="0"/>
          <c:extLst>
            <c:ext xmlns:c16="http://schemas.microsoft.com/office/drawing/2014/chart" uri="{C3380CC4-5D6E-409C-BE32-E72D297353CC}">
              <c16:uniqueId val="{00000002-7A44-42E5-93DD-8C501137C75A}"/>
            </c:ext>
          </c:extLst>
        </c:ser>
        <c:ser>
          <c:idx val="3"/>
          <c:order val="3"/>
          <c:tx>
            <c:v>Mean IV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0.25</c:v>
              </c:pt>
              <c:pt idx="2">
                <c:v>0.5</c:v>
              </c:pt>
              <c:pt idx="3">
                <c:v>1</c:v>
              </c:pt>
              <c:pt idx="4">
                <c:v>2</c:v>
              </c:pt>
              <c:pt idx="5">
                <c:v>4</c:v>
              </c:pt>
              <c:pt idx="6">
                <c:v>6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190.5</c:v>
              </c:pt>
              <c:pt idx="2">
                <c:v>188.5</c:v>
              </c:pt>
              <c:pt idx="3">
                <c:v>160</c:v>
              </c:pt>
              <c:pt idx="4">
                <c:v>135.5</c:v>
              </c:pt>
              <c:pt idx="5">
                <c:v>84.3</c:v>
              </c:pt>
              <c:pt idx="6">
                <c:v>49.45</c:v>
              </c:pt>
              <c:pt idx="7">
                <c:v>107.55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A44-42E5-93DD-8C501137C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59904"/>
        <c:axId val="75752576"/>
      </c:scatterChart>
      <c:valAx>
        <c:axId val="75659904"/>
        <c:scaling>
          <c:orientation val="minMax"/>
          <c:max val="24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52576"/>
        <c:crossesAt val="1"/>
        <c:crossBetween val="midCat"/>
        <c:majorUnit val="4"/>
      </c:valAx>
      <c:valAx>
        <c:axId val="75752576"/>
        <c:scaling>
          <c:logBase val="10"/>
          <c:orientation val="minMax"/>
          <c:max val="10000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Concentration (nM)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599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895894</xdr:colOff>
      <xdr:row>25</xdr:row>
      <xdr:rowOff>170906</xdr:rowOff>
    </xdr:from>
    <xdr:to>
      <xdr:col>15</xdr:col>
      <xdr:colOff>403412</xdr:colOff>
      <xdr:row>62</xdr:row>
      <xdr:rowOff>89647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5D8EB2-E7F0-49D2-8EF9-E62FB23156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21</xdr:row>
      <xdr:rowOff>0</xdr:rowOff>
    </xdr:from>
    <xdr:to>
      <xdr:col>18</xdr:col>
      <xdr:colOff>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6FC111-CF0A-4523-BE9E-7F4A3DA38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FE78-6F6C-4E8E-9063-52A93CB6EA30}">
  <dimension ref="A1:AC25"/>
  <sheetViews>
    <sheetView tabSelected="1" topLeftCell="C10" zoomScale="85" zoomScaleNormal="85" workbookViewId="0">
      <selection activeCell="V49" sqref="V49"/>
    </sheetView>
  </sheetViews>
  <sheetFormatPr defaultRowHeight="14.4"/>
  <cols>
    <col min="1" max="1" width="19.77734375" bestFit="1" customWidth="1"/>
    <col min="2" max="2" width="14.88671875" customWidth="1"/>
    <col min="3" max="3" width="16.21875" customWidth="1"/>
    <col min="4" max="4" width="22.21875" customWidth="1"/>
    <col min="5" max="5" width="13.33203125" customWidth="1"/>
    <col min="6" max="6" width="19.77734375" bestFit="1" customWidth="1"/>
    <col min="7" max="7" width="14.5546875" customWidth="1"/>
    <col min="8" max="8" width="14.77734375" customWidth="1"/>
    <col min="9" max="9" width="26.33203125" customWidth="1"/>
  </cols>
  <sheetData>
    <row r="1" spans="1:29" ht="43.8" customHeight="1" thickBot="1">
      <c r="A1" s="1" t="s">
        <v>0</v>
      </c>
      <c r="B1" s="2"/>
      <c r="C1" s="2"/>
      <c r="D1" s="3"/>
      <c r="F1" s="1" t="s">
        <v>18</v>
      </c>
      <c r="G1" s="2"/>
      <c r="H1" s="2"/>
      <c r="I1" s="3"/>
      <c r="N1" s="45" t="e">
        <f>"Plasma Concentration of " &amp;#REF!&amp;" in male SD rat (ng/mL)"</f>
        <v>#REF!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  <c r="AC1" s="48"/>
    </row>
    <row r="2" spans="1:29" ht="37.799999999999997" customHeight="1" thickBot="1">
      <c r="A2" s="4" t="s">
        <v>1</v>
      </c>
      <c r="B2" s="5"/>
      <c r="C2" s="5"/>
      <c r="D2" s="6"/>
      <c r="F2" s="4" t="s">
        <v>19</v>
      </c>
      <c r="G2" s="5"/>
      <c r="H2" s="5"/>
      <c r="I2" s="6"/>
      <c r="N2" s="49" t="s">
        <v>26</v>
      </c>
      <c r="O2" s="50"/>
      <c r="P2" s="50"/>
      <c r="Q2" s="50"/>
      <c r="R2" s="50"/>
      <c r="S2" s="50"/>
      <c r="T2" s="50"/>
      <c r="U2" s="51"/>
      <c r="V2" s="49" t="s">
        <v>27</v>
      </c>
      <c r="W2" s="50"/>
      <c r="X2" s="50"/>
      <c r="Y2" s="50"/>
      <c r="Z2" s="50"/>
      <c r="AA2" s="50"/>
      <c r="AB2" s="50"/>
      <c r="AC2" s="52"/>
    </row>
    <row r="3" spans="1:29">
      <c r="A3" s="7" t="s">
        <v>2</v>
      </c>
      <c r="B3" s="8" t="s">
        <v>3</v>
      </c>
      <c r="C3" s="8" t="s">
        <v>4</v>
      </c>
      <c r="D3" s="9" t="s">
        <v>5</v>
      </c>
      <c r="F3" s="7" t="s">
        <v>2</v>
      </c>
      <c r="G3" s="8" t="s">
        <v>20</v>
      </c>
      <c r="H3" s="8" t="s">
        <v>21</v>
      </c>
      <c r="I3" s="9" t="s">
        <v>5</v>
      </c>
      <c r="N3" s="53" t="s">
        <v>28</v>
      </c>
      <c r="O3" s="54" t="s">
        <v>29</v>
      </c>
      <c r="P3" s="54" t="s">
        <v>30</v>
      </c>
      <c r="Q3" s="55" t="s">
        <v>31</v>
      </c>
      <c r="R3" s="54" t="s">
        <v>32</v>
      </c>
      <c r="S3" s="56"/>
      <c r="T3" s="54" t="s">
        <v>33</v>
      </c>
      <c r="U3" s="57" t="s">
        <v>34</v>
      </c>
      <c r="V3" s="58" t="s">
        <v>35</v>
      </c>
      <c r="W3" s="59" t="s">
        <v>36</v>
      </c>
      <c r="X3" s="60" t="s">
        <v>37</v>
      </c>
      <c r="Y3" s="61" t="s">
        <v>38</v>
      </c>
      <c r="Z3" s="54" t="s">
        <v>39</v>
      </c>
      <c r="AA3" s="56"/>
      <c r="AB3" s="54" t="s">
        <v>33</v>
      </c>
      <c r="AC3" s="62" t="s">
        <v>34</v>
      </c>
    </row>
    <row r="4" spans="1:29">
      <c r="A4" s="10" t="s">
        <v>6</v>
      </c>
      <c r="B4" s="11">
        <v>10.9</v>
      </c>
      <c r="C4" s="12">
        <v>11.39</v>
      </c>
      <c r="D4" s="13">
        <f>AVERAGE(B4:C4)</f>
        <v>11.145</v>
      </c>
      <c r="F4" s="10" t="s">
        <v>6</v>
      </c>
      <c r="G4" s="11">
        <v>9.1999999999999993</v>
      </c>
      <c r="H4" s="12">
        <v>8.86</v>
      </c>
      <c r="I4" s="13">
        <f>AVERAGE(G4:H4)</f>
        <v>9.0299999999999994</v>
      </c>
      <c r="N4" s="63" t="s">
        <v>40</v>
      </c>
      <c r="O4" s="64">
        <v>243</v>
      </c>
      <c r="P4" s="65">
        <v>232</v>
      </c>
      <c r="Q4" s="66">
        <v>235</v>
      </c>
      <c r="R4" s="65">
        <f>AVERAGE(O4:Q4)</f>
        <v>236.66666666666666</v>
      </c>
      <c r="S4" s="56"/>
      <c r="T4" s="54">
        <f>STDEV(O4:Q4)</f>
        <v>5.6862407030773268</v>
      </c>
      <c r="U4" s="57">
        <f>T4/R4*100</f>
        <v>2.4026369167932367</v>
      </c>
      <c r="V4" s="67" t="s">
        <v>40</v>
      </c>
      <c r="W4" s="64">
        <v>232</v>
      </c>
      <c r="X4" s="65">
        <v>231</v>
      </c>
      <c r="Y4" s="66">
        <v>239</v>
      </c>
      <c r="Z4" s="65">
        <f>AVERAGE(W4:Y4)</f>
        <v>234</v>
      </c>
      <c r="AA4" s="56"/>
      <c r="AB4" s="54">
        <f>STDEV(W4:Y4)</f>
        <v>4.358898943540674</v>
      </c>
      <c r="AC4" s="62">
        <f>AB4/Z4*100</f>
        <v>1.8627773262994336</v>
      </c>
    </row>
    <row r="5" spans="1:29">
      <c r="A5" s="14">
        <v>0</v>
      </c>
      <c r="B5" s="15">
        <v>0</v>
      </c>
      <c r="C5" s="16">
        <v>0</v>
      </c>
      <c r="D5" s="17">
        <v>0</v>
      </c>
      <c r="E5">
        <f>STDEV(B5:C5)</f>
        <v>0</v>
      </c>
      <c r="F5" s="14">
        <v>0</v>
      </c>
      <c r="G5" s="15">
        <v>0</v>
      </c>
      <c r="H5" s="16">
        <v>0</v>
      </c>
      <c r="I5" s="17">
        <v>0</v>
      </c>
      <c r="J5">
        <f>STDEV(G5:H5)</f>
        <v>0</v>
      </c>
      <c r="N5" s="68">
        <v>8.3299999999999999E-2</v>
      </c>
      <c r="O5" s="69">
        <v>4300</v>
      </c>
      <c r="P5" s="70">
        <v>5400</v>
      </c>
      <c r="Q5" s="71">
        <v>4480</v>
      </c>
      <c r="R5" s="72">
        <f>AVERAGE(O5:Q5)</f>
        <v>4726.666666666667</v>
      </c>
      <c r="S5" s="73" t="s">
        <v>41</v>
      </c>
      <c r="T5" s="72">
        <f>STDEV(O5:Q5)</f>
        <v>590.02824791134537</v>
      </c>
      <c r="U5" s="74">
        <f t="shared" ref="U5:U8" si="0">T5/R5*100</f>
        <v>12.482967163145529</v>
      </c>
      <c r="V5" s="75">
        <v>0.25</v>
      </c>
      <c r="W5" s="76">
        <v>3680</v>
      </c>
      <c r="X5" s="77">
        <v>3480</v>
      </c>
      <c r="Y5" s="78">
        <v>5700</v>
      </c>
      <c r="Z5" s="72">
        <f>AVERAGE(W5:Y5)</f>
        <v>4286.666666666667</v>
      </c>
      <c r="AA5" s="73" t="s">
        <v>41</v>
      </c>
      <c r="AB5" s="72">
        <f t="shared" ref="AB5:AB8" si="1">STDEV(W5:Y5)</f>
        <v>1228.0608019692397</v>
      </c>
      <c r="AC5" s="79">
        <f t="shared" ref="AC5:AC8" si="2">AB5/Z5*100</f>
        <v>28.648385738007143</v>
      </c>
    </row>
    <row r="6" spans="1:29">
      <c r="A6" s="14">
        <v>3.3000000000000002E-2</v>
      </c>
      <c r="B6" s="18">
        <v>1854</v>
      </c>
      <c r="C6" s="19">
        <v>1258</v>
      </c>
      <c r="D6" s="20">
        <f t="shared" ref="D6:D13" si="3">AVERAGE(B6:C6)</f>
        <v>1556</v>
      </c>
      <c r="E6">
        <f t="shared" ref="E6:E14" si="4">STDEV(B6:C6)</f>
        <v>421.43564158718232</v>
      </c>
      <c r="F6" s="21">
        <v>8.3299999999999999E-2</v>
      </c>
      <c r="G6" s="24">
        <v>72.8</v>
      </c>
      <c r="H6" s="19">
        <v>460</v>
      </c>
      <c r="I6" s="20">
        <f t="shared" ref="I6:I12" si="5">AVERAGE(G6:H6)</f>
        <v>266.39999999999998</v>
      </c>
      <c r="J6">
        <f>STDEV(G6:H6)</f>
        <v>273.79174567543123</v>
      </c>
      <c r="N6" s="75">
        <v>0.25</v>
      </c>
      <c r="O6" s="69">
        <v>4280</v>
      </c>
      <c r="P6" s="70">
        <v>4300</v>
      </c>
      <c r="Q6" s="71">
        <v>3700</v>
      </c>
      <c r="R6" s="72">
        <f>AVERAGE(O6:Q6)</f>
        <v>4093.3333333333335</v>
      </c>
      <c r="S6" s="73" t="s">
        <v>41</v>
      </c>
      <c r="T6" s="72">
        <f t="shared" ref="T5:T8" si="6">STDEV(O6:Q6)</f>
        <v>340.78341117685488</v>
      </c>
      <c r="U6" s="80">
        <f t="shared" si="0"/>
        <v>8.3253276346137195</v>
      </c>
      <c r="V6" s="81">
        <v>0.5</v>
      </c>
      <c r="W6" s="82">
        <v>3220</v>
      </c>
      <c r="X6" s="82">
        <v>3980</v>
      </c>
      <c r="Y6" s="78">
        <v>4780</v>
      </c>
      <c r="Z6" s="72">
        <f>AVERAGE(W6:Y6)</f>
        <v>3993.3333333333335</v>
      </c>
      <c r="AA6" s="73" t="s">
        <v>41</v>
      </c>
      <c r="AB6" s="72">
        <f t="shared" si="1"/>
        <v>780.08546540320322</v>
      </c>
      <c r="AC6" s="79">
        <f t="shared" si="2"/>
        <v>19.534694459178713</v>
      </c>
    </row>
    <row r="7" spans="1:29">
      <c r="A7" s="21">
        <v>8.3299999999999999E-2</v>
      </c>
      <c r="B7" s="18">
        <v>1384</v>
      </c>
      <c r="C7" s="19">
        <v>862</v>
      </c>
      <c r="D7" s="20">
        <f t="shared" si="3"/>
        <v>1123</v>
      </c>
      <c r="E7">
        <f t="shared" si="4"/>
        <v>369.10973977937783</v>
      </c>
      <c r="F7" s="14">
        <v>0.25</v>
      </c>
      <c r="G7" s="18">
        <v>366</v>
      </c>
      <c r="H7" s="19">
        <v>1900</v>
      </c>
      <c r="I7" s="20">
        <f t="shared" si="5"/>
        <v>1133</v>
      </c>
      <c r="J7">
        <f t="shared" ref="J6:J13" si="7">STDEV(G7:H7)</f>
        <v>1084.7018023401638</v>
      </c>
      <c r="N7" s="75">
        <v>0.5</v>
      </c>
      <c r="O7" s="69">
        <v>4340</v>
      </c>
      <c r="P7" s="70">
        <v>3220</v>
      </c>
      <c r="Q7" s="71">
        <v>3320</v>
      </c>
      <c r="R7" s="72">
        <f>AVERAGE(O7:Q7)</f>
        <v>3626.6666666666665</v>
      </c>
      <c r="S7" s="73" t="s">
        <v>41</v>
      </c>
      <c r="T7" s="72">
        <f t="shared" si="6"/>
        <v>619.78490892674381</v>
      </c>
      <c r="U7" s="74">
        <f t="shared" si="0"/>
        <v>17.089657415259481</v>
      </c>
      <c r="V7" s="81">
        <v>1</v>
      </c>
      <c r="W7" s="82">
        <v>4400</v>
      </c>
      <c r="X7" s="82">
        <v>5120</v>
      </c>
      <c r="Y7" s="78">
        <v>5940</v>
      </c>
      <c r="Z7" s="72">
        <f>AVERAGE(W7:Y7)</f>
        <v>5153.333333333333</v>
      </c>
      <c r="AA7" s="73" t="s">
        <v>41</v>
      </c>
      <c r="AB7" s="72">
        <f t="shared" si="1"/>
        <v>770.54093553382086</v>
      </c>
      <c r="AC7" s="79">
        <f t="shared" si="2"/>
        <v>14.95228206081153</v>
      </c>
    </row>
    <row r="8" spans="1:29">
      <c r="A8" s="14">
        <v>0.25</v>
      </c>
      <c r="B8" s="18">
        <v>590</v>
      </c>
      <c r="C8" s="19">
        <v>698</v>
      </c>
      <c r="D8" s="20">
        <f>AVERAGE(B8:C8)</f>
        <v>644</v>
      </c>
      <c r="E8">
        <f t="shared" si="4"/>
        <v>76.367532368147138</v>
      </c>
      <c r="F8" s="14">
        <v>0.5</v>
      </c>
      <c r="G8" s="18">
        <v>376</v>
      </c>
      <c r="H8" s="19">
        <v>1386</v>
      </c>
      <c r="I8" s="20">
        <f t="shared" si="5"/>
        <v>881</v>
      </c>
      <c r="J8">
        <f t="shared" si="7"/>
        <v>714.17784899841297</v>
      </c>
      <c r="N8" s="75">
        <v>1</v>
      </c>
      <c r="O8" s="69">
        <v>3560</v>
      </c>
      <c r="P8" s="70">
        <v>2520</v>
      </c>
      <c r="Q8" s="71">
        <v>2220</v>
      </c>
      <c r="R8" s="72">
        <f t="shared" ref="R8:R22" si="8">AVERAGE(O8:Q8)</f>
        <v>2766.6666666666665</v>
      </c>
      <c r="S8" s="73" t="s">
        <v>41</v>
      </c>
      <c r="T8" s="72">
        <f t="shared" si="6"/>
        <v>703.23064021225207</v>
      </c>
      <c r="U8" s="74">
        <f t="shared" si="0"/>
        <v>25.4179749474308</v>
      </c>
      <c r="V8" s="81">
        <v>2</v>
      </c>
      <c r="W8" s="82">
        <v>6920</v>
      </c>
      <c r="X8" s="82">
        <v>6480</v>
      </c>
      <c r="Y8" s="78">
        <v>7300</v>
      </c>
      <c r="Z8" s="72">
        <f>AVERAGE(W8:Y8)</f>
        <v>6900</v>
      </c>
      <c r="AA8" s="73" t="s">
        <v>41</v>
      </c>
      <c r="AB8" s="72">
        <f t="shared" si="1"/>
        <v>410.36569057366381</v>
      </c>
      <c r="AC8" s="83">
        <f t="shared" si="2"/>
        <v>5.9473288488936786</v>
      </c>
    </row>
    <row r="9" spans="1:29">
      <c r="A9" s="14">
        <v>0.5</v>
      </c>
      <c r="B9" s="18">
        <v>552</v>
      </c>
      <c r="C9" s="19">
        <v>516</v>
      </c>
      <c r="D9" s="20">
        <f t="shared" si="3"/>
        <v>534</v>
      </c>
      <c r="E9">
        <f t="shared" si="4"/>
        <v>25.45584412271571</v>
      </c>
      <c r="F9" s="14">
        <v>1</v>
      </c>
      <c r="G9" s="18">
        <v>550</v>
      </c>
      <c r="H9" s="19">
        <v>1078</v>
      </c>
      <c r="I9" s="20">
        <f t="shared" si="5"/>
        <v>814</v>
      </c>
      <c r="J9">
        <f t="shared" si="7"/>
        <v>373.3523804664971</v>
      </c>
      <c r="N9" s="75">
        <v>4</v>
      </c>
      <c r="O9" s="69">
        <v>902</v>
      </c>
      <c r="P9" s="70">
        <v>482</v>
      </c>
      <c r="Q9" s="71">
        <v>228</v>
      </c>
      <c r="R9" s="72">
        <f t="shared" si="8"/>
        <v>537.33333333333337</v>
      </c>
      <c r="S9" s="73" t="s">
        <v>41</v>
      </c>
      <c r="T9" s="72">
        <f>STDEV(O9:Q9)</f>
        <v>340.38997243357994</v>
      </c>
      <c r="U9" s="74">
        <f>T9/R9*100</f>
        <v>63.3480097581104</v>
      </c>
      <c r="V9" s="81">
        <v>4</v>
      </c>
      <c r="W9" s="77">
        <v>8220</v>
      </c>
      <c r="X9" s="82">
        <v>4380</v>
      </c>
      <c r="Y9" s="84">
        <v>4720</v>
      </c>
      <c r="Z9" s="72">
        <f t="shared" ref="Z9:Z14" si="9">AVERAGE(W9:Y9)</f>
        <v>5773.333333333333</v>
      </c>
      <c r="AA9" s="73" t="s">
        <v>41</v>
      </c>
      <c r="AB9" s="72">
        <f>STDEV(W9:Y9)</f>
        <v>2125.6842035761888</v>
      </c>
      <c r="AC9" s="79">
        <f>AB9/Z9*100</f>
        <v>36.819010454552924</v>
      </c>
    </row>
    <row r="10" spans="1:29">
      <c r="A10" s="14">
        <v>1</v>
      </c>
      <c r="B10" s="18">
        <v>438</v>
      </c>
      <c r="C10" s="19">
        <v>308</v>
      </c>
      <c r="D10" s="20">
        <f t="shared" si="3"/>
        <v>373</v>
      </c>
      <c r="E10">
        <f t="shared" si="4"/>
        <v>91.923881554251182</v>
      </c>
      <c r="F10" s="14">
        <v>3</v>
      </c>
      <c r="G10" s="18">
        <v>454</v>
      </c>
      <c r="H10" s="19">
        <v>260</v>
      </c>
      <c r="I10" s="20">
        <f t="shared" si="5"/>
        <v>357</v>
      </c>
      <c r="J10">
        <f t="shared" si="7"/>
        <v>137.17871555019022</v>
      </c>
      <c r="N10" s="75">
        <v>8</v>
      </c>
      <c r="O10" s="69">
        <v>168.8</v>
      </c>
      <c r="P10" s="85">
        <v>51.4</v>
      </c>
      <c r="Q10" s="86">
        <v>34.4</v>
      </c>
      <c r="R10" s="87">
        <f t="shared" si="8"/>
        <v>84.866666666666674</v>
      </c>
      <c r="S10" s="73" t="s">
        <v>41</v>
      </c>
      <c r="T10" s="87">
        <f t="shared" ref="T10:T11" si="10">STDEV(O10:Q10)</f>
        <v>73.183695816304137</v>
      </c>
      <c r="U10" s="74">
        <f t="shared" ref="U10:U11" si="11">T10/R10*100</f>
        <v>86.233734269015088</v>
      </c>
      <c r="V10" s="81">
        <v>8</v>
      </c>
      <c r="W10" s="77">
        <v>2160</v>
      </c>
      <c r="X10" s="82">
        <v>938</v>
      </c>
      <c r="Y10" s="84">
        <v>650</v>
      </c>
      <c r="Z10" s="72">
        <f t="shared" si="9"/>
        <v>1249.3333333333333</v>
      </c>
      <c r="AA10" s="73" t="s">
        <v>41</v>
      </c>
      <c r="AB10" s="72">
        <f t="shared" ref="AB10:AB11" si="12">STDEV(W10:Y10)</f>
        <v>801.6990291458095</v>
      </c>
      <c r="AC10" s="79">
        <f t="shared" ref="AC10:AC11" si="13">AB10/Z10*100</f>
        <v>64.170146409749961</v>
      </c>
    </row>
    <row r="11" spans="1:29" ht="15" thickBot="1">
      <c r="A11" s="14">
        <v>3</v>
      </c>
      <c r="B11" s="18">
        <v>130</v>
      </c>
      <c r="C11" s="22">
        <v>65.400000000000006</v>
      </c>
      <c r="D11" s="23">
        <f t="shared" si="3"/>
        <v>97.7</v>
      </c>
      <c r="E11">
        <f t="shared" si="4"/>
        <v>45.679098064650951</v>
      </c>
      <c r="F11" s="14">
        <v>6</v>
      </c>
      <c r="G11" s="24">
        <v>63.6</v>
      </c>
      <c r="H11" s="22">
        <v>46</v>
      </c>
      <c r="I11" s="23">
        <f t="shared" si="5"/>
        <v>54.8</v>
      </c>
      <c r="J11">
        <f t="shared" si="7"/>
        <v>12.445079348883278</v>
      </c>
      <c r="N11" s="88">
        <v>24</v>
      </c>
      <c r="O11" s="89">
        <v>4.54</v>
      </c>
      <c r="P11" s="90">
        <v>2.34</v>
      </c>
      <c r="Q11" s="86">
        <v>10.14</v>
      </c>
      <c r="R11" s="73">
        <f t="shared" si="8"/>
        <v>5.6733333333333329</v>
      </c>
      <c r="S11" s="73" t="s">
        <v>41</v>
      </c>
      <c r="T11" s="91">
        <f t="shared" si="10"/>
        <v>4.0216083018281799</v>
      </c>
      <c r="U11" s="92">
        <f t="shared" si="11"/>
        <v>70.886162781930324</v>
      </c>
      <c r="V11" s="93">
        <v>24</v>
      </c>
      <c r="W11" s="94">
        <v>16.8</v>
      </c>
      <c r="X11" s="95">
        <v>18.16</v>
      </c>
      <c r="Y11" s="96">
        <v>6.42</v>
      </c>
      <c r="Z11" s="87">
        <f t="shared" si="9"/>
        <v>13.793333333333335</v>
      </c>
      <c r="AA11" s="73" t="s">
        <v>41</v>
      </c>
      <c r="AB11" s="91">
        <f t="shared" si="12"/>
        <v>6.4215989701423508</v>
      </c>
      <c r="AC11" s="97">
        <f t="shared" si="13"/>
        <v>46.555816603255316</v>
      </c>
    </row>
    <row r="12" spans="1:29" ht="15.6">
      <c r="A12" s="14">
        <v>6</v>
      </c>
      <c r="B12" s="24">
        <v>36.200000000000003</v>
      </c>
      <c r="C12" s="25">
        <v>9.8800000000000008</v>
      </c>
      <c r="D12" s="23">
        <f t="shared" si="3"/>
        <v>23.040000000000003</v>
      </c>
      <c r="E12">
        <f t="shared" si="4"/>
        <v>18.611050480829931</v>
      </c>
      <c r="F12" s="14">
        <v>9</v>
      </c>
      <c r="G12" s="24">
        <v>39.200000000000003</v>
      </c>
      <c r="H12" s="22">
        <v>11.88</v>
      </c>
      <c r="I12" s="23">
        <f t="shared" si="5"/>
        <v>25.540000000000003</v>
      </c>
      <c r="J12">
        <f t="shared" si="7"/>
        <v>19.318157262016477</v>
      </c>
      <c r="N12" s="98" t="s">
        <v>7</v>
      </c>
      <c r="O12" s="99">
        <v>3</v>
      </c>
      <c r="P12" s="100">
        <v>3</v>
      </c>
      <c r="Q12" s="101">
        <v>7</v>
      </c>
      <c r="R12" s="102" t="s">
        <v>42</v>
      </c>
      <c r="S12" s="102" t="s">
        <v>41</v>
      </c>
      <c r="T12" s="103" t="s">
        <v>43</v>
      </c>
      <c r="U12" s="104" t="s">
        <v>43</v>
      </c>
      <c r="V12" s="105" t="s">
        <v>44</v>
      </c>
      <c r="W12" s="100">
        <v>3</v>
      </c>
      <c r="X12" s="106">
        <v>3</v>
      </c>
      <c r="Y12" s="107">
        <v>3</v>
      </c>
      <c r="Z12" s="102">
        <f t="shared" si="9"/>
        <v>3</v>
      </c>
      <c r="AA12" s="102" t="s">
        <v>41</v>
      </c>
      <c r="AB12" s="103" t="s">
        <v>43</v>
      </c>
      <c r="AC12" s="108" t="s">
        <v>43</v>
      </c>
    </row>
    <row r="13" spans="1:29" ht="16.2" thickBot="1">
      <c r="A13" s="14">
        <v>9</v>
      </c>
      <c r="B13" s="24">
        <v>13.88</v>
      </c>
      <c r="C13" s="25">
        <v>3.74</v>
      </c>
      <c r="D13" s="23">
        <f t="shared" si="3"/>
        <v>8.81</v>
      </c>
      <c r="E13">
        <f t="shared" si="4"/>
        <v>7.170062761231593</v>
      </c>
      <c r="F13" s="26">
        <v>24</v>
      </c>
      <c r="G13" s="27">
        <v>0</v>
      </c>
      <c r="H13" s="28">
        <v>0</v>
      </c>
      <c r="I13" s="29">
        <v>0.9</v>
      </c>
      <c r="J13">
        <f t="shared" si="7"/>
        <v>0</v>
      </c>
      <c r="N13" s="109" t="s">
        <v>8</v>
      </c>
      <c r="O13" s="110">
        <v>4310</v>
      </c>
      <c r="P13" s="110">
        <v>6050</v>
      </c>
      <c r="Q13" s="111">
        <v>4930</v>
      </c>
      <c r="R13" s="72">
        <f t="shared" si="8"/>
        <v>5096.666666666667</v>
      </c>
      <c r="S13" s="73" t="s">
        <v>41</v>
      </c>
      <c r="T13" s="72">
        <f>STDEV(O13:Q13)</f>
        <v>881.8919056966879</v>
      </c>
      <c r="U13" s="74">
        <f>T13/R13*100</f>
        <v>17.30330750222409</v>
      </c>
      <c r="V13" s="112" t="s">
        <v>22</v>
      </c>
      <c r="W13" s="110">
        <v>8220</v>
      </c>
      <c r="X13" s="113">
        <v>6480</v>
      </c>
      <c r="Y13" s="114">
        <v>7300</v>
      </c>
      <c r="Z13" s="72">
        <f t="shared" si="9"/>
        <v>7333.333333333333</v>
      </c>
      <c r="AA13" s="73" t="s">
        <v>41</v>
      </c>
      <c r="AB13" s="72">
        <f>STDEV(W13:Y13)</f>
        <v>870.47879545301578</v>
      </c>
      <c r="AC13" s="79">
        <f>AB13/Z13*100</f>
        <v>11.870165392541125</v>
      </c>
    </row>
    <row r="14" spans="1:29" ht="16.2" thickBot="1">
      <c r="A14" s="26">
        <v>24</v>
      </c>
      <c r="B14" s="27">
        <v>0</v>
      </c>
      <c r="C14" s="28">
        <v>0</v>
      </c>
      <c r="D14" s="29">
        <v>0.9</v>
      </c>
      <c r="E14">
        <f t="shared" si="4"/>
        <v>0</v>
      </c>
      <c r="N14" s="109" t="s">
        <v>45</v>
      </c>
      <c r="O14" s="115">
        <v>2.73</v>
      </c>
      <c r="P14" s="116">
        <v>2.82</v>
      </c>
      <c r="Q14" s="117">
        <v>2.7</v>
      </c>
      <c r="R14" s="73">
        <f t="shared" si="8"/>
        <v>2.75</v>
      </c>
      <c r="S14" s="73" t="s">
        <v>41</v>
      </c>
      <c r="T14" s="118">
        <f>STDEV(O14:Q14)</f>
        <v>6.2449979983983828E-2</v>
      </c>
      <c r="U14" s="80">
        <f>T14/R14*100</f>
        <v>2.2709083630539575</v>
      </c>
      <c r="V14" s="119" t="s">
        <v>46</v>
      </c>
      <c r="W14" s="115">
        <v>4</v>
      </c>
      <c r="X14" s="120">
        <v>2</v>
      </c>
      <c r="Y14" s="121">
        <v>2</v>
      </c>
      <c r="Z14" s="73">
        <f t="shared" si="9"/>
        <v>2.6666666666666665</v>
      </c>
      <c r="AA14" s="73" t="s">
        <v>41</v>
      </c>
      <c r="AB14" s="73">
        <f>STDEV(W14:Y14)</f>
        <v>1.1547005383792517</v>
      </c>
      <c r="AC14" s="79">
        <f>AB14/Z14*100</f>
        <v>43.301270189221938</v>
      </c>
    </row>
    <row r="15" spans="1:29" ht="15.6">
      <c r="A15" s="30" t="s">
        <v>7</v>
      </c>
      <c r="B15" s="19">
        <v>3</v>
      </c>
      <c r="C15" s="19">
        <v>7</v>
      </c>
      <c r="D15" s="20">
        <f>AVERAGE(B15:C15)</f>
        <v>5</v>
      </c>
      <c r="F15" s="35" t="s">
        <v>7</v>
      </c>
      <c r="G15" s="40">
        <v>3</v>
      </c>
      <c r="H15" s="40">
        <v>5</v>
      </c>
      <c r="I15" s="41">
        <f>AVERAGE(G15:H15)</f>
        <v>4</v>
      </c>
      <c r="N15" s="109" t="s">
        <v>10</v>
      </c>
      <c r="O15" s="122">
        <v>0.502</v>
      </c>
      <c r="P15" s="122">
        <v>0.55700000000000005</v>
      </c>
      <c r="Q15" s="123">
        <v>0.749</v>
      </c>
      <c r="R15" s="118">
        <f>AVERAGE(O15:Q15)</f>
        <v>0.60266666666666679</v>
      </c>
      <c r="S15" s="73" t="s">
        <v>41</v>
      </c>
      <c r="T15" s="118">
        <f>STDEV(O15:Q15)</f>
        <v>0.12967780586258085</v>
      </c>
      <c r="U15" s="74">
        <f>T15/R15*100</f>
        <v>21.517335043569826</v>
      </c>
      <c r="V15" s="119" t="s">
        <v>47</v>
      </c>
      <c r="W15" s="115">
        <v>2.25</v>
      </c>
      <c r="X15" s="120">
        <v>2.6</v>
      </c>
      <c r="Y15" s="121">
        <v>2.1800000000000002</v>
      </c>
      <c r="Z15" s="73">
        <f>AVERAGE(W15:Y15)</f>
        <v>2.3433333333333333</v>
      </c>
      <c r="AA15" s="73" t="s">
        <v>41</v>
      </c>
      <c r="AB15" s="124">
        <f>STDEV(W15:Y15)</f>
        <v>0.22501851775650228</v>
      </c>
      <c r="AC15" s="125">
        <f>AB15/Z15*100</f>
        <v>9.6024972015577088</v>
      </c>
    </row>
    <row r="16" spans="1:29" ht="15.6">
      <c r="A16" s="30" t="s">
        <v>8</v>
      </c>
      <c r="B16" s="19">
        <v>2250</v>
      </c>
      <c r="C16" s="19">
        <v>1610</v>
      </c>
      <c r="D16" s="20">
        <f>AVERAGE(B16:C16)</f>
        <v>1930</v>
      </c>
      <c r="F16" s="30" t="s">
        <v>22</v>
      </c>
      <c r="G16" s="42">
        <v>550</v>
      </c>
      <c r="H16" s="42">
        <v>1900</v>
      </c>
      <c r="I16" s="20">
        <f>AVERAGE(G16:H16)</f>
        <v>1225</v>
      </c>
      <c r="N16" s="109" t="s">
        <v>48</v>
      </c>
      <c r="O16" s="115">
        <v>3.11</v>
      </c>
      <c r="P16" s="115">
        <v>4.62</v>
      </c>
      <c r="Q16" s="126">
        <v>5.77</v>
      </c>
      <c r="R16" s="73">
        <f>AVERAGE(O16:Q16)</f>
        <v>4.5</v>
      </c>
      <c r="S16" s="73" t="s">
        <v>41</v>
      </c>
      <c r="T16" s="73">
        <f>STDEV(O16:Q16)</f>
        <v>1.3340539719216753</v>
      </c>
      <c r="U16" s="74">
        <f>T16/R16*100</f>
        <v>29.64564382048167</v>
      </c>
      <c r="V16" s="119" t="s">
        <v>49</v>
      </c>
      <c r="W16" s="127">
        <v>24</v>
      </c>
      <c r="X16" s="128">
        <v>24</v>
      </c>
      <c r="Y16" s="129">
        <v>24</v>
      </c>
      <c r="Z16" s="87">
        <f>AVERAGE(W16:Y16)</f>
        <v>24</v>
      </c>
      <c r="AA16" s="73" t="s">
        <v>41</v>
      </c>
      <c r="AB16" s="91" t="s">
        <v>43</v>
      </c>
      <c r="AC16" s="125" t="s">
        <v>43</v>
      </c>
    </row>
    <row r="17" spans="1:29" ht="15.6">
      <c r="A17" s="30" t="s">
        <v>9</v>
      </c>
      <c r="B17" s="25">
        <v>1.86</v>
      </c>
      <c r="C17" s="25">
        <v>1.1100000000000001</v>
      </c>
      <c r="D17" s="17">
        <f>AVERAGE(B17:C17)</f>
        <v>1.4850000000000001</v>
      </c>
      <c r="F17" s="30" t="s">
        <v>23</v>
      </c>
      <c r="G17" s="43">
        <v>1</v>
      </c>
      <c r="H17" s="43">
        <v>0.25</v>
      </c>
      <c r="I17" s="17">
        <f>AVERAGE(G17:H17)</f>
        <v>0.625</v>
      </c>
      <c r="N17" s="109" t="s">
        <v>49</v>
      </c>
      <c r="O17" s="127">
        <v>24</v>
      </c>
      <c r="P17" s="127">
        <v>24</v>
      </c>
      <c r="Q17" s="130">
        <v>24</v>
      </c>
      <c r="R17" s="87">
        <f>AVERAGE(O17:Q17)</f>
        <v>24</v>
      </c>
      <c r="S17" s="73" t="s">
        <v>41</v>
      </c>
      <c r="T17" s="73" t="s">
        <v>50</v>
      </c>
      <c r="U17" s="80" t="s">
        <v>50</v>
      </c>
      <c r="V17" s="112" t="s">
        <v>51</v>
      </c>
      <c r="W17" s="110">
        <v>49200</v>
      </c>
      <c r="X17" s="113">
        <v>32800</v>
      </c>
      <c r="Y17" s="114">
        <v>33600</v>
      </c>
      <c r="Z17" s="72">
        <f>AVERAGE(W17:Y17)</f>
        <v>38533.333333333336</v>
      </c>
      <c r="AA17" s="73" t="s">
        <v>41</v>
      </c>
      <c r="AB17" s="72">
        <f t="shared" ref="AB17:AB21" si="14">STDEV(W17:Y17)</f>
        <v>9246.2605053791067</v>
      </c>
      <c r="AC17" s="79">
        <f t="shared" ref="AC17:AC21" si="15">AB17/Z17*100</f>
        <v>23.995485740603218</v>
      </c>
    </row>
    <row r="18" spans="1:29" ht="15.6">
      <c r="A18" s="30" t="s">
        <v>10</v>
      </c>
      <c r="B18" s="25">
        <v>1.31</v>
      </c>
      <c r="C18" s="25">
        <v>1.31</v>
      </c>
      <c r="D18" s="17">
        <f>AVERAGE(B18:C18)</f>
        <v>1.31</v>
      </c>
      <c r="F18" s="30" t="s">
        <v>9</v>
      </c>
      <c r="G18" s="43">
        <v>1.7</v>
      </c>
      <c r="H18" s="42">
        <v>1.22</v>
      </c>
      <c r="I18" s="17">
        <f>AVERAGE(G18:H18)</f>
        <v>1.46</v>
      </c>
      <c r="N18" s="131" t="s">
        <v>51</v>
      </c>
      <c r="O18" s="110">
        <v>12400</v>
      </c>
      <c r="P18" s="110">
        <v>8360</v>
      </c>
      <c r="Q18" s="111">
        <v>6670</v>
      </c>
      <c r="R18" s="72">
        <f t="shared" ref="R18:R19" si="16">AVERAGE(O18:Q18)</f>
        <v>9143.3333333333339</v>
      </c>
      <c r="S18" s="73" t="s">
        <v>41</v>
      </c>
      <c r="T18" s="72">
        <f>STDEV(O18:Q18)</f>
        <v>2944.2203269003712</v>
      </c>
      <c r="U18" s="74">
        <f>T18/R18*100</f>
        <v>32.200732703977806</v>
      </c>
      <c r="V18" s="132" t="s">
        <v>52</v>
      </c>
      <c r="W18" s="113">
        <v>49300</v>
      </c>
      <c r="X18" s="113">
        <v>32900</v>
      </c>
      <c r="Y18" s="114">
        <v>33600</v>
      </c>
      <c r="Z18" s="72">
        <f t="shared" ref="Z18:Z19" si="17">AVERAGE(W18:Y18)</f>
        <v>38600</v>
      </c>
      <c r="AA18" s="73" t="s">
        <v>41</v>
      </c>
      <c r="AB18" s="72">
        <f t="shared" si="14"/>
        <v>9273.0793159554069</v>
      </c>
      <c r="AC18" s="79">
        <f t="shared" si="15"/>
        <v>24.023521543925924</v>
      </c>
    </row>
    <row r="19" spans="1:29" ht="15.6">
      <c r="A19" s="30" t="s">
        <v>11</v>
      </c>
      <c r="B19" s="22">
        <v>10.9</v>
      </c>
      <c r="C19" s="22">
        <v>16.5</v>
      </c>
      <c r="D19" s="23">
        <f t="shared" ref="D19:D25" si="18">AVERAGE(B19:C19)</f>
        <v>13.7</v>
      </c>
      <c r="F19" s="30" t="s">
        <v>12</v>
      </c>
      <c r="G19" s="43">
        <v>9</v>
      </c>
      <c r="H19" s="43">
        <v>9</v>
      </c>
      <c r="I19" s="17">
        <f t="shared" ref="I19:I24" si="19">AVERAGE(G19:H19)</f>
        <v>9</v>
      </c>
      <c r="N19" s="131" t="s">
        <v>52</v>
      </c>
      <c r="O19" s="110">
        <v>12400</v>
      </c>
      <c r="P19" s="110">
        <v>8370</v>
      </c>
      <c r="Q19" s="111">
        <v>6710</v>
      </c>
      <c r="R19" s="72">
        <f t="shared" si="16"/>
        <v>9160</v>
      </c>
      <c r="S19" s="73" t="s">
        <v>41</v>
      </c>
      <c r="T19" s="72">
        <f>STDEV(O19:Q19)</f>
        <v>2926.1066282690385</v>
      </c>
      <c r="U19" s="74">
        <f>T19/R19*100</f>
        <v>31.944395505120511</v>
      </c>
      <c r="V19" s="112" t="s">
        <v>53</v>
      </c>
      <c r="W19" s="120">
        <v>4.83</v>
      </c>
      <c r="X19" s="120">
        <v>4.1399999999999997</v>
      </c>
      <c r="Y19" s="121">
        <v>3.48</v>
      </c>
      <c r="Z19" s="73">
        <f t="shared" si="17"/>
        <v>4.1499999999999995</v>
      </c>
      <c r="AA19" s="73" t="s">
        <v>41</v>
      </c>
      <c r="AB19" s="118">
        <f t="shared" si="14"/>
        <v>0.67505555326950961</v>
      </c>
      <c r="AC19" s="79">
        <f t="shared" si="15"/>
        <v>16.266398873964089</v>
      </c>
    </row>
    <row r="20" spans="1:29" ht="15.6">
      <c r="A20" s="30" t="s">
        <v>12</v>
      </c>
      <c r="B20" s="25">
        <v>9</v>
      </c>
      <c r="C20" s="25">
        <v>9</v>
      </c>
      <c r="D20" s="17">
        <f t="shared" si="18"/>
        <v>9</v>
      </c>
      <c r="F20" s="30" t="s">
        <v>24</v>
      </c>
      <c r="G20" s="42">
        <v>2110</v>
      </c>
      <c r="H20" s="42">
        <v>2830</v>
      </c>
      <c r="I20" s="20">
        <f t="shared" si="19"/>
        <v>2470</v>
      </c>
      <c r="N20" s="109" t="s">
        <v>53</v>
      </c>
      <c r="O20" s="115">
        <v>2.65</v>
      </c>
      <c r="P20" s="115">
        <v>1.98</v>
      </c>
      <c r="Q20" s="126">
        <v>2.0099999999999998</v>
      </c>
      <c r="R20" s="73">
        <f t="shared" si="8"/>
        <v>2.2133333333333334</v>
      </c>
      <c r="S20" s="73" t="s">
        <v>41</v>
      </c>
      <c r="T20" s="118">
        <f>STDEV(O20:Q20)</f>
        <v>0.37846179904097704</v>
      </c>
      <c r="U20" s="74">
        <f>T20/R20*100</f>
        <v>17.099177667514024</v>
      </c>
      <c r="V20" s="119" t="s">
        <v>54</v>
      </c>
      <c r="W20" s="120">
        <v>4.8499999999999996</v>
      </c>
      <c r="X20" s="120">
        <v>4.18</v>
      </c>
      <c r="Y20" s="121">
        <v>3.5</v>
      </c>
      <c r="Z20" s="73">
        <f>AVERAGE(W20:Y20)</f>
        <v>4.1766666666666667</v>
      </c>
      <c r="AA20" s="73" t="s">
        <v>41</v>
      </c>
      <c r="AB20" s="118">
        <f t="shared" si="14"/>
        <v>0.67500617281128239</v>
      </c>
      <c r="AC20" s="79">
        <f t="shared" si="15"/>
        <v>16.161360881355524</v>
      </c>
    </row>
    <row r="21" spans="1:29" ht="46.8">
      <c r="A21" s="31" t="s">
        <v>13</v>
      </c>
      <c r="B21" s="19">
        <v>1490</v>
      </c>
      <c r="C21" s="19">
        <v>1000</v>
      </c>
      <c r="D21" s="20">
        <f t="shared" si="18"/>
        <v>1245</v>
      </c>
      <c r="F21" s="31" t="s">
        <v>14</v>
      </c>
      <c r="G21" s="42">
        <v>2210</v>
      </c>
      <c r="H21" s="42">
        <v>2850</v>
      </c>
      <c r="I21" s="20">
        <f t="shared" si="19"/>
        <v>2530</v>
      </c>
      <c r="N21" s="109" t="s">
        <v>54</v>
      </c>
      <c r="O21" s="115">
        <v>2.69</v>
      </c>
      <c r="P21" s="115">
        <v>2.0099999999999998</v>
      </c>
      <c r="Q21" s="126">
        <v>2.17</v>
      </c>
      <c r="R21" s="73">
        <f t="shared" si="8"/>
        <v>2.2899999999999996</v>
      </c>
      <c r="S21" s="73" t="s">
        <v>41</v>
      </c>
      <c r="T21" s="118">
        <f>STDEV(O21:Q21)</f>
        <v>0.3555277766926252</v>
      </c>
      <c r="U21" s="74">
        <f>T21/R21*100</f>
        <v>15.525230423258746</v>
      </c>
      <c r="V21" s="133" t="s">
        <v>17</v>
      </c>
      <c r="W21" s="134">
        <f>W18/W17*100</f>
        <v>100.20325203252031</v>
      </c>
      <c r="X21" s="110">
        <f>X18/X17*100</f>
        <v>100.30487804878048</v>
      </c>
      <c r="Y21" s="111">
        <f>Y18/Y17*100</f>
        <v>100</v>
      </c>
      <c r="Z21" s="72">
        <f>AVERAGE(W21:Y21)</f>
        <v>100.16937669376694</v>
      </c>
      <c r="AA21" s="73" t="s">
        <v>41</v>
      </c>
      <c r="AB21" s="118">
        <f t="shared" si="14"/>
        <v>0.15523630402966462</v>
      </c>
      <c r="AC21" s="135">
        <f t="shared" si="15"/>
        <v>0.15497381450644909</v>
      </c>
    </row>
    <row r="22" spans="1:29" ht="47.4" thickBot="1">
      <c r="A22" s="31" t="s">
        <v>14</v>
      </c>
      <c r="B22" s="19">
        <v>1530</v>
      </c>
      <c r="C22" s="19">
        <v>1010</v>
      </c>
      <c r="D22" s="20">
        <f t="shared" si="18"/>
        <v>1270</v>
      </c>
      <c r="F22" s="30" t="s">
        <v>15</v>
      </c>
      <c r="G22" s="42">
        <v>2.71</v>
      </c>
      <c r="H22" s="42">
        <v>1.67</v>
      </c>
      <c r="I22" s="17">
        <f t="shared" si="19"/>
        <v>2.19</v>
      </c>
      <c r="N22" s="136" t="s">
        <v>17</v>
      </c>
      <c r="O22" s="137">
        <f>O19/O18*100</f>
        <v>100</v>
      </c>
      <c r="P22" s="137">
        <f>P19/P18*100</f>
        <v>100.11961722488039</v>
      </c>
      <c r="Q22" s="138">
        <f>Q19/Q18*100</f>
        <v>100.59970014992503</v>
      </c>
      <c r="R22" s="139">
        <f t="shared" si="8"/>
        <v>100.23977245826848</v>
      </c>
      <c r="S22" s="140" t="s">
        <v>41</v>
      </c>
      <c r="T22" s="141">
        <f>STDEV(O22:Q22)</f>
        <v>0.31739254486823409</v>
      </c>
      <c r="U22" s="142">
        <f>T22/R22*100</f>
        <v>0.31663334531248066</v>
      </c>
      <c r="V22" s="143" t="s">
        <v>55</v>
      </c>
      <c r="W22" s="140" t="s">
        <v>50</v>
      </c>
      <c r="X22" s="140" t="s">
        <v>50</v>
      </c>
      <c r="Y22" s="140" t="s">
        <v>50</v>
      </c>
      <c r="Z22" s="144">
        <f>Z18/R19*2.32/10.4*100</f>
        <v>94.004030903594213</v>
      </c>
      <c r="AA22" s="140" t="s">
        <v>41</v>
      </c>
      <c r="AB22" s="140" t="s">
        <v>50</v>
      </c>
      <c r="AC22" s="145" t="s">
        <v>50</v>
      </c>
    </row>
    <row r="23" spans="1:29" ht="15.6">
      <c r="A23" s="30" t="s">
        <v>15</v>
      </c>
      <c r="B23" s="25">
        <v>1.75</v>
      </c>
      <c r="C23" s="25">
        <v>1.27</v>
      </c>
      <c r="D23" s="17">
        <f t="shared" si="18"/>
        <v>1.51</v>
      </c>
      <c r="F23" s="30" t="s">
        <v>16</v>
      </c>
      <c r="G23" s="42">
        <v>3.09</v>
      </c>
      <c r="H23" s="42">
        <v>1.74</v>
      </c>
      <c r="I23" s="17">
        <f t="shared" si="19"/>
        <v>2.415</v>
      </c>
    </row>
    <row r="24" spans="1:29" ht="15.6">
      <c r="A24" s="30" t="s">
        <v>16</v>
      </c>
      <c r="B24" s="25">
        <v>1.99</v>
      </c>
      <c r="C24" s="25">
        <v>1.32</v>
      </c>
      <c r="D24" s="17">
        <f t="shared" si="18"/>
        <v>1.655</v>
      </c>
      <c r="F24" s="36" t="s">
        <v>17</v>
      </c>
      <c r="G24" s="44">
        <f>(G21/G20)*100</f>
        <v>104.739336492891</v>
      </c>
      <c r="H24" s="44">
        <f>(H21/H20)*100</f>
        <v>100.70671378091873</v>
      </c>
      <c r="I24" s="20">
        <f t="shared" si="19"/>
        <v>102.72302513690487</v>
      </c>
    </row>
    <row r="25" spans="1:29" ht="16.2" thickBot="1">
      <c r="A25" s="32" t="s">
        <v>17</v>
      </c>
      <c r="B25" s="33">
        <f>(B22/B21)*100</f>
        <v>102.68456375838926</v>
      </c>
      <c r="C25" s="33">
        <f>(C22/C21)*100</f>
        <v>101</v>
      </c>
      <c r="D25" s="34">
        <f t="shared" si="18"/>
        <v>101.84228187919463</v>
      </c>
      <c r="F25" s="32" t="s">
        <v>25</v>
      </c>
      <c r="G25" s="37" t="e">
        <f xml:space="preserve"> ((G21/#REF!)/(B22/#REF!))*100</f>
        <v>#REF!</v>
      </c>
      <c r="H25" s="38" t="e">
        <f xml:space="preserve"> ((H21/#REF!)/(C22/#REF!))*100</f>
        <v>#REF!</v>
      </c>
      <c r="I25" s="39" t="e">
        <f>AVERAGE(G25:H25)</f>
        <v>#REF!</v>
      </c>
    </row>
  </sheetData>
  <mergeCells count="7">
    <mergeCell ref="A1:D1"/>
    <mergeCell ref="A2:D2"/>
    <mergeCell ref="F1:I1"/>
    <mergeCell ref="F2:I2"/>
    <mergeCell ref="N1:AA1"/>
    <mergeCell ref="N2:U2"/>
    <mergeCell ref="V2:AC2"/>
  </mergeCells>
  <conditionalFormatting sqref="R5:R22 Z5:Z21">
    <cfRule type="expression" dxfId="2" priority="1" stopIfTrue="1">
      <formula>COUNTIF(O5:Q5,"BQL")=0</formula>
    </cfRule>
    <cfRule type="expression" dxfId="1" priority="2" stopIfTrue="1">
      <formula>COUNTIF(O5:Q5,"BQL")=1</formula>
    </cfRule>
    <cfRule type="expression" dxfId="0" priority="3" stopIfTrue="1">
      <formula>COUNTIF(O5:Q5,"BQL")&gt;1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Braillard</dc:creator>
  <cp:lastModifiedBy>Stéphanie Braillard</cp:lastModifiedBy>
  <dcterms:created xsi:type="dcterms:W3CDTF">2021-10-05T13:47:13Z</dcterms:created>
  <dcterms:modified xsi:type="dcterms:W3CDTF">2021-10-06T07:49:25Z</dcterms:modified>
</cp:coreProperties>
</file>